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Neha Excelr\Data Science Student Share Folder\Tables &amp; Other Files\"/>
    </mc:Choice>
  </mc:AlternateContent>
  <xr:revisionPtr revIDLastSave="0" documentId="13_ncr:1_{32D2E63A-3BD0-429C-8E3B-1AF73154E377}" xr6:coauthVersionLast="47" xr6:coauthVersionMax="47" xr10:uidLastSave="{00000000-0000-0000-0000-000000000000}"/>
  <bookViews>
    <workbookView xWindow="-108" yWindow="-108" windowWidth="23256" windowHeight="12456" firstSheet="13" activeTab="16" xr2:uid="{00000000-000D-0000-FFFF-FFFF00000000}"/>
  </bookViews>
  <sheets>
    <sheet name="Measures of Statistics" sheetId="6" r:id="rId1"/>
    <sheet name="Measures of Central Tendencies" sheetId="7" r:id="rId2"/>
    <sheet name="Difference Betwn Variance &amp; SD" sheetId="24" r:id="rId3"/>
    <sheet name="Measures of DispersionSpread" sheetId="8" r:id="rId4"/>
    <sheet name="Histogram &amp; Measures of Shape" sheetId="23" r:id="rId5"/>
    <sheet name="Empirical Rule" sheetId="14" r:id="rId6"/>
    <sheet name="Boxplot Interpretation" sheetId="11" r:id="rId7"/>
    <sheet name="Quantiles" sheetId="26" r:id="rId8"/>
    <sheet name="Stock Data" sheetId="10" r:id="rId9"/>
    <sheet name="Cards &amp; Dice" sheetId="1" r:id="rId10"/>
    <sheet name="Probability Basic Concept" sheetId="27" r:id="rId11"/>
    <sheet name="Continuous Probability" sheetId="28" r:id="rId12"/>
    <sheet name="Iris Data" sheetId="9" r:id="rId13"/>
    <sheet name="Practice Questions" sheetId="17" r:id="rId14"/>
    <sheet name="Type 1 &amp; Type 2 Errors" sheetId="12" r:id="rId15"/>
    <sheet name="ANOVA" sheetId="5" r:id="rId16"/>
    <sheet name="Chi-Square" sheetId="13" r:id="rId17"/>
    <sheet name="ANOVA &amp; Chi-Square Solutions" sheetId="16" r:id="rId18"/>
  </sheets>
  <externalReferences>
    <externalReference r:id="rId19"/>
  </externalReferences>
  <definedNames>
    <definedName name="_xlnm._FilterDatabase" localSheetId="11" hidden="1">'Continuous Probability'!$A$1:$A$366</definedName>
    <definedName name="_xlchart.v1.0" hidden="1">'Boxplot Interpretation'!$A$1:$A$150</definedName>
    <definedName name="_xlcn.WorksheetConnection_BinomialDistBoxplotJ39Q581" hidden="1">'Cards &amp; Dice'!$J$29:$Q$48</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Binomial Dist &amp; Boxplot!$J$39:$Q$58"/>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65" i="9" l="1"/>
  <c r="D165" i="9"/>
  <c r="C46" i="27"/>
  <c r="B46" i="27"/>
  <c r="C45" i="27"/>
  <c r="B45" i="27"/>
  <c r="C44" i="27"/>
  <c r="B44" i="27"/>
  <c r="C43" i="27"/>
  <c r="B43" i="27"/>
  <c r="C42" i="27"/>
  <c r="B42" i="27"/>
  <c r="C41" i="27"/>
  <c r="B41" i="27"/>
  <c r="C40" i="27"/>
  <c r="B40" i="27"/>
  <c r="C39" i="27"/>
  <c r="B39" i="27"/>
  <c r="C38" i="27"/>
  <c r="B38" i="27"/>
  <c r="C37" i="27"/>
  <c r="B37" i="27"/>
  <c r="C36" i="27"/>
  <c r="C47" i="27" s="1"/>
  <c r="B36" i="27"/>
  <c r="H165" i="9"/>
  <c r="K16" i="28" l="1"/>
  <c r="I16" i="28"/>
  <c r="K13" i="28"/>
  <c r="I11" i="28"/>
  <c r="B21" i="27"/>
  <c r="B22" i="27"/>
  <c r="E16" i="27"/>
  <c r="B28" i="27"/>
  <c r="G6" i="27"/>
  <c r="G4" i="27"/>
  <c r="B11" i="27"/>
  <c r="B10" i="27"/>
  <c r="B9" i="27"/>
  <c r="B8" i="27"/>
  <c r="B7" i="27"/>
  <c r="B6" i="27"/>
  <c r="E37" i="11"/>
  <c r="E28" i="11"/>
  <c r="K20" i="14"/>
  <c r="K18" i="14"/>
  <c r="K13" i="14"/>
  <c r="K11" i="14"/>
  <c r="K9" i="14"/>
  <c r="K7" i="14"/>
  <c r="K3" i="14"/>
  <c r="K2" i="14"/>
  <c r="C11" i="8"/>
  <c r="N90" i="7" a="1"/>
  <c r="N90" i="7" s="1"/>
  <c r="L90" i="7"/>
  <c r="J90" i="7" a="1"/>
  <c r="J90" i="7" s="1"/>
  <c r="L91" i="7"/>
  <c r="L92" i="7"/>
  <c r="L93" i="7"/>
  <c r="L94" i="7"/>
  <c r="L95" i="7"/>
  <c r="L96" i="7"/>
  <c r="L97" i="7"/>
  <c r="I68" i="7"/>
  <c r="I60" i="7"/>
  <c r="I59" i="7"/>
  <c r="I58" i="7"/>
  <c r="H36" i="7"/>
  <c r="H37" i="7" s="1" a="1"/>
  <c r="H37" i="7" s="1"/>
  <c r="H35" i="7"/>
  <c r="H34" i="7"/>
  <c r="H14" i="7"/>
  <c r="H7" i="7"/>
  <c r="H4" i="7"/>
  <c r="G159" i="9"/>
  <c r="D159" i="9"/>
  <c r="D158" i="9"/>
  <c r="A155" i="9"/>
  <c r="A154" i="9"/>
  <c r="K23" i="28"/>
  <c r="I21" i="28"/>
  <c r="K19" i="28"/>
  <c r="I19" i="28"/>
  <c r="I13" i="28"/>
  <c r="K11" i="28"/>
  <c r="G7" i="28"/>
  <c r="G6" i="28"/>
  <c r="E27" i="11"/>
  <c r="D51" i="8"/>
  <c r="D50" i="8"/>
  <c r="D48" i="8"/>
  <c r="D46" i="8"/>
  <c r="D27" i="8"/>
  <c r="C27" i="8"/>
  <c r="C31" i="8"/>
  <c r="C28" i="8"/>
  <c r="C29" i="8"/>
  <c r="C30" i="8"/>
  <c r="C32" i="8"/>
  <c r="C33" i="8"/>
  <c r="C34" i="8"/>
  <c r="C35" i="8"/>
  <c r="C36" i="8"/>
  <c r="C37" i="8"/>
  <c r="C38" i="8"/>
  <c r="C39" i="8"/>
  <c r="C40" i="8"/>
  <c r="C41" i="8"/>
  <c r="C42" i="8"/>
  <c r="C43" i="8"/>
  <c r="C44" i="8"/>
  <c r="B46" i="8"/>
  <c r="H11" i="7"/>
  <c r="H5" i="7"/>
  <c r="E73" i="13"/>
  <c r="E71" i="13"/>
  <c r="D66" i="13"/>
  <c r="D58" i="13"/>
  <c r="F65" i="16"/>
  <c r="F64" i="16"/>
  <c r="C64" i="16"/>
  <c r="C26" i="16"/>
  <c r="N30" i="5"/>
  <c r="M21" i="5"/>
  <c r="M16" i="5"/>
  <c r="N26" i="5"/>
  <c r="N24" i="5"/>
  <c r="B40" i="5"/>
  <c r="C26" i="5"/>
  <c r="C38" i="5"/>
  <c r="C27" i="5"/>
  <c r="B38" i="5"/>
  <c r="B22" i="5"/>
  <c r="B21" i="5"/>
  <c r="B19" i="5"/>
  <c r="B18" i="5"/>
  <c r="B17" i="5"/>
  <c r="B16" i="5"/>
  <c r="L159" i="9"/>
  <c r="L158" i="9"/>
  <c r="B23" i="27"/>
  <c r="E19" i="27"/>
  <c r="B24" i="27"/>
  <c r="B25" i="27"/>
  <c r="B26" i="27"/>
  <c r="B27" i="27"/>
  <c r="B29" i="27"/>
  <c r="B30" i="27"/>
  <c r="B31" i="27"/>
  <c r="K7" i="1"/>
  <c r="K6" i="1"/>
  <c r="K5" i="1"/>
  <c r="K4" i="1"/>
  <c r="D67" i="13"/>
  <c r="D59" i="13"/>
  <c r="E59" i="13"/>
  <c r="F59" i="13"/>
  <c r="G59" i="13"/>
  <c r="E58" i="13"/>
  <c r="F58" i="13"/>
  <c r="G58" i="13"/>
  <c r="B57" i="16"/>
  <c r="B52" i="16"/>
  <c r="K35" i="14"/>
  <c r="K24" i="14"/>
  <c r="K22" i="14"/>
  <c r="K17" i="23"/>
  <c r="K18" i="23" a="1"/>
  <c r="K18" i="23" s="1"/>
  <c r="K16" i="23"/>
  <c r="F27" i="11"/>
  <c r="F39" i="11"/>
  <c r="H7" i="28"/>
  <c r="H161" i="9"/>
  <c r="F37" i="11"/>
  <c r="K68" i="7"/>
  <c r="D11" i="8"/>
  <c r="H164" i="9"/>
  <c r="H8" i="28"/>
  <c r="H6" i="28"/>
  <c r="F28" i="11"/>
  <c r="I34" i="7"/>
  <c r="H159" i="9"/>
  <c r="H9" i="28"/>
  <c r="I35" i="7"/>
  <c r="H163" i="9"/>
  <c r="B32" i="27" l="1"/>
  <c r="K29" i="14"/>
  <c r="K31" i="14"/>
  <c r="C18" i="5"/>
  <c r="D18" i="5"/>
  <c r="F38" i="5"/>
  <c r="F26" i="5"/>
  <c r="E38" i="5"/>
  <c r="D16" i="5"/>
  <c r="C16" i="5"/>
  <c r="D34" i="8"/>
  <c r="D31" i="8"/>
  <c r="D32" i="8"/>
  <c r="D33" i="8"/>
  <c r="D39" i="8"/>
  <c r="D40" i="8"/>
  <c r="D41" i="8"/>
  <c r="C12" i="8"/>
  <c r="C14" i="8" s="1"/>
  <c r="C7" i="8"/>
  <c r="G11" i="28"/>
  <c r="M16" i="28"/>
  <c r="M13" i="28"/>
  <c r="M11" i="28"/>
  <c r="G9" i="28"/>
  <c r="G8" i="28"/>
  <c r="E38" i="11"/>
  <c r="E35" i="11"/>
  <c r="E39" i="11" s="1" a="1"/>
  <c r="E39" i="11" s="1"/>
  <c r="K33" i="14"/>
  <c r="B18" i="27"/>
  <c r="A18" i="27"/>
  <c r="E33" i="11"/>
  <c r="E32" i="11"/>
  <c r="E31" i="11"/>
  <c r="E29" i="11"/>
  <c r="E24" i="11"/>
  <c r="I4" i="7"/>
  <c r="F29" i="11"/>
  <c r="E50" i="8"/>
  <c r="N160" i="9"/>
  <c r="N161" i="9"/>
  <c r="F24" i="11"/>
  <c r="I11" i="7"/>
  <c r="N159" i="9"/>
  <c r="N16" i="28"/>
  <c r="N162" i="9"/>
  <c r="N158" i="9"/>
  <c r="E48" i="8"/>
  <c r="I9" i="7"/>
  <c r="I7" i="7"/>
  <c r="N164" i="9"/>
  <c r="N11" i="28"/>
  <c r="E51" i="8"/>
  <c r="N13" i="28"/>
  <c r="I14" i="7"/>
  <c r="I5" i="7"/>
  <c r="D14" i="8"/>
  <c r="D12" i="8"/>
  <c r="N163" i="9"/>
  <c r="N165" i="9"/>
  <c r="E46" i="8"/>
  <c r="F33" i="11"/>
  <c r="D38" i="8" l="1"/>
  <c r="D29" i="8"/>
  <c r="D36" i="8"/>
  <c r="D43" i="8"/>
  <c r="D35" i="8"/>
  <c r="D30" i="8"/>
  <c r="D37" i="8"/>
  <c r="D44" i="8"/>
  <c r="D28" i="8"/>
  <c r="D42" i="8"/>
  <c r="H9" i="7"/>
  <c r="E34" i="13"/>
  <c r="E32" i="13"/>
  <c r="C18" i="13"/>
  <c r="C29" i="13"/>
  <c r="C27" i="13"/>
  <c r="C19" i="5"/>
  <c r="E40" i="11"/>
  <c r="E25" i="11"/>
  <c r="E21" i="11"/>
  <c r="E22" i="11"/>
  <c r="E23" i="11"/>
  <c r="G150" i="13"/>
  <c r="F137" i="13"/>
  <c r="G137" i="13"/>
  <c r="E137" i="13"/>
  <c r="F106" i="13"/>
  <c r="L99" i="13"/>
  <c r="D97" i="13"/>
  <c r="J97" i="13" s="1"/>
  <c r="E98" i="13"/>
  <c r="K98" i="13" s="1"/>
  <c r="D98" i="13"/>
  <c r="J98" i="13" s="1"/>
  <c r="F98" i="13"/>
  <c r="L98" i="13" s="1"/>
  <c r="D99" i="13"/>
  <c r="J99" i="13" s="1"/>
  <c r="E99" i="13"/>
  <c r="K99" i="13" s="1"/>
  <c r="F99" i="13"/>
  <c r="E97" i="13"/>
  <c r="K97" i="13" s="1"/>
  <c r="F97" i="13"/>
  <c r="L97" i="13" s="1"/>
  <c r="B34" i="16"/>
  <c r="B32" i="16"/>
  <c r="B15" i="16"/>
  <c r="B10" i="16"/>
  <c r="I38" i="5"/>
  <c r="M59" i="16"/>
  <c r="M54" i="16"/>
  <c r="G163" i="9"/>
  <c r="D162" i="9"/>
  <c r="L7" i="14"/>
  <c r="L2" i="14"/>
  <c r="L9" i="14"/>
  <c r="L35" i="14"/>
  <c r="L20" i="14"/>
  <c r="F32" i="11"/>
  <c r="F22" i="11"/>
  <c r="L31" i="14"/>
  <c r="F31" i="11"/>
  <c r="L29" i="14"/>
  <c r="F40" i="11"/>
  <c r="L18" i="14"/>
  <c r="L22" i="14"/>
  <c r="L33" i="14"/>
  <c r="F35" i="11"/>
  <c r="L13" i="14"/>
  <c r="F21" i="11"/>
  <c r="L3" i="14"/>
  <c r="L11" i="14"/>
  <c r="F38" i="11"/>
  <c r="F25" i="11"/>
  <c r="L24" i="14"/>
  <c r="F23" i="11"/>
  <c r="F104" i="13" l="1"/>
  <c r="H137" i="13"/>
  <c r="L135" i="13" s="1"/>
  <c r="F144" i="13" s="1"/>
  <c r="E42" i="11" l="1" a="1"/>
  <c r="E42" i="11" s="1"/>
  <c r="M135" i="13"/>
  <c r="G144" i="13" s="1"/>
  <c r="K135" i="13"/>
  <c r="E144" i="13" s="1"/>
  <c r="K136" i="13"/>
  <c r="E145" i="13" s="1"/>
  <c r="K134" i="13"/>
  <c r="L134" i="13"/>
  <c r="M136" i="13"/>
  <c r="G145" i="13" s="1"/>
  <c r="M134" i="13"/>
  <c r="L136" i="13"/>
  <c r="F145" i="13" s="1"/>
  <c r="L165" i="9"/>
  <c r="L164" i="9"/>
  <c r="L163" i="9"/>
  <c r="J163" i="9"/>
  <c r="L162" i="9"/>
  <c r="L161" i="9"/>
  <c r="L160" i="9"/>
  <c r="J159" i="9"/>
  <c r="J160" i="9"/>
  <c r="J161" i="9"/>
  <c r="J162" i="9"/>
  <c r="J164" i="9"/>
  <c r="J165" i="9"/>
  <c r="J158" i="9"/>
  <c r="G143" i="13" l="1"/>
  <c r="M137" i="13"/>
  <c r="F143" i="13"/>
  <c r="L137" i="13"/>
  <c r="E143" i="13"/>
  <c r="K137" i="13"/>
  <c r="N137" i="13" s="1"/>
  <c r="G164" i="9"/>
  <c r="E165" i="9"/>
  <c r="E164" i="9"/>
  <c r="D164" i="9"/>
  <c r="E163" i="9"/>
  <c r="D163" i="9"/>
  <c r="G161" i="9"/>
  <c r="D161" i="9"/>
  <c r="D160" i="9"/>
  <c r="B154" i="9"/>
  <c r="C154" i="9"/>
  <c r="D154" i="9"/>
  <c r="B155" i="9"/>
  <c r="C155" i="9"/>
  <c r="D155" i="9"/>
  <c r="G148" i="13" l="1"/>
  <c r="E67" i="13"/>
  <c r="F67" i="13"/>
  <c r="G67" i="13"/>
  <c r="E66" i="13"/>
  <c r="F66" i="13"/>
  <c r="G66" i="13"/>
  <c r="D19" i="13"/>
  <c r="D28" i="13" s="1"/>
  <c r="Q65" i="16"/>
  <c r="F90" i="8"/>
  <c r="E82" i="8"/>
  <c r="E67" i="8"/>
  <c r="F67" i="8" s="1"/>
  <c r="C19" i="13"/>
  <c r="C28" i="13" s="1"/>
  <c r="E19" i="13"/>
  <c r="E28" i="13" s="1"/>
  <c r="F19" i="13"/>
  <c r="F28" i="13" s="1"/>
  <c r="G19" i="13"/>
  <c r="G28" i="13" s="1"/>
  <c r="H19" i="13"/>
  <c r="H28" i="13" s="1"/>
  <c r="C20" i="13"/>
  <c r="D20" i="13"/>
  <c r="D29" i="13" s="1"/>
  <c r="E20" i="13"/>
  <c r="E29" i="13" s="1"/>
  <c r="F20" i="13"/>
  <c r="F29" i="13" s="1"/>
  <c r="G20" i="13"/>
  <c r="G29" i="13" s="1"/>
  <c r="H20" i="13"/>
  <c r="H29" i="13" s="1"/>
  <c r="D18" i="13"/>
  <c r="D27" i="13" s="1"/>
  <c r="E18" i="13"/>
  <c r="E27" i="13" s="1"/>
  <c r="F18" i="13"/>
  <c r="F27" i="13" s="1"/>
  <c r="G18" i="13"/>
  <c r="G27" i="13" s="1"/>
  <c r="H18" i="13"/>
  <c r="H27" i="13" s="1"/>
  <c r="B78" i="16"/>
  <c r="C76" i="16"/>
  <c r="L76" i="16"/>
  <c r="L65" i="16"/>
  <c r="L66" i="16"/>
  <c r="L67" i="16"/>
  <c r="L68" i="16"/>
  <c r="L69" i="16"/>
  <c r="L70" i="16"/>
  <c r="L71" i="16"/>
  <c r="L64" i="16"/>
  <c r="I65" i="16"/>
  <c r="I66" i="16"/>
  <c r="I67" i="16"/>
  <c r="I68" i="16"/>
  <c r="I69" i="16"/>
  <c r="I76" i="16" s="1"/>
  <c r="I64" i="16"/>
  <c r="F76" i="16"/>
  <c r="F66" i="16"/>
  <c r="F67" i="16"/>
  <c r="F68" i="16"/>
  <c r="F69" i="16"/>
  <c r="C65" i="16"/>
  <c r="C66" i="16"/>
  <c r="C67" i="16"/>
  <c r="C68" i="16"/>
  <c r="C69" i="16"/>
  <c r="C70" i="16"/>
  <c r="K76" i="16"/>
  <c r="H76" i="16"/>
  <c r="E76" i="16"/>
  <c r="B76" i="16"/>
  <c r="C55" i="16"/>
  <c r="D55" i="16"/>
  <c r="E55" i="16"/>
  <c r="B55" i="16"/>
  <c r="E53" i="16"/>
  <c r="E54" i="16" s="1"/>
  <c r="C51" i="16"/>
  <c r="D51" i="16"/>
  <c r="E51" i="16"/>
  <c r="B51" i="16"/>
  <c r="M21" i="16"/>
  <c r="M16" i="16"/>
  <c r="I32" i="16"/>
  <c r="F32" i="16"/>
  <c r="I26" i="16"/>
  <c r="H32" i="16"/>
  <c r="F30" i="16"/>
  <c r="F26" i="16"/>
  <c r="E32" i="16"/>
  <c r="C28" i="16"/>
  <c r="C27" i="16"/>
  <c r="C29" i="16"/>
  <c r="C30" i="16"/>
  <c r="D11" i="16"/>
  <c r="D12" i="16" s="1"/>
  <c r="D14" i="16" s="1"/>
  <c r="C11" i="16"/>
  <c r="C12" i="16" s="1"/>
  <c r="C14" i="16" s="1"/>
  <c r="B11" i="16"/>
  <c r="B12" i="16" s="1"/>
  <c r="B14" i="16" s="1"/>
  <c r="C9" i="16"/>
  <c r="D9" i="16"/>
  <c r="B9" i="16"/>
  <c r="B53" i="16" l="1"/>
  <c r="B54" i="16" s="1"/>
  <c r="B56" i="16" s="1"/>
  <c r="D53" i="16"/>
  <c r="D54" i="16" s="1"/>
  <c r="C53" i="16"/>
  <c r="C54" i="16" s="1"/>
  <c r="C56" i="16" s="1"/>
  <c r="C32" i="16"/>
  <c r="M19" i="16" s="1"/>
  <c r="N26" i="16" s="1"/>
  <c r="M57" i="16"/>
  <c r="D56" i="16"/>
  <c r="E56" i="16"/>
  <c r="M52" i="16" l="1"/>
  <c r="Q63" i="16" l="1"/>
  <c r="Q69" i="16" s="1"/>
  <c r="O69" i="16"/>
  <c r="R15" i="1" l="1"/>
  <c r="S15" i="1"/>
  <c r="T15" i="1"/>
  <c r="U15" i="1"/>
  <c r="V15" i="1"/>
  <c r="R16" i="1"/>
  <c r="S16" i="1"/>
  <c r="T16" i="1"/>
  <c r="U16" i="1"/>
  <c r="V16" i="1"/>
  <c r="R17" i="1"/>
  <c r="S17" i="1"/>
  <c r="T17" i="1"/>
  <c r="U17" i="1"/>
  <c r="V17" i="1"/>
  <c r="R18" i="1"/>
  <c r="S18" i="1"/>
  <c r="T18" i="1"/>
  <c r="U18" i="1"/>
  <c r="V18" i="1"/>
  <c r="R19" i="1"/>
  <c r="S19" i="1"/>
  <c r="T19" i="1"/>
  <c r="U19" i="1"/>
  <c r="V19" i="1"/>
  <c r="R20" i="1"/>
  <c r="S20" i="1"/>
  <c r="T20" i="1"/>
  <c r="U20" i="1"/>
  <c r="V20" i="1"/>
  <c r="Q16" i="1"/>
  <c r="Q17" i="1"/>
  <c r="Q18" i="1"/>
  <c r="Q19" i="1"/>
  <c r="Q20" i="1"/>
  <c r="Q15" i="1"/>
  <c r="B1744" i="10" l="1"/>
  <c r="A1744" i="10"/>
  <c r="B1742" i="10"/>
  <c r="A1742" i="10"/>
  <c r="J88" i="8"/>
  <c r="D88" i="8"/>
  <c r="L90" i="8"/>
  <c r="L71" i="8"/>
  <c r="K68" i="8"/>
  <c r="L68" i="8" s="1"/>
  <c r="K69" i="8"/>
  <c r="L69" i="8" s="1"/>
  <c r="K70" i="8"/>
  <c r="L70" i="8" s="1"/>
  <c r="K71" i="8"/>
  <c r="K72" i="8"/>
  <c r="L72" i="8" s="1"/>
  <c r="K73" i="8"/>
  <c r="L73" i="8" s="1"/>
  <c r="K74" i="8"/>
  <c r="L74" i="8" s="1"/>
  <c r="K75" i="8"/>
  <c r="L75" i="8" s="1"/>
  <c r="K76" i="8"/>
  <c r="L76" i="8" s="1"/>
  <c r="K77" i="8"/>
  <c r="L77" i="8" s="1"/>
  <c r="K78" i="8"/>
  <c r="L78" i="8" s="1"/>
  <c r="K79" i="8"/>
  <c r="L79" i="8" s="1"/>
  <c r="K80" i="8"/>
  <c r="L80" i="8" s="1"/>
  <c r="K81" i="8"/>
  <c r="L81" i="8" s="1"/>
  <c r="K82" i="8"/>
  <c r="L82" i="8" s="1"/>
  <c r="K83" i="8"/>
  <c r="L83" i="8" s="1"/>
  <c r="K84" i="8"/>
  <c r="L84" i="8" s="1"/>
  <c r="K85" i="8"/>
  <c r="L85" i="8" s="1"/>
  <c r="K86" i="8"/>
  <c r="L86" i="8" s="1"/>
  <c r="K67" i="8"/>
  <c r="L67" i="8" s="1"/>
  <c r="E68" i="8"/>
  <c r="F68" i="8" s="1"/>
  <c r="E69" i="8"/>
  <c r="F69" i="8" s="1"/>
  <c r="E70" i="8"/>
  <c r="F70" i="8" s="1"/>
  <c r="E71" i="8"/>
  <c r="F71" i="8" s="1"/>
  <c r="E72" i="8"/>
  <c r="F72" i="8" s="1"/>
  <c r="E73" i="8"/>
  <c r="F73" i="8" s="1"/>
  <c r="E74" i="8"/>
  <c r="F74" i="8" s="1"/>
  <c r="E75" i="8"/>
  <c r="F75" i="8" s="1"/>
  <c r="E76" i="8"/>
  <c r="F76" i="8" s="1"/>
  <c r="E77" i="8"/>
  <c r="F77" i="8" s="1"/>
  <c r="E78" i="8"/>
  <c r="F78" i="8" s="1"/>
  <c r="E79" i="8"/>
  <c r="F79" i="8" s="1"/>
  <c r="E80" i="8"/>
  <c r="F80" i="8" s="1"/>
  <c r="E81" i="8"/>
  <c r="F81" i="8" s="1"/>
  <c r="F82" i="8"/>
  <c r="E83" i="8"/>
  <c r="F83" i="8" s="1"/>
  <c r="E84" i="8"/>
  <c r="F84" i="8" s="1"/>
  <c r="E85" i="8"/>
  <c r="F85" i="8" s="1"/>
  <c r="E86" i="8"/>
  <c r="F86" i="8" s="1"/>
  <c r="L88" i="8" l="1"/>
  <c r="L92" i="8" s="1"/>
  <c r="L93" i="8" s="1"/>
  <c r="F88" i="8"/>
  <c r="F92" i="8" s="1"/>
  <c r="F93" i="8" s="1"/>
  <c r="K73" i="7"/>
  <c r="H48" i="7"/>
  <c r="H38" i="5"/>
  <c r="I35" i="5" s="1"/>
  <c r="F36" i="5"/>
  <c r="C32" i="5"/>
  <c r="I37" i="5"/>
  <c r="F37" i="5"/>
  <c r="I36" i="5"/>
  <c r="F35" i="5"/>
  <c r="C35" i="5"/>
  <c r="I34" i="5"/>
  <c r="F34" i="5"/>
  <c r="I33" i="5"/>
  <c r="F33" i="5"/>
  <c r="I32" i="5"/>
  <c r="F32" i="5"/>
  <c r="I31" i="5"/>
  <c r="F31" i="5"/>
  <c r="I30" i="5"/>
  <c r="F30" i="5"/>
  <c r="I29" i="5"/>
  <c r="F29" i="5"/>
  <c r="I28" i="5"/>
  <c r="F28" i="5"/>
  <c r="I27" i="5"/>
  <c r="F27" i="5"/>
  <c r="I26" i="5"/>
  <c r="D19" i="5"/>
  <c r="D21" i="5" s="1"/>
  <c r="C21" i="5"/>
  <c r="M14" i="5" l="1"/>
  <c r="C33" i="5"/>
  <c r="C36" i="5"/>
  <c r="C28" i="5"/>
  <c r="C29" i="5"/>
  <c r="C31" i="5"/>
  <c r="C34" i="5"/>
  <c r="C37" i="5"/>
  <c r="C30" i="5"/>
  <c r="M19" i="5" l="1"/>
  <c r="M14" i="16"/>
  <c r="N24" i="16" s="1"/>
  <c r="L30" i="5" l="1"/>
  <c r="F29" i="16"/>
  <c r="F28" i="16"/>
  <c r="F27" i="16"/>
  <c r="I28" i="16"/>
  <c r="I30" i="16"/>
  <c r="I27" i="16"/>
  <c r="I29" i="16"/>
  <c r="N28" i="16" l="1"/>
  <c r="L28" i="1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A97852-5198-4608-9A70-B1E80055535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E2C0397-ACFC-42AA-B10E-088633533D75}" name="WorksheetConnection_Binomial Dist &amp; Boxplot!$J$39:$Q$58" type="102" refreshedVersion="8" minRefreshableVersion="5">
    <extLst>
      <ext xmlns:x15="http://schemas.microsoft.com/office/spreadsheetml/2010/11/main" uri="{DE250136-89BD-433C-8126-D09CA5730AF9}">
        <x15:connection id="Range">
          <x15:rangePr sourceName="_xlcn.WorksheetConnection_BinomialDistBoxplotJ39Q58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<sst xmlns="http://schemas.openxmlformats.org/spreadsheetml/2006/main" count="810" uniqueCount="439">
  <si>
    <t>Tail</t>
  </si>
  <si>
    <t>Head</t>
  </si>
  <si>
    <t>♠️</t>
  </si>
  <si>
    <t>♣️</t>
  </si>
  <si>
    <t>♦️</t>
  </si>
  <si>
    <t>♥️</t>
  </si>
  <si>
    <t>Spades</t>
  </si>
  <si>
    <t>Clubs</t>
  </si>
  <si>
    <t>Diamonds</t>
  </si>
  <si>
    <t>Hearts</t>
  </si>
  <si>
    <t>Jack</t>
  </si>
  <si>
    <t>Queen</t>
  </si>
  <si>
    <t>King</t>
  </si>
  <si>
    <t>Runs Scored by Virat Kohli</t>
  </si>
  <si>
    <t>Mean</t>
  </si>
  <si>
    <t>Mode</t>
  </si>
  <si>
    <t>Q1</t>
  </si>
  <si>
    <t>Q3</t>
  </si>
  <si>
    <t>Upper Limit</t>
  </si>
  <si>
    <t>Lower Limit</t>
  </si>
  <si>
    <t>Outlier</t>
  </si>
  <si>
    <t>Median</t>
  </si>
  <si>
    <t>Deciles</t>
  </si>
  <si>
    <t>10% of the data points will be equal to or less than the D1</t>
  </si>
  <si>
    <t>20% of the data points will be equal to or less than the D2</t>
  </si>
  <si>
    <t>Sort the data first</t>
  </si>
  <si>
    <t>(Count/4)*1</t>
  </si>
  <si>
    <t>Index of Q1</t>
  </si>
  <si>
    <t>Q2 (Median)</t>
  </si>
  <si>
    <t>(Count/4)*2</t>
  </si>
  <si>
    <t>Index of Q2</t>
  </si>
  <si>
    <t>(Count/4)*3</t>
  </si>
  <si>
    <t>Index of Q3</t>
  </si>
  <si>
    <t>Percentiles</t>
  </si>
  <si>
    <t>D1</t>
  </si>
  <si>
    <t>(Count/10)*1</t>
  </si>
  <si>
    <t>Index of D1</t>
  </si>
  <si>
    <t>D2</t>
  </si>
  <si>
    <t>(Count/10)*2</t>
  </si>
  <si>
    <t>Index of D2</t>
  </si>
  <si>
    <t>..</t>
  </si>
  <si>
    <t>First find the mean &amp; the std dev of all columns</t>
  </si>
  <si>
    <t>From the value given in the question, subtract mean, and the divide by std dev to get the z-score</t>
  </si>
  <si>
    <t>Locate the z-score in the table for the probability.</t>
  </si>
  <si>
    <t>Sepal.Length</t>
  </si>
  <si>
    <t>Z-Score</t>
  </si>
  <si>
    <t>Min</t>
  </si>
  <si>
    <t>Max</t>
  </si>
  <si>
    <t>Std Dev</t>
  </si>
  <si>
    <t>Find the area under the standard normal curve for the following, using the z-table. Sketch each one.</t>
  </si>
  <si>
    <r>
      <t>a.</t>
    </r>
    <r>
      <rPr>
        <sz val="7"/>
        <color theme="1"/>
        <rFont val="Times New Roman"/>
        <family val="1"/>
      </rPr>
      <t xml:space="preserve">     </t>
    </r>
    <r>
      <rPr>
        <sz val="14"/>
        <color theme="1"/>
        <rFont val="Calibri"/>
        <family val="2"/>
        <scheme val="minor"/>
      </rPr>
      <t>between z = 0 and z = 0.78</t>
    </r>
  </si>
  <si>
    <r>
      <t>b.</t>
    </r>
    <r>
      <rPr>
        <sz val="7"/>
        <color theme="1"/>
        <rFont val="Times New Roman"/>
        <family val="1"/>
      </rPr>
      <t xml:space="preserve">     </t>
    </r>
    <r>
      <rPr>
        <sz val="14"/>
        <color theme="1"/>
        <rFont val="Calibri"/>
        <family val="2"/>
        <scheme val="minor"/>
      </rPr>
      <t>between z = −0.56 and z = 0</t>
    </r>
  </si>
  <si>
    <r>
      <t>c.</t>
    </r>
    <r>
      <rPr>
        <sz val="7"/>
        <color theme="1"/>
        <rFont val="Times New Roman"/>
        <family val="1"/>
      </rPr>
      <t xml:space="preserve">     </t>
    </r>
    <r>
      <rPr>
        <sz val="14"/>
        <color theme="1"/>
        <rFont val="Calibri"/>
        <family val="2"/>
        <scheme val="minor"/>
      </rPr>
      <t>between z = −0.43 and z = 0.78</t>
    </r>
  </si>
  <si>
    <r>
      <t>d.</t>
    </r>
    <r>
      <rPr>
        <sz val="7"/>
        <color theme="1"/>
        <rFont val="Times New Roman"/>
        <family val="1"/>
      </rPr>
      <t xml:space="preserve">      </t>
    </r>
    <r>
      <rPr>
        <sz val="14"/>
        <color theme="1"/>
        <rFont val="Calibri"/>
        <family val="2"/>
        <scheme val="minor"/>
      </rPr>
      <t>between z = 0.44 and z = 1.50</t>
    </r>
  </si>
  <si>
    <r>
      <t>e.</t>
    </r>
    <r>
      <rPr>
        <sz val="7"/>
        <color theme="1"/>
        <rFont val="Times New Roman"/>
        <family val="1"/>
      </rPr>
      <t xml:space="preserve">     </t>
    </r>
    <r>
      <rPr>
        <sz val="14"/>
        <color theme="1"/>
        <rFont val="Calibri"/>
        <family val="2"/>
        <scheme val="minor"/>
      </rPr>
      <t>to the right of z = −1.33.</t>
    </r>
  </si>
  <si>
    <t>Find the following probabilities:</t>
  </si>
  <si>
    <r>
      <t>a.</t>
    </r>
    <r>
      <rPr>
        <sz val="7"/>
        <color theme="1"/>
        <rFont val="Times New Roman"/>
        <family val="1"/>
      </rPr>
      <t xml:space="preserve">     </t>
    </r>
    <r>
      <rPr>
        <sz val="14"/>
        <color theme="1"/>
        <rFont val="Calibri"/>
        <family val="2"/>
        <scheme val="minor"/>
      </rPr>
      <t>P(Z &gt; 1.27)</t>
    </r>
  </si>
  <si>
    <r>
      <t>b.</t>
    </r>
    <r>
      <rPr>
        <sz val="7"/>
        <color theme="1"/>
        <rFont val="Times New Roman"/>
        <family val="1"/>
      </rPr>
      <t xml:space="preserve">      </t>
    </r>
    <r>
      <rPr>
        <sz val="14"/>
        <color theme="1"/>
        <rFont val="Calibri"/>
        <family val="2"/>
        <scheme val="minor"/>
      </rPr>
      <t>P(Z &lt; -2.25)</t>
    </r>
  </si>
  <si>
    <r>
      <t>c.</t>
    </r>
    <r>
      <rPr>
        <sz val="7"/>
        <color theme="1"/>
        <rFont val="Times New Roman"/>
        <family val="1"/>
      </rPr>
      <t xml:space="preserve">     </t>
    </r>
    <r>
      <rPr>
        <sz val="14"/>
        <color theme="1"/>
        <rFont val="Calibri"/>
        <family val="2"/>
        <scheme val="minor"/>
      </rPr>
      <t>P(1.15 &lt; Z &lt; 2.36)</t>
    </r>
  </si>
  <si>
    <r>
      <t>d.</t>
    </r>
    <r>
      <rPr>
        <sz val="7"/>
        <color theme="1"/>
        <rFont val="Times New Roman"/>
        <family val="1"/>
      </rPr>
      <t xml:space="preserve">     </t>
    </r>
    <r>
      <rPr>
        <sz val="14"/>
        <color theme="1"/>
        <rFont val="Calibri"/>
        <family val="2"/>
        <scheme val="minor"/>
      </rPr>
      <t>P(-0.56 &lt; Z &lt; 3.00)</t>
    </r>
  </si>
  <si>
    <t xml:space="preserve">It was found that the mean length of 100 parts produced by a lathe was 20.05 mm with a standard deviation of 0.02 mm. </t>
  </si>
  <si>
    <t>Find the probability that a part selected at random would have a length</t>
  </si>
  <si>
    <r>
      <t>a.</t>
    </r>
    <r>
      <rPr>
        <sz val="7"/>
        <color theme="1"/>
        <rFont val="Times New Roman"/>
        <family val="1"/>
      </rPr>
      <t xml:space="preserve">     </t>
    </r>
    <r>
      <rPr>
        <sz val="14"/>
        <color theme="1"/>
        <rFont val="Calibri"/>
        <family val="2"/>
        <scheme val="minor"/>
      </rPr>
      <t>between 20.03 mm and 20.08 mm</t>
    </r>
  </si>
  <si>
    <r>
      <t>b.</t>
    </r>
    <r>
      <rPr>
        <sz val="7"/>
        <color theme="1"/>
        <rFont val="Times New Roman"/>
        <family val="1"/>
      </rPr>
      <t xml:space="preserve">     </t>
    </r>
    <r>
      <rPr>
        <sz val="14"/>
        <color theme="1"/>
        <rFont val="Calibri"/>
        <family val="2"/>
        <scheme val="minor"/>
      </rPr>
      <t>between 20.06 mm and 20.07 mm</t>
    </r>
  </si>
  <si>
    <r>
      <t>c.</t>
    </r>
    <r>
      <rPr>
        <sz val="7"/>
        <color theme="1"/>
        <rFont val="Times New Roman"/>
        <family val="1"/>
      </rPr>
      <t xml:space="preserve">      </t>
    </r>
    <r>
      <rPr>
        <sz val="14"/>
        <color theme="1"/>
        <rFont val="Calibri"/>
        <family val="2"/>
        <scheme val="minor"/>
      </rPr>
      <t>less than 20.01 mm</t>
    </r>
  </si>
  <si>
    <r>
      <t>d.</t>
    </r>
    <r>
      <rPr>
        <sz val="7"/>
        <color theme="1"/>
        <rFont val="Times New Roman"/>
        <family val="1"/>
      </rPr>
      <t xml:space="preserve">     </t>
    </r>
    <r>
      <rPr>
        <sz val="14"/>
        <color theme="1"/>
        <rFont val="Calibri"/>
        <family val="2"/>
        <scheme val="minor"/>
      </rPr>
      <t>greater than 20.09 mm.</t>
    </r>
  </si>
  <si>
    <t>Sepal.Width</t>
  </si>
  <si>
    <t>Petal.Length</t>
  </si>
  <si>
    <t>Petal.Width</t>
  </si>
  <si>
    <t>Species</t>
  </si>
  <si>
    <t>setosa</t>
  </si>
  <si>
    <t>versicolor</t>
  </si>
  <si>
    <t>virginica</t>
  </si>
  <si>
    <t>Prob</t>
  </si>
  <si>
    <t>P(Sepal.Width &lt;= 3.5)</t>
  </si>
  <si>
    <t>P(Petal.Width &gt;= 0.5)</t>
  </si>
  <si>
    <t>P(Petal.Length&lt;=1.3)</t>
  </si>
  <si>
    <t>P(Sepal.Length&gt;=7.1)</t>
  </si>
  <si>
    <t>P(Sepal.Width &lt;= 1.3)</t>
  </si>
  <si>
    <t>P(3.5 &lt;= Sepal.Width &lt;= 5.5)</t>
  </si>
  <si>
    <t>P(1.3 &lt;= Petal.Length &lt;= 2.4)</t>
  </si>
  <si>
    <t>a</t>
  </si>
  <si>
    <t>b</t>
  </si>
  <si>
    <t>c</t>
  </si>
  <si>
    <t>d</t>
  </si>
  <si>
    <t>e</t>
  </si>
  <si>
    <t>Sum</t>
  </si>
  <si>
    <t>S.No</t>
  </si>
  <si>
    <t>Atkins</t>
  </si>
  <si>
    <t>GM</t>
  </si>
  <si>
    <t>South Beach</t>
  </si>
  <si>
    <t>Alternate Hypothesis : Atleast 1 of the diet plan is significantly more effective than the others in terms of weight loss.</t>
  </si>
  <si>
    <t>SSC (Sum of Squares Columns)</t>
  </si>
  <si>
    <t>Degrees of Freedom (Numerator)</t>
  </si>
  <si>
    <t>Grand Mean</t>
  </si>
  <si>
    <t>(No. of categories minus 1)</t>
  </si>
  <si>
    <t>D=M-GM</t>
  </si>
  <si>
    <t>D^2</t>
  </si>
  <si>
    <t>SSE (Sum of Squares Errors)</t>
  </si>
  <si>
    <t>n</t>
  </si>
  <si>
    <t>D^2*(n)</t>
  </si>
  <si>
    <t>Degrees of Freedom (Denominator)</t>
  </si>
  <si>
    <t>SSC</t>
  </si>
  <si>
    <t>(No. of total elements minus no. of categories)</t>
  </si>
  <si>
    <t>Mean Square Column</t>
  </si>
  <si>
    <t>(X-Mean)^2</t>
  </si>
  <si>
    <t>Mean Square Error</t>
  </si>
  <si>
    <t>F-Statistic</t>
  </si>
  <si>
    <t>F-Crit</t>
  </si>
  <si>
    <t>If F-Statistic &lt; F-Critical, Fail to reject Null Hypothesis</t>
  </si>
  <si>
    <t>If F-Statistic &gt; F-Critical, Accept Alternate Hypothesis</t>
  </si>
  <si>
    <t>Average</t>
  </si>
  <si>
    <t>Hence we accept Alternate Hypothesis that atleast 1 of the diet plans is statistically different than others.</t>
  </si>
  <si>
    <t>SSE</t>
  </si>
  <si>
    <t>Measure of Central Tendency</t>
  </si>
  <si>
    <t>Measure of Dispersion/Spread</t>
  </si>
  <si>
    <t>Range</t>
  </si>
  <si>
    <t>Variance</t>
  </si>
  <si>
    <t>Std Deviation</t>
  </si>
  <si>
    <t>Measure of Shape</t>
  </si>
  <si>
    <t>Skewness</t>
  </si>
  <si>
    <t>Kurtosis</t>
  </si>
  <si>
    <t>Average is the same as mean</t>
  </si>
  <si>
    <t>Odd count</t>
  </si>
  <si>
    <t>Even Count</t>
  </si>
  <si>
    <t>Always sort the data in ascending order</t>
  </si>
  <si>
    <t>Find the count, and divide the count by 2, to the the index value of the median data point</t>
  </si>
  <si>
    <t>Check the value at that index in the data.</t>
  </si>
  <si>
    <t>When the count is odd:</t>
  </si>
  <si>
    <t>Index value of the median in the data</t>
  </si>
  <si>
    <t>10th Index</t>
  </si>
  <si>
    <t>54  is the median</t>
  </si>
  <si>
    <t xml:space="preserve">50% of the values in the data are either EQUAL TO or LESSER THAN the median value. </t>
  </si>
  <si>
    <t xml:space="preserve">50% of the values in the data are either EQUAL TO or LESSER THAN 54 in this example. </t>
  </si>
  <si>
    <t>For even number of observations, we have 2 centre values:</t>
  </si>
  <si>
    <t>COUNT(D58:D77)</t>
  </si>
  <si>
    <t>COUNT(D58:D77)/2</t>
  </si>
  <si>
    <t>(COUNT(D58:D77)/2)+1</t>
  </si>
  <si>
    <t>Find the above indices in the data</t>
  </si>
  <si>
    <t>Since there are 2 centered values in the data when count is even</t>
  </si>
  <si>
    <t>In this example, 50 &amp; 52 are the centered values, so we will find out the average of both</t>
  </si>
  <si>
    <t>Hence 51 is the median value.</t>
  </si>
  <si>
    <t>Most frequent value in the data is the Mode value</t>
  </si>
  <si>
    <t>When there are 2 values at maximum frequency, then the data is called Bimodal</t>
  </si>
  <si>
    <t>When there are 3 OR MORE values at maximum frequency, then the data is called Multi-Modal</t>
  </si>
  <si>
    <t>Frequency</t>
  </si>
  <si>
    <t>Range is the difference between maximum value &amp; minimum value</t>
  </si>
  <si>
    <t>Maximum</t>
  </si>
  <si>
    <t>Minimum</t>
  </si>
  <si>
    <t>X</t>
  </si>
  <si>
    <t>X - AVERAGE</t>
  </si>
  <si>
    <t>(X - AVERAGE)^2</t>
  </si>
  <si>
    <t>Sum of squared differences from the mean</t>
  </si>
  <si>
    <t>Count of the data minus one</t>
  </si>
  <si>
    <t xml:space="preserve">A firm is starting a delivery service for a new client between 2 points.  </t>
  </si>
  <si>
    <t xml:space="preserve">Since it is a new client, the firm wants to send more consistent delivery boy to deliver the product. </t>
  </si>
  <si>
    <t xml:space="preserve">Delivery boy 1 (Time in minutes) – 12,13,17,21,24, 24, 26,27, 27, 30, 32, 35, 37, 38, 41, 43, 44, 46,53,60 </t>
  </si>
  <si>
    <t>Delivery boy 2 (Time in minutes)- 34, 14, 31, 59, 11, 50, 27, 33, 53, 34, 13, 13, 42, 29, 33, 42, 34, 33, 44, 21</t>
  </si>
  <si>
    <t>Boy 1</t>
  </si>
  <si>
    <t>Delivery No.</t>
  </si>
  <si>
    <t>Boy 2</t>
  </si>
  <si>
    <t>X - Mean</t>
  </si>
  <si>
    <t>(X - Mean)^2</t>
  </si>
  <si>
    <t>We will hire delivery boy 1, since he has lesser variance, hence more consistency</t>
  </si>
  <si>
    <t>Stock A</t>
  </si>
  <si>
    <t>Stock B</t>
  </si>
  <si>
    <t>Returns</t>
  </si>
  <si>
    <t>Risk</t>
  </si>
  <si>
    <t>BEML</t>
  </si>
  <si>
    <t>Glaxo</t>
  </si>
  <si>
    <t>Count</t>
  </si>
  <si>
    <t>In about 50% matches, Virat Kohli has scored 31 or less number of runs.</t>
  </si>
  <si>
    <t>(Count/4)*1 = Index of the Q1 in the sorted Data</t>
  </si>
  <si>
    <t>(Count/4)*3 =  Index of the Q3 in the sorted Data</t>
  </si>
  <si>
    <t>In about 75% matches, Virat Kohli has scored 68 or less runs</t>
  </si>
  <si>
    <t>Q3 minus Q1</t>
  </si>
  <si>
    <t>1st Quartile (Q1)</t>
  </si>
  <si>
    <t>3rd Quartile (Q3)</t>
  </si>
  <si>
    <t>Median (Q2)</t>
  </si>
  <si>
    <t>Q3 plus 1.5 times IQR</t>
  </si>
  <si>
    <t>Inter Quartile Range (IQR)</t>
  </si>
  <si>
    <t>Q1 minus 1.5 times IQR</t>
  </si>
  <si>
    <t>Any data point beyond Upper Limit or below Lower Limit is an outlier</t>
  </si>
  <si>
    <t>0</t>
  </si>
  <si>
    <t>More</t>
  </si>
  <si>
    <t>Dice 1</t>
  </si>
  <si>
    <t>Dice 2</t>
  </si>
  <si>
    <t>Situation 1</t>
  </si>
  <si>
    <t>Null Hypothesis: The person is innocent.</t>
  </si>
  <si>
    <t>Alternate Hypothesis: The person is guilty.</t>
  </si>
  <si>
    <t>There is no sufficient evidence to prove the person guilty, hence we will FAIL TO REJECT the null hypothesis &amp; the person will be let free.</t>
  </si>
  <si>
    <t>Hence the decision made is correct.</t>
  </si>
  <si>
    <t>Situation 2</t>
  </si>
  <si>
    <t>There is sufficient evidence to prove the person guilty, hence we will accept the alternate hypothesis &amp; the person will be punished.</t>
  </si>
  <si>
    <t>Situation 3</t>
  </si>
  <si>
    <t>Null Hypothesis = Everything is under control, no need of additional planning.</t>
  </si>
  <si>
    <t>Alternate Hypo = Extra vaccines, precautionary measures are needed</t>
  </si>
  <si>
    <t>There is evidence to prove the person guilty, hence we will accept the alternative hypothesis &amp; the person will be punished.</t>
  </si>
  <si>
    <t>Hence are making a Type 1 Error.</t>
  </si>
  <si>
    <t>Situation 4</t>
  </si>
  <si>
    <t>There is no sufficient evidence to prove the person guilty, hence we will FAIL TO REJECT the null hypothesis &amp; the person will be set free.</t>
  </si>
  <si>
    <t>Hence are making a Type 2 Error.</t>
  </si>
  <si>
    <t>Decision Made</t>
  </si>
  <si>
    <t>H0 is Null Hypothesis</t>
  </si>
  <si>
    <t>Not having cancer</t>
  </si>
  <si>
    <t>Fail to Reject H0</t>
  </si>
  <si>
    <t>Reject H0</t>
  </si>
  <si>
    <t>H1 is Alternate Hypothesis</t>
  </si>
  <si>
    <t>Having cancer</t>
  </si>
  <si>
    <t>Reality</t>
  </si>
  <si>
    <t>H0 is True</t>
  </si>
  <si>
    <t>Correct</t>
  </si>
  <si>
    <t>Type 1 Error</t>
  </si>
  <si>
    <t>H0 is False</t>
  </si>
  <si>
    <t>Type 2 Error</t>
  </si>
  <si>
    <t xml:space="preserve">We usually must not say 'Accept Null Hypothesis' , because the fact mentioned in Null Hypothesis is the default belief. </t>
  </si>
  <si>
    <t>So if there is no sufficient evidence from the sample to prove the Null as wrong, we would rather say 'Fail to reject the Null'.</t>
  </si>
  <si>
    <t>a=(1,2,4,5,8,2,1,4,5,6,9,3,5,2,4)</t>
  </si>
  <si>
    <t>Observed Frequencies</t>
  </si>
  <si>
    <t>Carbs</t>
  </si>
  <si>
    <t>Total</t>
  </si>
  <si>
    <t>Gear</t>
  </si>
  <si>
    <t>Expected Frequencies</t>
  </si>
  <si>
    <t>Chi-Square Values</t>
  </si>
  <si>
    <t>Chi-Square Statistic</t>
  </si>
  <si>
    <t>DF</t>
  </si>
  <si>
    <t>Chi-Square Critical</t>
  </si>
  <si>
    <t>Null Hypothesis: There is no association between the 2 given variables.</t>
  </si>
  <si>
    <t>Alternate Hypothesis : There is a significant statistical association between the 2 given categorical variables, ie Gears &amp; Carbs.</t>
  </si>
  <si>
    <t>Observed Values</t>
  </si>
  <si>
    <t>Colour</t>
  </si>
  <si>
    <t>Black</t>
  </si>
  <si>
    <t>White</t>
  </si>
  <si>
    <t>Red</t>
  </si>
  <si>
    <t>Blue</t>
  </si>
  <si>
    <t>Gender</t>
  </si>
  <si>
    <t xml:space="preserve">Male </t>
  </si>
  <si>
    <t>Female</t>
  </si>
  <si>
    <t>Expected Values</t>
  </si>
  <si>
    <t>Chi-Square Stat</t>
  </si>
  <si>
    <t>Chi-Square Crit</t>
  </si>
  <si>
    <t>Empirical Rule 1</t>
  </si>
  <si>
    <t>Empirical Rule 2</t>
  </si>
  <si>
    <t>Empirical Rule 3</t>
  </si>
  <si>
    <t>95% of the data lies within 2 Std Devs from the mean.</t>
  </si>
  <si>
    <t>99.7% of the data lies within 3 Std Devs from the mean.</t>
  </si>
  <si>
    <t xml:space="preserve">Probability is chance of an event. </t>
  </si>
  <si>
    <t>There are 2 types of probabilities: Discrete Probability Distribution &amp; Continuous Probability Distribution</t>
  </si>
  <si>
    <t>Unlikely/</t>
  </si>
  <si>
    <t>Equal Chance</t>
  </si>
  <si>
    <t>Certain/</t>
  </si>
  <si>
    <t>Impossible Events</t>
  </si>
  <si>
    <t>Most likely events</t>
  </si>
  <si>
    <t>P(Atleast 6 heads)</t>
  </si>
  <si>
    <t>P(8 Or less than 8 Heads)</t>
  </si>
  <si>
    <t>P(5 or more)</t>
  </si>
  <si>
    <t>P(less than 5 heads)</t>
  </si>
  <si>
    <t>P(7 or less)</t>
  </si>
  <si>
    <t>P(Greater than 5 heads)</t>
  </si>
  <si>
    <t>P(Not more than 2 heads)</t>
  </si>
  <si>
    <t>P(Less than 4 heads)</t>
  </si>
  <si>
    <t>P(9 or less heads)</t>
  </si>
  <si>
    <t xml:space="preserve">80% of people who purchase pet insurance are women.  </t>
  </si>
  <si>
    <t>If 9 pet insurance owners are randomly selected, find the probability that exactly 6 are women.</t>
  </si>
  <si>
    <t xml:space="preserve">In a large restaurant, an average of 3 out of every 5 customers ask for water with their meal. A random sample of 10 customers is selected.  </t>
  </si>
  <si>
    <t>Find the probability that exactly 6 ask for water with their meal, and find the probability that less than 9 ask for water with their meal.</t>
  </si>
  <si>
    <t xml:space="preserve">Given the data set: 4, 10, 7, 7, 6, 9, 3, 8, 9. Find the mode, the median, the mean, the sample standard deviation. </t>
  </si>
  <si>
    <t>If we replace the data value 6 in the data set above by 24, will the standard deviation increase, decrease or stay the same?</t>
  </si>
  <si>
    <t xml:space="preserve">Find x and y so that the ordered data set has a mean of 42 and a median of 35. </t>
  </si>
  <si>
    <t>17 , 22 , 26 , 29 , 34 , x , 42 , 67 , 70 , y .</t>
  </si>
  <si>
    <t>Given the data set: 62 , 65 , 68 , 70 , 72 , 74 , 76 , 78 , 80 , 82 , 96 , 101</t>
  </si>
  <si>
    <t>Find: the median, the first quartile, the third quartile, the interquartile range (IQR).</t>
  </si>
  <si>
    <t>Intersection of Numerator DF &amp; Denominator DF in the F-Dist Table</t>
  </si>
  <si>
    <t>Null Hypothesis : All the treatments have the same effect with respect to exam scores. Any variation is only due to random chance.</t>
  </si>
  <si>
    <t>Alternate Hypothesis : Atleast 1 of the treatment is significantly more effective than the others in terms of exam scores.</t>
  </si>
  <si>
    <t>Memory Drug</t>
  </si>
  <si>
    <t>Placebo</t>
  </si>
  <si>
    <t>No Treatment</t>
  </si>
  <si>
    <t>Hence we accept Alternate Hypothesis that atleast 1 of the treatments is statistically different than others.</t>
  </si>
  <si>
    <t>Futurama</t>
  </si>
  <si>
    <t>The Muppet Show</t>
  </si>
  <si>
    <t>BBC News</t>
  </si>
  <si>
    <t>No Program</t>
  </si>
  <si>
    <t>Null Hypothesis : All the TV programs are the same with respect to making people happy. Any variation is only due to random chance.</t>
  </si>
  <si>
    <t>Alternate Hypothesis : Atleast 1 of the TV program is significantly more effective than the others in terms of making people happy.</t>
  </si>
  <si>
    <t>Hence we accept Alternate Hypothesis is true that atleast 1 of the TV program is statistically different than others in terms of making people happy.</t>
  </si>
  <si>
    <t>Variance &amp; Standard Deviation</t>
  </si>
  <si>
    <t>DF (Degrees of Freedom)</t>
  </si>
  <si>
    <t>There is no statistically significant association between number of gears &amp; number of carbs in a car.</t>
  </si>
  <si>
    <t>Since Chi-Square Stat &lt; Chi-Square Crit, we must conclude that Null Hypothesis is True.</t>
  </si>
  <si>
    <t>If Chi-Square Stat&gt; Chi-Square Crit, Alternate Hypothesis is true, else Null.</t>
  </si>
  <si>
    <t>Since Chi-Square Stat &gt; Chi-Square Crit, we must conclude that there is a statistically significant association between colours &amp; gender.</t>
  </si>
  <si>
    <t>Index 1</t>
  </si>
  <si>
    <t>Index 2</t>
  </si>
  <si>
    <t>Null Hypothesis -  There is no association between Gender &amp; Color Preference.</t>
  </si>
  <si>
    <t>Alternate Hypothesis - There is a statistically significant association between Gender &amp; Color Preference.</t>
  </si>
  <si>
    <t>Probability</t>
  </si>
  <si>
    <t>P(Less than 3 heads)</t>
  </si>
  <si>
    <t>Temperature</t>
  </si>
  <si>
    <t>Stdev</t>
  </si>
  <si>
    <t xml:space="preserve">Covid Test : </t>
  </si>
  <si>
    <t>Alternate : Covid Positive</t>
  </si>
  <si>
    <t>Null : Covid Negative</t>
  </si>
  <si>
    <t xml:space="preserve">TRUE </t>
  </si>
  <si>
    <t>Cyl</t>
  </si>
  <si>
    <t>Degrees of Freedom</t>
  </si>
  <si>
    <t>Chi - Square Critical</t>
  </si>
  <si>
    <t>If Chi-Statistic &gt; Chi-Critical, Accept Alternate Hypothesis that there is a significant statistical association between Gears &amp; Cylinders.</t>
  </si>
  <si>
    <t xml:space="preserve">If Chi-Statistic &lt; Chi-Critical, fail to reject Null Hypothesis that there is no significant statistical association between Gears &amp; Cylinders, </t>
  </si>
  <si>
    <t>both the variables are independent of each other.</t>
  </si>
  <si>
    <t>Percentage</t>
  </si>
  <si>
    <t>NORM.DIST</t>
  </si>
  <si>
    <t>Python Index</t>
  </si>
  <si>
    <t xml:space="preserve">Study of Data </t>
  </si>
  <si>
    <t>Collect the data</t>
  </si>
  <si>
    <t>Classify the data based on data type</t>
  </si>
  <si>
    <t>Organize the data in the appropriate structure</t>
  </si>
  <si>
    <t>Visualize the data in graphs/charts</t>
  </si>
  <si>
    <t>Summarize the data - using the statistical measures</t>
  </si>
  <si>
    <t>Analyzing the data for hidden patterns</t>
  </si>
  <si>
    <t>Inferencing/Conclusions from the data</t>
  </si>
  <si>
    <t>Implement the solutions and Make Business Decisions.</t>
  </si>
  <si>
    <t>Key Differences Between Standard Deviation and Variance</t>
  </si>
  <si>
    <t>Standard Deviation</t>
  </si>
  <si>
    <t>What Is it? </t>
  </si>
  <si>
    <t>The square root of the variance</t>
  </si>
  <si>
    <t>The average squared differences from the mean </t>
  </si>
  <si>
    <t>What Does it Indicate?</t>
  </si>
  <si>
    <t>The spread between numbers in a data set</t>
  </si>
  <si>
    <t>The average degree to which each point differs from the mean </t>
  </si>
  <si>
    <t>How Is it Expressed?</t>
  </si>
  <si>
    <t>The same as the units in the data set</t>
  </si>
  <si>
    <t>In squared units or as a percentage</t>
  </si>
  <si>
    <t>What Does it Mean?</t>
  </si>
  <si>
    <t>A low standard deviation (spread) means low volatility while a high standard deviation (spread) means higher volatility</t>
  </si>
  <si>
    <t>The degree to which returns vary or change over time</t>
  </si>
  <si>
    <t>P(At most 3 heads)</t>
  </si>
  <si>
    <t>When there is only 1 value at maximum frequency, then the data is called Unimodal</t>
  </si>
  <si>
    <t>Who should we hire?</t>
  </si>
  <si>
    <t>68-69% of the data lies within 1 Std Dev from the mean.</t>
  </si>
  <si>
    <t>P(Between 3 to 6 heads) Both Inclusive</t>
  </si>
  <si>
    <t>P(Greater than 2 but not more than 8 heads)</t>
  </si>
  <si>
    <t>Null Hypothesis : All the diet plans are similar with respect to weight loss. Any variation is only due to random chance.</t>
  </si>
  <si>
    <t>F-Critical</t>
  </si>
  <si>
    <t>Chi -Square Values</t>
  </si>
  <si>
    <t>C</t>
  </si>
  <si>
    <t>Q</t>
  </si>
  <si>
    <t>S</t>
  </si>
  <si>
    <t>Pclass</t>
  </si>
  <si>
    <t>Embarked</t>
  </si>
  <si>
    <t xml:space="preserve">Chi-Square Critical </t>
  </si>
  <si>
    <t>Conclusion : Since Chi-Square Statistic &gt;Chi-Square Critical, we can say that Alternate Hypothesis is True that there is a statistically significant association between Pclass &amp; Post of Embarkment</t>
  </si>
  <si>
    <t>Count of Data</t>
  </si>
  <si>
    <t>Percent of Data</t>
  </si>
  <si>
    <t>Value of Q1</t>
  </si>
  <si>
    <t>Value of Q3</t>
  </si>
  <si>
    <t>Count of Heads</t>
  </si>
  <si>
    <t>Count of Tails</t>
  </si>
  <si>
    <t>Prob of Heads</t>
  </si>
  <si>
    <t>Team A &amp; Team B are going to play 15 matches. In the past, Team A against Team B has been winning 65% of the times.</t>
  </si>
  <si>
    <t>What is the probability that Team B will win 6 matches?</t>
  </si>
  <si>
    <t>Find the probability that Team B will loose 13 matches.</t>
  </si>
  <si>
    <t>Not having covid</t>
  </si>
  <si>
    <t>Having Covid</t>
  </si>
  <si>
    <t>Empirical  Rule of Data</t>
  </si>
  <si>
    <t>Box Plot Calculations</t>
  </si>
  <si>
    <t>Hypothesis Testing</t>
  </si>
  <si>
    <t>Average after Replacement</t>
  </si>
  <si>
    <t>Index</t>
  </si>
  <si>
    <t>To make the decision, 20 delivery tasks were assigned to each delivery boy who applied for the job, and their time taken for each task was recorded in minutes given as below:</t>
  </si>
  <si>
    <t>I have a fair coin and I toss the coin 10 times.</t>
  </si>
  <si>
    <t>Number of Heads</t>
  </si>
  <si>
    <t>What is the probability that if I toss a coin 10 times, I will get 7 or less than 7 heads??</t>
  </si>
  <si>
    <t>What is the probability that if I toss a coin 10 times, I will get 4 or greater than 4 heads??</t>
  </si>
  <si>
    <t>Mean/Average</t>
  </si>
  <si>
    <t>Minimum Temperature</t>
  </si>
  <si>
    <t>Maximum Temperature</t>
  </si>
  <si>
    <t>Prob (Temp&gt;=7.4 degrees)</t>
  </si>
  <si>
    <t>Average/Mean is highly sensitive to outliers (extreme values)</t>
  </si>
  <si>
    <t>MAX(A3:A21) - MIN(A3:A21)</t>
  </si>
  <si>
    <t>0 - 20</t>
  </si>
  <si>
    <t>20 - 40</t>
  </si>
  <si>
    <t>40 - 60</t>
  </si>
  <si>
    <t>60 - 80</t>
  </si>
  <si>
    <t xml:space="preserve"> </t>
  </si>
  <si>
    <t>80 - 100</t>
  </si>
  <si>
    <t>100 - 120</t>
  </si>
  <si>
    <t>120 - 140</t>
  </si>
  <si>
    <t>140 - 160</t>
  </si>
  <si>
    <t xml:space="preserve">160 - 180 </t>
  </si>
  <si>
    <t>180 - 200</t>
  </si>
  <si>
    <t>Bins</t>
  </si>
  <si>
    <t>Intervals</t>
  </si>
  <si>
    <t>Null : Bug Free Software for transactions</t>
  </si>
  <si>
    <t>Alternate : There is a bug in software</t>
  </si>
  <si>
    <t>Null : No cancer (Benign)</t>
  </si>
  <si>
    <t>Alternate : Cancer (Malignant)</t>
  </si>
  <si>
    <t xml:space="preserve">New Soft Drink </t>
  </si>
  <si>
    <t>Shelf Level 1 - Lowest</t>
  </si>
  <si>
    <t>Shelf Level 2 - Eye Level</t>
  </si>
  <si>
    <t xml:space="preserve">Shelf Level 5 - High Level </t>
  </si>
  <si>
    <t>Bin</t>
  </si>
  <si>
    <t>Quartile 1</t>
  </si>
  <si>
    <t>Face Cards</t>
  </si>
  <si>
    <t>Ace</t>
  </si>
  <si>
    <t>What is the probability of red, numbered card?</t>
  </si>
  <si>
    <t xml:space="preserve">I am drawing one card from a pack of cards, </t>
  </si>
  <si>
    <t>What is the probability of a face card?</t>
  </si>
  <si>
    <t>What is the probability of having number less than 5?</t>
  </si>
  <si>
    <t>What is the probability of a black non-numbered card?</t>
  </si>
  <si>
    <t>TRUTH</t>
  </si>
  <si>
    <t>ANOVA - Analysis of Variance</t>
  </si>
  <si>
    <t>(X-Average)^2</t>
  </si>
  <si>
    <t>Remove Duplicates Method</t>
  </si>
  <si>
    <t>Unique Function</t>
  </si>
  <si>
    <t>CountIF Function</t>
  </si>
  <si>
    <t>Frequency Function</t>
  </si>
  <si>
    <t>In this data, value 2,4,5 are the mode values, since they are at highest frequencies.</t>
  </si>
  <si>
    <t>Therefore our data could be any of the 92 values between the min &amp; the max value in the data</t>
  </si>
  <si>
    <t>Lowest 25% of Data</t>
  </si>
  <si>
    <t>Quartile 2</t>
  </si>
  <si>
    <t>Lowest 50% of Data</t>
  </si>
  <si>
    <t>Quartile 3 Lowest 75% of Data</t>
  </si>
  <si>
    <t>Prob (Temp&lt;=16.25 degrees)</t>
  </si>
  <si>
    <t>Prob (Temp&gt;=16.25 degrees)</t>
  </si>
  <si>
    <t>Prob (Temp &gt;=21.5 degrees)</t>
  </si>
  <si>
    <t>Prob(Temp &lt;=9.56 degrees)</t>
  </si>
  <si>
    <t>Prob(Temp &gt;=9.56 degrees)</t>
  </si>
  <si>
    <t>ANOVA &amp; Chi-Square</t>
  </si>
  <si>
    <t>Median of the data</t>
  </si>
  <si>
    <t>In about 25% matches, Virat Kohli has scored 9 or lesser runs</t>
  </si>
  <si>
    <t>If I roll a die, the possible outcomes are as below:</t>
  </si>
  <si>
    <t>Outcomes</t>
  </si>
  <si>
    <t>Probabilities</t>
  </si>
  <si>
    <t>Event = Number greater than 4</t>
  </si>
  <si>
    <t>Event = Prime Number</t>
  </si>
  <si>
    <t>I am rolling 2 dice. What is the prob that the product of the numbers will be greater than 25.</t>
  </si>
  <si>
    <t>I am rolling 2 dice. What is the prob that the sum of the numbers will be lesser than 10.</t>
  </si>
  <si>
    <t>P(0.9 &lt;= Petal.Width &lt;=3.6 )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</si>
</sst>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
    <numFmt numFmtId="165" formatCode="0.0000"/>
  </numFmts>
  <fonts count="16" x14ac:knownFonts="1">
    <font>
      <sz val="11"/>
      <color theme="1"/>
      <name val="Calibri"/>
      <family val="2"/>
      <scheme val="minor"/>
    </font>
    <font>
      <sz val="11"/>
      <color rgb="FFFF0000"/>
      <name val="Calibri"/>
      <family val="2"/>
      <scheme val="minor"/>
    </font>
    <font>
      <sz val="16"/>
      <color theme="1"/>
      <name val="Calibri"/>
      <family val="2"/>
      <scheme val="minor"/>
    </font>
    <font>
      <sz val="15"/>
      <color theme="1"/>
      <name val="Calibri"/>
      <family val="2"/>
      <scheme val="minor"/>
    </font>
    <font>
      <sz val="14"/>
      <color theme="1"/>
      <name val="Calibri"/>
      <family val="2"/>
      <scheme val="minor"/>
    </font>
    <font>
      <sz val="7"/>
      <color theme="1"/>
      <name val="Times New Roman"/>
      <family val="1"/>
    </font>
    <font>
      <b/>
      <u/>
      <sz val="11"/>
      <color theme="1"/>
      <name val="Calibri"/>
      <family val="2"/>
      <scheme val="minor"/>
    </font>
    <font>
      <b/>
      <u/>
      <sz val="16"/>
      <color rgb="FF000000"/>
      <name val="Calibri"/>
      <family val="2"/>
      <scheme val="minor"/>
    </font>
    <font>
      <sz val="16"/>
      <color rgb="FF000000"/>
      <name val="Calibri"/>
      <family val="2"/>
      <scheme val="minor"/>
    </font>
    <font>
      <sz val="12"/>
      <color theme="1"/>
      <name val="Calibri"/>
      <family val="2"/>
      <scheme val="minor"/>
    </font>
    <font>
      <i/>
      <sz val="11"/>
      <color theme="1"/>
      <name val="Calibri"/>
      <family val="2"/>
      <scheme val="minor"/>
    </font>
    <font>
      <sz val="11"/>
      <color rgb="FF000000"/>
      <name val="Calibri"/>
      <family val="2"/>
      <scheme val="minor"/>
    </font>
    <font>
      <sz val="12"/>
      <color rgb="FF000000"/>
      <name val="Calibri"/>
      <family val="2"/>
      <scheme val="minor"/>
    </font>
    <font>
      <sz val="10"/>
      <color theme="1"/>
      <name val="Calibri"/>
      <scheme val="minor"/>
    </font>
    <font>
      <sz val="9"/>
      <color theme="1"/>
      <name val="Calibri"/>
      <family val="2"/>
      <scheme val="minor"/>
    </font>
    <font>
      <sz val="9"/>
      <color rgb="FF000000"/>
      <name val="Calibri"/>
      <family val="2"/>
      <scheme val="minor"/>
    </font>
  </fonts>
  <fills count="3">
    <fill>
      <patternFill patternType="none"/>
    </fill>
    <fill>
      <patternFill patternType="gray125"/>
    </fill>
    <fill>
      <patternFill patternType="solid">
        <fgColor rgb="FFFFFF00"/>
        <bgColor rgb="FF000000"/>
      </patternFill>
    </fill>
  </fills>
  <borders count="43">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indexed="64"/>
      </left>
      <right/>
      <top style="medium">
        <color rgb="FF000000"/>
      </top>
      <bottom style="medium">
        <color rgb="FF000000"/>
      </bottom>
      <diagonal/>
    </border>
    <border>
      <left/>
      <right style="medium">
        <color indexed="64"/>
      </right>
      <top style="medium">
        <color rgb="FF000000"/>
      </top>
      <bottom style="medium">
        <color rgb="FF000000"/>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medium">
        <color rgb="FF000000"/>
      </right>
      <top style="medium">
        <color rgb="FF000000"/>
      </top>
      <bottom style="medium">
        <color rgb="FF000000"/>
      </bottom>
      <diagonal/>
    </border>
    <border>
      <left/>
      <right style="medium">
        <color indexed="64"/>
      </right>
      <top style="medium">
        <color rgb="FF000000"/>
      </top>
      <bottom/>
      <diagonal/>
    </border>
    <border>
      <left/>
      <right style="medium">
        <color rgb="FF000000"/>
      </right>
      <top style="medium">
        <color indexed="64"/>
      </top>
      <bottom style="medium">
        <color indexed="64"/>
      </bottom>
      <diagonal/>
    </border>
    <border>
      <left style="medium">
        <color indexed="64"/>
      </left>
      <right/>
      <top style="medium">
        <color rgb="FF000000"/>
      </top>
      <bottom/>
      <diagonal/>
    </border>
    <border>
      <left style="medium">
        <color indexed="64"/>
      </left>
      <right style="medium">
        <color rgb="FF000000"/>
      </right>
      <top/>
      <bottom/>
      <diagonal/>
    </border>
    <border>
      <left style="medium">
        <color rgb="FF000000"/>
      </left>
      <right style="medium">
        <color indexed="64"/>
      </right>
      <top/>
      <bottom/>
      <diagonal/>
    </border>
    <border>
      <left style="medium">
        <color rgb="FF000000"/>
      </left>
      <right style="medium">
        <color indexed="64"/>
      </right>
      <top style="medium">
        <color rgb="FF000000"/>
      </top>
      <bottom style="medium">
        <color rgb="FF000000"/>
      </bottom>
      <diagonal/>
    </border>
    <border>
      <left style="medium">
        <color indexed="64"/>
      </left>
      <right style="medium">
        <color rgb="FF000000"/>
      </right>
      <top style="medium">
        <color rgb="FF000000"/>
      </top>
      <bottom/>
      <diagonal/>
    </border>
    <border>
      <left style="medium">
        <color indexed="64"/>
      </left>
      <right style="medium">
        <color rgb="FF000000"/>
      </right>
      <top/>
      <bottom style="medium">
        <color rgb="FF000000"/>
      </bottom>
      <diagonal/>
    </border>
    <border>
      <left style="medium">
        <color indexed="64"/>
      </left>
      <right/>
      <top style="medium">
        <color rgb="FF000000"/>
      </top>
      <bottom style="medium">
        <color indexed="64"/>
      </bottom>
      <diagonal/>
    </border>
    <border>
      <left style="medium">
        <color rgb="FF000000"/>
      </left>
      <right style="medium">
        <color rgb="FF000000"/>
      </right>
      <top/>
      <bottom style="medium">
        <color indexed="64"/>
      </bottom>
      <diagonal/>
    </border>
    <border>
      <left/>
      <right/>
      <top style="medium">
        <color rgb="FF000000"/>
      </top>
      <bottom style="medium">
        <color indexed="64"/>
      </bottom>
      <diagonal/>
    </border>
    <border>
      <left style="medium">
        <color rgb="FF000000"/>
      </left>
      <right style="medium">
        <color indexed="64"/>
      </right>
      <top style="medium">
        <color rgb="FF000000"/>
      </top>
      <bottom style="medium">
        <color indexed="64"/>
      </bottom>
      <diagonal/>
    </border>
  </borders>
  <cellStyleXfs count="1">
    <xf numFmtId="0" fontId="0" fillId="0" borderId="0"/>
  </cellStyleXfs>
  <cellXfs count="170">
    <xf numFmtId="0" fontId="0" fillId="0" borderId="0" xfId="0"/>
    <xf numFmtId="0" fontId="0" fillId="0" borderId="0" xfId="0" applyAlignment="1">
      <alignment horizontal="center"/>
    </xf>
    <xf numFmtId="0" fontId="0" fillId="0" borderId="0" xfId="0" applyAlignment="1">
      <alignment horizontal="center" vertical="center"/>
    </xf>
    <xf numFmtId="0" fontId="2" fillId="0" borderId="0" xfId="0" applyFont="1"/>
    <xf numFmtId="9" fontId="2" fillId="0" borderId="0" xfId="0" applyNumberFormat="1" applyFont="1"/>
    <xf numFmtId="0" fontId="3" fillId="0" borderId="0" xfId="0" applyFont="1"/>
    <xf numFmtId="2" fontId="0" fillId="0" borderId="0" xfId="0" applyNumberFormat="1"/>
    <xf numFmtId="0" fontId="4" fillId="0" borderId="0" xfId="0" applyFont="1" applyAlignment="1">
      <alignment vertic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6" fillId="0" borderId="0" xfId="0" applyFont="1"/>
    <xf numFmtId="1" fontId="0" fillId="0" borderId="0" xfId="0" applyNumberFormat="1"/>
    <xf numFmtId="0" fontId="7" fillId="0" borderId="0" xfId="0" applyFont="1" applyAlignment="1">
      <alignment horizontal="left" readingOrder="1"/>
    </xf>
    <xf numFmtId="0" fontId="8" fillId="0" borderId="0" xfId="0" applyFont="1" applyAlignment="1">
      <alignment horizontal="left" readingOrder="1"/>
    </xf>
    <xf numFmtId="0" fontId="9" fillId="0" borderId="0" xfId="0" applyFont="1"/>
    <xf numFmtId="2" fontId="9" fillId="0" borderId="0" xfId="0" applyNumberFormat="1" applyFont="1"/>
    <xf numFmtId="0" fontId="0" fillId="0" borderId="7" xfId="0" applyBorder="1"/>
    <xf numFmtId="0" fontId="10" fillId="0" borderId="14" xfId="0" applyFont="1" applyBorder="1" applyAlignment="1">
      <alignment horizontal="center"/>
    </xf>
    <xf numFmtId="0" fontId="0" fillId="0" borderId="15" xfId="0" applyBorder="1"/>
    <xf numFmtId="0" fontId="0" fillId="0" borderId="2" xfId="0"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1" fillId="0" borderId="0" xfId="0" applyFont="1"/>
    <xf numFmtId="0" fontId="11" fillId="2" borderId="4" xfId="0" applyFont="1" applyFill="1" applyBorder="1"/>
    <xf numFmtId="0" fontId="11" fillId="2" borderId="2" xfId="0" applyFont="1" applyFill="1" applyBorder="1"/>
    <xf numFmtId="0" fontId="11" fillId="2" borderId="16" xfId="0" applyFont="1" applyFill="1" applyBorder="1"/>
    <xf numFmtId="0" fontId="11" fillId="0" borderId="0" xfId="0" applyFont="1" applyAlignment="1">
      <alignment horizontal="center" vertical="center"/>
    </xf>
    <xf numFmtId="0" fontId="11" fillId="0" borderId="22" xfId="0" applyFont="1" applyBorder="1" applyAlignment="1">
      <alignment horizontal="center" vertical="center"/>
    </xf>
    <xf numFmtId="0" fontId="11" fillId="0" borderId="18"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center" vertical="center"/>
    </xf>
    <xf numFmtId="0" fontId="0" fillId="0" borderId="8" xfId="0" applyBorder="1"/>
    <xf numFmtId="0" fontId="0" fillId="0" borderId="1" xfId="0" applyBorder="1" applyAlignment="1">
      <alignment horizontal="center" vertical="center"/>
    </xf>
    <xf numFmtId="0" fontId="11" fillId="2" borderId="30" xfId="0" applyFont="1" applyFill="1" applyBorder="1"/>
    <xf numFmtId="2" fontId="8" fillId="0" borderId="0" xfId="0" applyNumberFormat="1" applyFont="1" applyAlignment="1">
      <alignment horizontal="left" readingOrder="1"/>
    </xf>
    <xf numFmtId="0" fontId="11" fillId="2" borderId="22" xfId="0" applyFont="1" applyFill="1" applyBorder="1"/>
    <xf numFmtId="0" fontId="11" fillId="2" borderId="31" xfId="0" applyFont="1" applyFill="1" applyBorder="1"/>
    <xf numFmtId="165" fontId="0" fillId="0" borderId="0" xfId="0" applyNumberFormat="1"/>
    <xf numFmtId="0" fontId="11" fillId="2" borderId="3" xfId="0" applyFont="1" applyFill="1" applyBorder="1"/>
    <xf numFmtId="0" fontId="11" fillId="2" borderId="13" xfId="0" applyFont="1" applyFill="1" applyBorder="1"/>
    <xf numFmtId="0" fontId="11" fillId="2" borderId="17" xfId="0" applyFont="1" applyFill="1" applyBorder="1"/>
    <xf numFmtId="0" fontId="11" fillId="2" borderId="1" xfId="0" applyFont="1" applyFill="1" applyBorder="1"/>
    <xf numFmtId="0" fontId="11" fillId="2" borderId="32" xfId="0" applyFont="1" applyFill="1" applyBorder="1"/>
    <xf numFmtId="0" fontId="11" fillId="2" borderId="5" xfId="0" applyFont="1" applyFill="1" applyBorder="1"/>
    <xf numFmtId="0" fontId="11" fillId="2" borderId="25" xfId="0" applyFont="1" applyFill="1" applyBorder="1"/>
    <xf numFmtId="0" fontId="11" fillId="0" borderId="34" xfId="0" applyFont="1" applyBorder="1" applyAlignment="1">
      <alignment horizontal="center" vertical="center"/>
    </xf>
    <xf numFmtId="0" fontId="11" fillId="0" borderId="35" xfId="0" applyFont="1" applyBorder="1" applyAlignment="1">
      <alignment horizontal="center" vertical="center"/>
    </xf>
    <xf numFmtId="0" fontId="11" fillId="0" borderId="30" xfId="0" applyFont="1" applyBorder="1" applyAlignment="1">
      <alignment horizontal="center" vertical="center"/>
    </xf>
    <xf numFmtId="0" fontId="11" fillId="0" borderId="36" xfId="0" applyFont="1" applyBorder="1" applyAlignment="1">
      <alignment horizontal="center" vertical="center"/>
    </xf>
    <xf numFmtId="0" fontId="11" fillId="0" borderId="39" xfId="0" applyFont="1" applyBorder="1" applyAlignment="1">
      <alignment horizontal="center" vertical="center"/>
    </xf>
    <xf numFmtId="0" fontId="11" fillId="0" borderId="40" xfId="0" applyFont="1" applyBorder="1" applyAlignment="1">
      <alignment horizontal="center" vertical="center"/>
    </xf>
    <xf numFmtId="0" fontId="11" fillId="0" borderId="41" xfId="0" applyFont="1" applyBorder="1" applyAlignment="1">
      <alignment horizontal="center" vertical="center"/>
    </xf>
    <xf numFmtId="0" fontId="11" fillId="0" borderId="42" xfId="0" applyFont="1" applyBorder="1" applyAlignment="1">
      <alignment horizontal="center" vertical="center"/>
    </xf>
    <xf numFmtId="1" fontId="11" fillId="0" borderId="0" xfId="0" applyNumberFormat="1" applyFont="1"/>
    <xf numFmtId="0" fontId="12" fillId="0" borderId="0" xfId="0" applyFont="1" applyAlignment="1">
      <alignment horizontal="center" vertical="center" wrapText="1" readingOrder="1"/>
    </xf>
    <xf numFmtId="0" fontId="9" fillId="0" borderId="0" xfId="0" applyFont="1" applyAlignment="1">
      <alignment horizontal="center" vertical="center" wrapText="1"/>
    </xf>
    <xf numFmtId="0" fontId="12" fillId="0" borderId="0" xfId="0" applyFont="1" applyAlignment="1">
      <alignment horizontal="left" readingOrder="1"/>
    </xf>
    <xf numFmtId="0" fontId="13" fillId="0" borderId="0" xfId="0" applyFont="1"/>
    <xf numFmtId="0" fontId="11" fillId="2" borderId="6" xfId="0" applyFont="1" applyFill="1" applyBorder="1"/>
    <xf numFmtId="0" fontId="0" fillId="0" borderId="0" xfId="0" applyAlignment="1">
      <alignment horizontal="left"/>
    </xf>
    <xf numFmtId="2" fontId="0" fillId="0" borderId="0" xfId="0" applyNumberFormat="1" applyAlignment="1">
      <alignment horizontal="left"/>
    </xf>
    <xf numFmtId="2" fontId="0" fillId="0" borderId="0" xfId="0" applyNumberFormat="1" applyAlignment="1">
      <alignment horizontal="center" vertical="center"/>
    </xf>
    <xf numFmtId="0" fontId="10" fillId="0" borderId="0" xfId="0" applyFont="1" applyAlignment="1">
      <alignment horizontal="center"/>
    </xf>
    <xf numFmtId="164" fontId="11" fillId="0" borderId="9" xfId="0" applyNumberFormat="1" applyFont="1" applyBorder="1"/>
    <xf numFmtId="164" fontId="11" fillId="0" borderId="10" xfId="0" applyNumberFormat="1" applyFont="1" applyBorder="1"/>
    <xf numFmtId="164" fontId="11" fillId="0" borderId="11" xfId="0" applyNumberFormat="1" applyFont="1" applyBorder="1"/>
    <xf numFmtId="164" fontId="11" fillId="0" borderId="3" xfId="0" applyNumberFormat="1" applyFont="1" applyBorder="1"/>
    <xf numFmtId="164" fontId="11" fillId="0" borderId="0" xfId="0" applyNumberFormat="1" applyFont="1"/>
    <xf numFmtId="164" fontId="11" fillId="0" borderId="12" xfId="0" applyNumberFormat="1" applyFont="1" applyBorder="1"/>
    <xf numFmtId="164" fontId="11" fillId="0" borderId="13" xfId="0" applyNumberFormat="1" applyFont="1" applyBorder="1"/>
    <xf numFmtId="164" fontId="11" fillId="0" borderId="7" xfId="0" applyNumberFormat="1" applyFont="1" applyBorder="1"/>
    <xf numFmtId="164" fontId="11" fillId="0" borderId="8" xfId="0" applyNumberFormat="1" applyFont="1" applyBorder="1"/>
    <xf numFmtId="0" fontId="4" fillId="0" borderId="0" xfId="0" applyFont="1"/>
    <xf numFmtId="164" fontId="4" fillId="0" borderId="0" xfId="0" applyNumberFormat="1" applyFont="1"/>
    <xf numFmtId="2" fontId="4" fillId="0" borderId="0" xfId="0" applyNumberFormat="1" applyFont="1"/>
    <xf numFmtId="165" fontId="4" fillId="0" borderId="0" xfId="0" applyNumberFormat="1" applyFont="1"/>
    <xf numFmtId="0" fontId="14" fillId="0" borderId="0" xfId="0" applyFont="1"/>
    <xf numFmtId="0" fontId="15" fillId="0" borderId="0" xfId="0" applyFont="1"/>
    <xf numFmtId="0" fontId="15" fillId="0" borderId="34" xfId="0" applyFont="1" applyBorder="1" applyAlignment="1">
      <alignment horizontal="center" vertical="center"/>
    </xf>
    <xf numFmtId="0" fontId="15" fillId="0" borderId="0" xfId="0" applyFont="1" applyAlignment="1">
      <alignment horizontal="center" vertical="center"/>
    </xf>
    <xf numFmtId="0" fontId="15" fillId="0" borderId="18" xfId="0" applyFont="1" applyBorder="1" applyAlignment="1">
      <alignment horizontal="center" vertical="center"/>
    </xf>
    <xf numFmtId="0" fontId="15" fillId="0" borderId="35" xfId="0" applyFont="1" applyBorder="1" applyAlignment="1">
      <alignment horizontal="center" vertical="center"/>
    </xf>
    <xf numFmtId="0" fontId="15" fillId="0" borderId="30" xfId="0" applyFont="1" applyBorder="1" applyAlignment="1">
      <alignment horizontal="center" vertical="center"/>
    </xf>
    <xf numFmtId="0" fontId="15" fillId="0" borderId="22" xfId="0" applyFont="1" applyBorder="1" applyAlignment="1">
      <alignment horizontal="center" vertical="center"/>
    </xf>
    <xf numFmtId="0" fontId="15" fillId="0" borderId="36" xfId="0" applyFont="1" applyBorder="1" applyAlignment="1">
      <alignment horizontal="center" vertical="center"/>
    </xf>
    <xf numFmtId="0" fontId="15" fillId="0" borderId="23" xfId="0" applyFont="1" applyBorder="1" applyAlignment="1">
      <alignment horizontal="center" vertical="center"/>
    </xf>
    <xf numFmtId="0" fontId="15" fillId="0" borderId="24" xfId="0" applyFont="1" applyBorder="1" applyAlignment="1">
      <alignment horizontal="center" vertical="center"/>
    </xf>
    <xf numFmtId="0" fontId="15" fillId="0" borderId="39" xfId="0" applyFont="1" applyBorder="1" applyAlignment="1">
      <alignment horizontal="center" vertical="center"/>
    </xf>
    <xf numFmtId="0" fontId="15" fillId="0" borderId="40" xfId="0" applyFont="1" applyBorder="1" applyAlignment="1">
      <alignment horizontal="center" vertical="center"/>
    </xf>
    <xf numFmtId="0" fontId="15" fillId="0" borderId="41" xfId="0" applyFont="1" applyBorder="1" applyAlignment="1">
      <alignment horizontal="center" vertical="center"/>
    </xf>
    <xf numFmtId="0" fontId="15" fillId="0" borderId="42" xfId="0" applyFont="1" applyBorder="1" applyAlignment="1">
      <alignment horizontal="center" vertical="center"/>
    </xf>
    <xf numFmtId="0" fontId="15" fillId="0" borderId="21" xfId="0" applyFont="1" applyBorder="1" applyAlignment="1">
      <alignment horizontal="center" vertical="center"/>
    </xf>
    <xf numFmtId="0" fontId="15" fillId="0" borderId="19" xfId="0" applyFont="1" applyBorder="1" applyAlignment="1">
      <alignment horizontal="center" vertical="center"/>
    </xf>
    <xf numFmtId="2" fontId="15" fillId="0" borderId="0" xfId="0" applyNumberFormat="1" applyFont="1" applyAlignment="1">
      <alignment horizontal="center" vertical="center"/>
    </xf>
    <xf numFmtId="0" fontId="15" fillId="0" borderId="17" xfId="0" applyFont="1" applyBorder="1" applyAlignment="1">
      <alignment horizontal="center" vertical="center"/>
    </xf>
    <xf numFmtId="2" fontId="15" fillId="0" borderId="0" xfId="0" applyNumberFormat="1" applyFont="1"/>
    <xf numFmtId="0" fontId="0" fillId="0" borderId="9" xfId="0" applyBorder="1" applyAlignment="1">
      <alignment horizontal="center" vertic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0" fillId="0" borderId="3" xfId="0" applyBorder="1" applyAlignment="1">
      <alignment horizontal="center" vertical="center"/>
    </xf>
    <xf numFmtId="0" fontId="1" fillId="0" borderId="0" xfId="0" applyFont="1" applyAlignment="1">
      <alignment horizontal="center" vertical="center"/>
    </xf>
    <xf numFmtId="0" fontId="1" fillId="0" borderId="12" xfId="0" applyFont="1" applyBorder="1" applyAlignment="1">
      <alignment horizontal="center" vertical="center"/>
    </xf>
    <xf numFmtId="0" fontId="0" fillId="0" borderId="13" xfId="0"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vertical="center"/>
    </xf>
    <xf numFmtId="0" fontId="0" fillId="0" borderId="16" xfId="0" applyBorder="1" applyAlignment="1">
      <alignment horizontal="center"/>
    </xf>
    <xf numFmtId="0" fontId="0" fillId="0" borderId="5" xfId="0" applyBorder="1" applyAlignment="1">
      <alignment horizontal="center"/>
    </xf>
    <xf numFmtId="0" fontId="0" fillId="0" borderId="4" xfId="0" applyBorder="1" applyAlignment="1">
      <alignment horizontal="center" vertical="center"/>
    </xf>
    <xf numFmtId="0" fontId="0" fillId="0" borderId="6" xfId="0" applyBorder="1" applyAlignment="1">
      <alignment horizontal="center" vertical="center"/>
    </xf>
    <xf numFmtId="0" fontId="4" fillId="0" borderId="0" xfId="0" applyFont="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applyAlignment="1">
      <alignment horizontal="center"/>
    </xf>
    <xf numFmtId="0" fontId="15" fillId="0" borderId="37" xfId="0" applyFont="1" applyBorder="1" applyAlignment="1">
      <alignment horizontal="center" vertical="center"/>
    </xf>
    <xf numFmtId="0" fontId="15" fillId="0" borderId="38" xfId="0" applyFont="1" applyBorder="1" applyAlignment="1">
      <alignment horizontal="center" vertical="center"/>
    </xf>
    <xf numFmtId="0" fontId="11" fillId="0" borderId="27" xfId="0" applyFont="1" applyBorder="1" applyAlignment="1">
      <alignment horizontal="center"/>
    </xf>
    <xf numFmtId="0" fontId="11" fillId="0" borderId="28" xfId="0" applyFont="1" applyBorder="1" applyAlignment="1">
      <alignment horizontal="center"/>
    </xf>
    <xf numFmtId="0" fontId="11" fillId="0" borderId="29" xfId="0" applyFont="1" applyBorder="1" applyAlignment="1">
      <alignment horizontal="center"/>
    </xf>
    <xf numFmtId="0" fontId="11" fillId="0" borderId="18" xfId="0" applyFont="1" applyBorder="1" applyAlignment="1">
      <alignment horizontal="center" vertical="center"/>
    </xf>
    <xf numFmtId="0" fontId="11" fillId="0" borderId="20" xfId="0" applyFont="1" applyBorder="1" applyAlignment="1">
      <alignment horizontal="center" vertical="center"/>
    </xf>
    <xf numFmtId="0" fontId="11" fillId="0" borderId="37" xfId="0" applyFont="1" applyBorder="1" applyAlignment="1">
      <alignment horizontal="center" vertical="center"/>
    </xf>
    <xf numFmtId="0" fontId="11" fillId="0" borderId="38" xfId="0" applyFont="1" applyBorder="1" applyAlignment="1">
      <alignment horizontal="center" vertical="center"/>
    </xf>
    <xf numFmtId="0" fontId="11" fillId="2" borderId="1" xfId="0" applyFont="1" applyFill="1" applyBorder="1" applyAlignment="1">
      <alignment horizontal="center"/>
    </xf>
    <xf numFmtId="0" fontId="11" fillId="2" borderId="16" xfId="0" applyFont="1" applyFill="1" applyBorder="1" applyAlignment="1">
      <alignment horizontal="center"/>
    </xf>
    <xf numFmtId="0" fontId="11" fillId="2" borderId="5" xfId="0" applyFont="1" applyFill="1" applyBorder="1" applyAlignment="1">
      <alignment horizontal="center"/>
    </xf>
    <xf numFmtId="0" fontId="11" fillId="2" borderId="25" xfId="0" applyFont="1" applyFill="1" applyBorder="1" applyAlignment="1">
      <alignment horizontal="center"/>
    </xf>
    <xf numFmtId="0" fontId="11" fillId="2" borderId="18" xfId="0" applyFont="1" applyFill="1" applyBorder="1" applyAlignment="1">
      <alignment horizontal="center"/>
    </xf>
    <xf numFmtId="0" fontId="11" fillId="2" borderId="26" xfId="0" applyFont="1" applyFill="1" applyBorder="1" applyAlignment="1">
      <alignment horizontal="center"/>
    </xf>
    <xf numFmtId="0" fontId="11" fillId="2" borderId="27" xfId="0" applyFont="1" applyFill="1" applyBorder="1" applyAlignment="1">
      <alignment horizontal="center"/>
    </xf>
    <xf numFmtId="0" fontId="11" fillId="2" borderId="28" xfId="0" applyFont="1" applyFill="1" applyBorder="1" applyAlignment="1">
      <alignment horizontal="center"/>
    </xf>
    <xf numFmtId="0" fontId="11" fillId="2" borderId="29" xfId="0" applyFont="1" applyFill="1" applyBorder="1" applyAlignment="1">
      <alignment horizontal="center"/>
    </xf>
    <xf numFmtId="0" fontId="11" fillId="2" borderId="33" xfId="0" applyFont="1" applyFill="1" applyBorder="1" applyAlignment="1">
      <alignment horizontal="center"/>
    </xf>
    <xf numFmtId="0" fontId="11" fillId="2" borderId="22" xfId="0" applyFont="1" applyFill="1" applyBorder="1" applyAlignment="1">
      <alignment horizontal="center"/>
    </xf>
    <xf numFmtId="0" fontId="11" fillId="2" borderId="31" xfId="0" applyFont="1" applyFill="1" applyBorder="1" applyAlignment="1">
      <alignment horizontal="center"/>
    </xf>
    <xf numFmtId="0" fontId="11" fillId="2" borderId="3" xfId="0" applyFont="1" applyFill="1" applyBorder="1" applyAlignment="1">
      <alignment horizontal="center"/>
    </xf>
    <xf numFmtId="0" fontId="11" fillId="2" borderId="0" xfId="0" applyFont="1" applyFill="1" applyAlignment="1">
      <alignment horizontal="center"/>
    </xf>
    <xf numFmtId="0" fontId="11" fillId="2" borderId="12" xfId="0" applyFont="1" applyFill="1" applyBorder="1" applyAlignment="1">
      <alignment horizontal="center"/>
    </xf>
    <xf numFmtId="0" fontId="15" fillId="0" borderId="17" xfId="0" applyFont="1" applyBorder="1" applyAlignment="1">
      <alignment horizontal="center"/>
    </xf>
    <xf numFmtId="0" fontId="15" fillId="0" borderId="18" xfId="0" applyFont="1" applyBorder="1" applyAlignment="1">
      <alignment horizontal="center"/>
    </xf>
    <xf numFmtId="0" fontId="15" fillId="0" borderId="18" xfId="0" applyFont="1" applyBorder="1" applyAlignment="1">
      <alignment horizontal="center" vertical="center"/>
    </xf>
    <xf numFmtId="0" fontId="15" fillId="0" borderId="20" xfId="0" applyFont="1" applyBorder="1" applyAlignment="1">
      <alignment horizontal="center" vertical="center"/>
    </xf>
    <xf numFmtId="0" fontId="15" fillId="0" borderId="23" xfId="0" applyFont="1" applyBorder="1" applyAlignment="1">
      <alignment horizontal="center" vertical="center"/>
    </xf>
    <xf numFmtId="0" fontId="15" fillId="0" borderId="24" xfId="0" applyFont="1" applyBorder="1" applyAlignment="1">
      <alignment horizontal="center" vertical="center"/>
    </xf>
    <xf numFmtId="0" fontId="15" fillId="0" borderId="27" xfId="0" applyFont="1" applyBorder="1" applyAlignment="1">
      <alignment horizontal="center"/>
    </xf>
    <xf numFmtId="0" fontId="15" fillId="0" borderId="28" xfId="0" applyFont="1" applyBorder="1" applyAlignment="1">
      <alignment horizontal="center"/>
    </xf>
    <xf numFmtId="0" fontId="15" fillId="0" borderId="29" xfId="0" applyFont="1" applyBorder="1" applyAlignment="1">
      <alignment horizontal="center"/>
    </xf>
  </cellXfs>
  <cellStyles count="1">
    <cellStyle name="Normal" xfId="0" builtinId="0"/>
  </cellStyles>
  <dxfs count="0"/>
  <tableStyles count="1" defaultTableStyle="TableStyleMedium2" defaultPivotStyle="PivotStyleLight16">
    <tableStyle name="Invisible" pivot="0" table="0" count="0" xr9:uid="{B6AD097D-E404-4F7B-BC81-86124B2536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Histogram</a:t>
            </a:r>
          </a:p>
        </c:rich>
      </c:tx>
      <c:overlay val="0"/>
    </c:title>
    <c:autoTitleDeleted val="0"/>
    <c:plotArea>
      <c:layout/>
      <c:barChart>
        <c:barDir val="col"/>
        <c:grouping val="clustered"/>
        <c:varyColors val="0"/>
        <c:ser>
          <c:idx val="0"/>
          <c:order val="0"/>
          <c:tx>
            <c:v>Frequency</c:v>
          </c:tx>
          <c:invertIfNegative val="0"/>
          <c:cat>
            <c:strRef>
              <c:f>'Histogram &amp; Measures of Shape'!$M$4:$M$14</c:f>
              <c:strCache>
                <c:ptCount val="11"/>
                <c:pt idx="0">
                  <c:v>0</c:v>
                </c:pt>
                <c:pt idx="1">
                  <c:v>20</c:v>
                </c:pt>
                <c:pt idx="2">
                  <c:v>40</c:v>
                </c:pt>
                <c:pt idx="3">
                  <c:v>60</c:v>
                </c:pt>
                <c:pt idx="4">
                  <c:v>80</c:v>
                </c:pt>
                <c:pt idx="5">
                  <c:v>100</c:v>
                </c:pt>
                <c:pt idx="6">
                  <c:v>120</c:v>
                </c:pt>
                <c:pt idx="7">
                  <c:v>140</c:v>
                </c:pt>
                <c:pt idx="8">
                  <c:v>160</c:v>
                </c:pt>
                <c:pt idx="9">
                  <c:v>180</c:v>
                </c:pt>
                <c:pt idx="10">
                  <c:v>More</c:v>
                </c:pt>
              </c:strCache>
            </c:strRef>
          </c:cat>
          <c:val>
            <c:numRef>
              <c:f>'Histogram &amp; Measures of Shape'!$N$4:$N$14</c:f>
              <c:numCache>
                <c:formatCode>General</c:formatCode>
                <c:ptCount val="11"/>
                <c:pt idx="0">
                  <c:v>10</c:v>
                </c:pt>
                <c:pt idx="1">
                  <c:v>47</c:v>
                </c:pt>
                <c:pt idx="2">
                  <c:v>33</c:v>
                </c:pt>
                <c:pt idx="3">
                  <c:v>13</c:v>
                </c:pt>
                <c:pt idx="4">
                  <c:v>16</c:v>
                </c:pt>
                <c:pt idx="5">
                  <c:v>11</c:v>
                </c:pt>
                <c:pt idx="6">
                  <c:v>13</c:v>
                </c:pt>
                <c:pt idx="7">
                  <c:v>6</c:v>
                </c:pt>
                <c:pt idx="8">
                  <c:v>0</c:v>
                </c:pt>
                <c:pt idx="9">
                  <c:v>0</c:v>
                </c:pt>
                <c:pt idx="10">
                  <c:v>1</c:v>
                </c:pt>
              </c:numCache>
            </c:numRef>
          </c:val>
          <c:extLst>
            <c:ext xmlns:c16="http://schemas.microsoft.com/office/drawing/2014/chart" uri="{C3380CC4-5D6E-409C-BE32-E72D297353CC}">
              <c16:uniqueId val="{00000001-3353-47A5-826D-9C1A0E68673E}"/>
            </c:ext>
          </c:extLst>
        </c:ser>
        <c:dLbls>
          <c:showLegendKey val="0"/>
          <c:showVal val="0"/>
          <c:showCatName val="0"/>
          <c:showSerName val="0"/>
          <c:showPercent val="0"/>
          <c:showBubbleSize val="0"/>
        </c:dLbls>
        <c:gapWidth val="150"/>
        <c:axId val="1897713247"/>
        <c:axId val="1897714687"/>
      </c:barChart>
      <c:catAx>
        <c:axId val="1897713247"/>
        <c:scaling>
          <c:orientation val="minMax"/>
        </c:scaling>
        <c:delete val="0"/>
        <c:axPos val="b"/>
        <c:title>
          <c:tx>
            <c:rich>
              <a:bodyPr/>
              <a:lstStyle/>
              <a:p>
                <a:pPr>
                  <a:defRPr/>
                </a:pPr>
                <a:r>
                  <a:rPr lang="en-IN"/>
                  <a:t>Bin</a:t>
                </a:r>
              </a:p>
            </c:rich>
          </c:tx>
          <c:overlay val="0"/>
        </c:title>
        <c:numFmt formatCode="General" sourceLinked="1"/>
        <c:majorTickMark val="out"/>
        <c:minorTickMark val="none"/>
        <c:tickLblPos val="nextTo"/>
        <c:crossAx val="1897714687"/>
        <c:crosses val="autoZero"/>
        <c:auto val="1"/>
        <c:lblAlgn val="ctr"/>
        <c:lblOffset val="100"/>
        <c:noMultiLvlLbl val="0"/>
      </c:catAx>
      <c:valAx>
        <c:axId val="1897714687"/>
        <c:scaling>
          <c:orientation val="minMax"/>
        </c:scaling>
        <c:delete val="0"/>
        <c:axPos val="l"/>
        <c:title>
          <c:tx>
            <c:rich>
              <a:bodyPr/>
              <a:lstStyle/>
              <a:p>
                <a:pPr>
                  <a:defRPr/>
                </a:pPr>
                <a:r>
                  <a:rPr lang="en-IN"/>
                  <a:t>Frequency</a:t>
                </a:r>
              </a:p>
            </c:rich>
          </c:tx>
          <c:overlay val="0"/>
        </c:title>
        <c:numFmt formatCode="General" sourceLinked="1"/>
        <c:majorTickMark val="out"/>
        <c:minorTickMark val="none"/>
        <c:tickLblPos val="nextTo"/>
        <c:crossAx val="1897713247"/>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Histogram</a:t>
            </a:r>
          </a:p>
        </c:rich>
      </c:tx>
      <c:overlay val="0"/>
    </c:title>
    <c:autoTitleDeleted val="0"/>
    <c:plotArea>
      <c:layout/>
      <c:barChart>
        <c:barDir val="col"/>
        <c:grouping val="clustered"/>
        <c:varyColors val="0"/>
        <c:ser>
          <c:idx val="0"/>
          <c:order val="0"/>
          <c:tx>
            <c:v>Frequency</c:v>
          </c:tx>
          <c:invertIfNegative val="0"/>
          <c:cat>
            <c:strRef>
              <c:f>'Boxplot Interpretation'!$Z$3:$Z$13</c:f>
              <c:strCache>
                <c:ptCount val="11"/>
                <c:pt idx="0">
                  <c:v>20</c:v>
                </c:pt>
                <c:pt idx="1">
                  <c:v>40</c:v>
                </c:pt>
                <c:pt idx="2">
                  <c:v>60</c:v>
                </c:pt>
                <c:pt idx="3">
                  <c:v>80</c:v>
                </c:pt>
                <c:pt idx="4">
                  <c:v>100</c:v>
                </c:pt>
                <c:pt idx="5">
                  <c:v>120</c:v>
                </c:pt>
                <c:pt idx="6">
                  <c:v>140</c:v>
                </c:pt>
                <c:pt idx="7">
                  <c:v>160</c:v>
                </c:pt>
                <c:pt idx="8">
                  <c:v>180</c:v>
                </c:pt>
                <c:pt idx="9">
                  <c:v>200</c:v>
                </c:pt>
                <c:pt idx="10">
                  <c:v>More</c:v>
                </c:pt>
              </c:strCache>
            </c:strRef>
          </c:cat>
          <c:val>
            <c:numRef>
              <c:f>'Boxplot Interpretation'!$AA$3:$AA$13</c:f>
              <c:numCache>
                <c:formatCode>General</c:formatCode>
                <c:ptCount val="11"/>
                <c:pt idx="0">
                  <c:v>57</c:v>
                </c:pt>
                <c:pt idx="1">
                  <c:v>33</c:v>
                </c:pt>
                <c:pt idx="2">
                  <c:v>13</c:v>
                </c:pt>
                <c:pt idx="3">
                  <c:v>16</c:v>
                </c:pt>
                <c:pt idx="4">
                  <c:v>11</c:v>
                </c:pt>
                <c:pt idx="5">
                  <c:v>13</c:v>
                </c:pt>
                <c:pt idx="6">
                  <c:v>6</c:v>
                </c:pt>
                <c:pt idx="7">
                  <c:v>0</c:v>
                </c:pt>
                <c:pt idx="8">
                  <c:v>0</c:v>
                </c:pt>
                <c:pt idx="9">
                  <c:v>1</c:v>
                </c:pt>
                <c:pt idx="10">
                  <c:v>0</c:v>
                </c:pt>
              </c:numCache>
            </c:numRef>
          </c:val>
          <c:extLst>
            <c:ext xmlns:c16="http://schemas.microsoft.com/office/drawing/2014/chart" uri="{C3380CC4-5D6E-409C-BE32-E72D297353CC}">
              <c16:uniqueId val="{00000001-8649-41E9-B5AD-619D2C28A904}"/>
            </c:ext>
          </c:extLst>
        </c:ser>
        <c:dLbls>
          <c:showLegendKey val="0"/>
          <c:showVal val="0"/>
          <c:showCatName val="0"/>
          <c:showSerName val="0"/>
          <c:showPercent val="0"/>
          <c:showBubbleSize val="0"/>
        </c:dLbls>
        <c:gapWidth val="150"/>
        <c:axId val="1838209312"/>
        <c:axId val="1838210144"/>
      </c:barChart>
      <c:catAx>
        <c:axId val="1838209312"/>
        <c:scaling>
          <c:orientation val="minMax"/>
        </c:scaling>
        <c:delete val="0"/>
        <c:axPos val="b"/>
        <c:title>
          <c:tx>
            <c:rich>
              <a:bodyPr/>
              <a:lstStyle/>
              <a:p>
                <a:pPr>
                  <a:defRPr/>
                </a:pPr>
                <a:r>
                  <a:rPr lang="en-IN"/>
                  <a:t>0</a:t>
                </a:r>
              </a:p>
            </c:rich>
          </c:tx>
          <c:overlay val="0"/>
        </c:title>
        <c:numFmt formatCode="General" sourceLinked="1"/>
        <c:majorTickMark val="out"/>
        <c:minorTickMark val="none"/>
        <c:tickLblPos val="nextTo"/>
        <c:crossAx val="1838210144"/>
        <c:crosses val="autoZero"/>
        <c:auto val="1"/>
        <c:lblAlgn val="ctr"/>
        <c:lblOffset val="100"/>
        <c:noMultiLvlLbl val="0"/>
      </c:catAx>
      <c:valAx>
        <c:axId val="1838210144"/>
        <c:scaling>
          <c:orientation val="minMax"/>
        </c:scaling>
        <c:delete val="0"/>
        <c:axPos val="l"/>
        <c:title>
          <c:tx>
            <c:rich>
              <a:bodyPr/>
              <a:lstStyle/>
              <a:p>
                <a:pPr>
                  <a:defRPr/>
                </a:pPr>
                <a:r>
                  <a:rPr lang="en-IN"/>
                  <a:t>Frequency</a:t>
                </a:r>
              </a:p>
            </c:rich>
          </c:tx>
          <c:overlay val="0"/>
        </c:title>
        <c:numFmt formatCode="General" sourceLinked="1"/>
        <c:majorTickMark val="out"/>
        <c:minorTickMark val="none"/>
        <c:tickLblPos val="nextTo"/>
        <c:crossAx val="1838209312"/>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'Stock Data'!$A$1</c:f>
              <c:strCache>
                <c:ptCount val="1"/>
                <c:pt idx="0">
                  <c:v>BEML</c:v>
                </c:pt>
              </c:strCache>
            </c:strRef>
          </c:tx>
          <c:spPr>
            <a:ln w="28575" cap="rnd">
              <a:solidFill>
                <a:schemeClr val="accent1"/>
              </a:solidFill>
              <a:round/>
            </a:ln>
            <a:effectLst/>
          </c:spPr>
          <c:marker>
            <c:symbol val="none"/>
          </c:marker>
          <c:val>
            <c:numRef>
              <c:f>'Stock Data'!$A$2:$A$1740</c:f>
              <c:numCache>
                <c:formatCode>General</c:formatCode>
                <c:ptCount val="1739"/>
                <c:pt idx="0">
                  <c:v>1135.5999999999999</c:v>
                </c:pt>
                <c:pt idx="1">
                  <c:v>1134.5999999999999</c:v>
                </c:pt>
                <c:pt idx="2">
                  <c:v>1139.5999999999999</c:v>
                </c:pt>
                <c:pt idx="3">
                  <c:v>1144.1500000000001</c:v>
                </c:pt>
                <c:pt idx="4">
                  <c:v>1144.05</c:v>
                </c:pt>
                <c:pt idx="5">
                  <c:v>1137</c:v>
                </c:pt>
                <c:pt idx="6">
                  <c:v>1143.6500000000001</c:v>
                </c:pt>
                <c:pt idx="7">
                  <c:v>1142.25</c:v>
                </c:pt>
                <c:pt idx="8">
                  <c:v>1148.2</c:v>
                </c:pt>
                <c:pt idx="9">
                  <c:v>1207.05</c:v>
                </c:pt>
                <c:pt idx="10">
                  <c:v>1236.25</c:v>
                </c:pt>
                <c:pt idx="11">
                  <c:v>1221.25</c:v>
                </c:pt>
                <c:pt idx="12">
                  <c:v>1186.2</c:v>
                </c:pt>
                <c:pt idx="13">
                  <c:v>1150.1500000000001</c:v>
                </c:pt>
                <c:pt idx="14">
                  <c:v>1170.75</c:v>
                </c:pt>
                <c:pt idx="15">
                  <c:v>1154.7</c:v>
                </c:pt>
                <c:pt idx="16">
                  <c:v>1058.5999999999999</c:v>
                </c:pt>
                <c:pt idx="17">
                  <c:v>1039.3</c:v>
                </c:pt>
                <c:pt idx="18">
                  <c:v>1068.95</c:v>
                </c:pt>
                <c:pt idx="19">
                  <c:v>1140.0999999999999</c:v>
                </c:pt>
                <c:pt idx="20">
                  <c:v>1107.95</c:v>
                </c:pt>
                <c:pt idx="21">
                  <c:v>1118.8</c:v>
                </c:pt>
                <c:pt idx="22">
                  <c:v>1090.3</c:v>
                </c:pt>
                <c:pt idx="23">
                  <c:v>1070.45</c:v>
                </c:pt>
                <c:pt idx="24">
                  <c:v>1080.4000000000001</c:v>
                </c:pt>
                <c:pt idx="25">
                  <c:v>1095.6500000000001</c:v>
                </c:pt>
                <c:pt idx="26">
                  <c:v>1109</c:v>
                </c:pt>
                <c:pt idx="27">
                  <c:v>1095.45</c:v>
                </c:pt>
                <c:pt idx="28">
                  <c:v>1120.55</c:v>
                </c:pt>
                <c:pt idx="29">
                  <c:v>1139.6500000000001</c:v>
                </c:pt>
                <c:pt idx="30">
                  <c:v>1137.9000000000001</c:v>
                </c:pt>
                <c:pt idx="31">
                  <c:v>1142.75</c:v>
                </c:pt>
                <c:pt idx="32">
                  <c:v>1131</c:v>
                </c:pt>
                <c:pt idx="33">
                  <c:v>1116.4000000000001</c:v>
                </c:pt>
                <c:pt idx="34">
                  <c:v>1094</c:v>
                </c:pt>
                <c:pt idx="35">
                  <c:v>1065</c:v>
                </c:pt>
                <c:pt idx="36">
                  <c:v>1046.45</c:v>
                </c:pt>
                <c:pt idx="37">
                  <c:v>1011.15</c:v>
                </c:pt>
                <c:pt idx="38">
                  <c:v>1013.55</c:v>
                </c:pt>
                <c:pt idx="39">
                  <c:v>1042</c:v>
                </c:pt>
                <c:pt idx="40">
                  <c:v>1035.8499999999999</c:v>
                </c:pt>
                <c:pt idx="41">
                  <c:v>1048.9000000000001</c:v>
                </c:pt>
                <c:pt idx="42">
                  <c:v>1064.3</c:v>
                </c:pt>
                <c:pt idx="43">
                  <c:v>1069.8</c:v>
                </c:pt>
                <c:pt idx="44">
                  <c:v>1063.75</c:v>
                </c:pt>
                <c:pt idx="45">
                  <c:v>1059.55</c:v>
                </c:pt>
                <c:pt idx="46">
                  <c:v>1044.8499999999999</c:v>
                </c:pt>
                <c:pt idx="47">
                  <c:v>1036.1500000000001</c:v>
                </c:pt>
                <c:pt idx="48">
                  <c:v>1019.55</c:v>
                </c:pt>
                <c:pt idx="49">
                  <c:v>1029.2</c:v>
                </c:pt>
                <c:pt idx="50">
                  <c:v>1038.8499999999999</c:v>
                </c:pt>
                <c:pt idx="51">
                  <c:v>1049.25</c:v>
                </c:pt>
                <c:pt idx="52">
                  <c:v>1063.0999999999999</c:v>
                </c:pt>
                <c:pt idx="53">
                  <c:v>1050.2</c:v>
                </c:pt>
                <c:pt idx="54">
                  <c:v>1045.0999999999999</c:v>
                </c:pt>
                <c:pt idx="55">
                  <c:v>1033.8499999999999</c:v>
                </c:pt>
                <c:pt idx="56">
                  <c:v>1050.45</c:v>
                </c:pt>
                <c:pt idx="57">
                  <c:v>1057.5999999999999</c:v>
                </c:pt>
                <c:pt idx="58">
                  <c:v>1047.95</c:v>
                </c:pt>
                <c:pt idx="59">
                  <c:v>1049.5999999999999</c:v>
                </c:pt>
                <c:pt idx="60">
                  <c:v>1059</c:v>
                </c:pt>
                <c:pt idx="61">
                  <c:v>1064.1500000000001</c:v>
                </c:pt>
                <c:pt idx="62">
                  <c:v>1087.8499999999999</c:v>
                </c:pt>
                <c:pt idx="63">
                  <c:v>1076.45</c:v>
                </c:pt>
                <c:pt idx="64">
                  <c:v>1069.5999999999999</c:v>
                </c:pt>
                <c:pt idx="65">
                  <c:v>1077.05</c:v>
                </c:pt>
                <c:pt idx="66">
                  <c:v>1081.3</c:v>
                </c:pt>
                <c:pt idx="67">
                  <c:v>1074.6500000000001</c:v>
                </c:pt>
                <c:pt idx="68">
                  <c:v>1067.45</c:v>
                </c:pt>
                <c:pt idx="69">
                  <c:v>1046.3</c:v>
                </c:pt>
                <c:pt idx="70">
                  <c:v>1036.45</c:v>
                </c:pt>
                <c:pt idx="71">
                  <c:v>1038.55</c:v>
                </c:pt>
                <c:pt idx="72">
                  <c:v>1031.25</c:v>
                </c:pt>
                <c:pt idx="73">
                  <c:v>1025.5999999999999</c:v>
                </c:pt>
                <c:pt idx="74">
                  <c:v>1032.95</c:v>
                </c:pt>
                <c:pt idx="75">
                  <c:v>1050.4000000000001</c:v>
                </c:pt>
                <c:pt idx="76">
                  <c:v>1050.9000000000001</c:v>
                </c:pt>
                <c:pt idx="77">
                  <c:v>1047.05</c:v>
                </c:pt>
                <c:pt idx="78">
                  <c:v>1049.4000000000001</c:v>
                </c:pt>
                <c:pt idx="79">
                  <c:v>1048.05</c:v>
                </c:pt>
                <c:pt idx="80">
                  <c:v>1038.05</c:v>
                </c:pt>
                <c:pt idx="81">
                  <c:v>1026.7</c:v>
                </c:pt>
                <c:pt idx="82">
                  <c:v>1012.2</c:v>
                </c:pt>
                <c:pt idx="83">
                  <c:v>1014.85</c:v>
                </c:pt>
                <c:pt idx="84">
                  <c:v>988.25</c:v>
                </c:pt>
                <c:pt idx="85">
                  <c:v>1006.5</c:v>
                </c:pt>
                <c:pt idx="86">
                  <c:v>995.2</c:v>
                </c:pt>
                <c:pt idx="87">
                  <c:v>995</c:v>
                </c:pt>
                <c:pt idx="88">
                  <c:v>1009.4</c:v>
                </c:pt>
                <c:pt idx="89">
                  <c:v>1005.05</c:v>
                </c:pt>
                <c:pt idx="90">
                  <c:v>1002.65</c:v>
                </c:pt>
                <c:pt idx="91">
                  <c:v>1048.5999999999999</c:v>
                </c:pt>
                <c:pt idx="92">
                  <c:v>984.85</c:v>
                </c:pt>
                <c:pt idx="93">
                  <c:v>991.05</c:v>
                </c:pt>
                <c:pt idx="94">
                  <c:v>995.4</c:v>
                </c:pt>
                <c:pt idx="95">
                  <c:v>999.5</c:v>
                </c:pt>
                <c:pt idx="96">
                  <c:v>975.7</c:v>
                </c:pt>
                <c:pt idx="97">
                  <c:v>976.7</c:v>
                </c:pt>
                <c:pt idx="98">
                  <c:v>963.9</c:v>
                </c:pt>
                <c:pt idx="99">
                  <c:v>981.3</c:v>
                </c:pt>
                <c:pt idx="100">
                  <c:v>970.55</c:v>
                </c:pt>
                <c:pt idx="101">
                  <c:v>965</c:v>
                </c:pt>
                <c:pt idx="102">
                  <c:v>968.25</c:v>
                </c:pt>
                <c:pt idx="103">
                  <c:v>994</c:v>
                </c:pt>
                <c:pt idx="104">
                  <c:v>1000.55</c:v>
                </c:pt>
                <c:pt idx="105">
                  <c:v>978.05</c:v>
                </c:pt>
                <c:pt idx="106">
                  <c:v>996.75</c:v>
                </c:pt>
                <c:pt idx="107">
                  <c:v>996.95</c:v>
                </c:pt>
                <c:pt idx="108">
                  <c:v>999.3</c:v>
                </c:pt>
                <c:pt idx="109">
                  <c:v>1001.15</c:v>
                </c:pt>
                <c:pt idx="110">
                  <c:v>1013.7</c:v>
                </c:pt>
                <c:pt idx="111">
                  <c:v>1011.55</c:v>
                </c:pt>
                <c:pt idx="112">
                  <c:v>1010.4</c:v>
                </c:pt>
                <c:pt idx="113">
                  <c:v>1013.75</c:v>
                </c:pt>
                <c:pt idx="114">
                  <c:v>1021.85</c:v>
                </c:pt>
                <c:pt idx="115">
                  <c:v>1036.3499999999999</c:v>
                </c:pt>
                <c:pt idx="116">
                  <c:v>1021.2</c:v>
                </c:pt>
                <c:pt idx="117">
                  <c:v>1027.5</c:v>
                </c:pt>
                <c:pt idx="118">
                  <c:v>1003.7</c:v>
                </c:pt>
                <c:pt idx="119">
                  <c:v>1008.95</c:v>
                </c:pt>
                <c:pt idx="120">
                  <c:v>1010.2</c:v>
                </c:pt>
                <c:pt idx="121">
                  <c:v>998.3</c:v>
                </c:pt>
                <c:pt idx="122">
                  <c:v>1000.6</c:v>
                </c:pt>
                <c:pt idx="123">
                  <c:v>995</c:v>
                </c:pt>
                <c:pt idx="124">
                  <c:v>1000.2</c:v>
                </c:pt>
                <c:pt idx="125">
                  <c:v>984.4</c:v>
                </c:pt>
                <c:pt idx="126">
                  <c:v>996.4</c:v>
                </c:pt>
                <c:pt idx="127">
                  <c:v>1002.15</c:v>
                </c:pt>
                <c:pt idx="128">
                  <c:v>999.35</c:v>
                </c:pt>
                <c:pt idx="129">
                  <c:v>1001.25</c:v>
                </c:pt>
                <c:pt idx="130">
                  <c:v>999.25</c:v>
                </c:pt>
                <c:pt idx="131">
                  <c:v>996.2</c:v>
                </c:pt>
                <c:pt idx="132">
                  <c:v>1014.25</c:v>
                </c:pt>
                <c:pt idx="133">
                  <c:v>1018.2</c:v>
                </c:pt>
                <c:pt idx="134">
                  <c:v>1003.95</c:v>
                </c:pt>
                <c:pt idx="135">
                  <c:v>1020.35</c:v>
                </c:pt>
                <c:pt idx="136">
                  <c:v>1021.25</c:v>
                </c:pt>
                <c:pt idx="137">
                  <c:v>1033.5</c:v>
                </c:pt>
                <c:pt idx="138">
                  <c:v>1028.1500000000001</c:v>
                </c:pt>
                <c:pt idx="139">
                  <c:v>1020.55</c:v>
                </c:pt>
                <c:pt idx="140">
                  <c:v>1017.5</c:v>
                </c:pt>
                <c:pt idx="141">
                  <c:v>1014.65</c:v>
                </c:pt>
                <c:pt idx="142">
                  <c:v>1014.1</c:v>
                </c:pt>
                <c:pt idx="143">
                  <c:v>1008.4</c:v>
                </c:pt>
                <c:pt idx="144">
                  <c:v>1015.95</c:v>
                </c:pt>
                <c:pt idx="145">
                  <c:v>1030.95</c:v>
                </c:pt>
                <c:pt idx="146">
                  <c:v>1027.05</c:v>
                </c:pt>
                <c:pt idx="147">
                  <c:v>1026.1500000000001</c:v>
                </c:pt>
                <c:pt idx="148">
                  <c:v>1025.45</c:v>
                </c:pt>
                <c:pt idx="149">
                  <c:v>1013.65</c:v>
                </c:pt>
                <c:pt idx="150">
                  <c:v>1010.7</c:v>
                </c:pt>
                <c:pt idx="151">
                  <c:v>1005.6</c:v>
                </c:pt>
                <c:pt idx="152">
                  <c:v>995.8</c:v>
                </c:pt>
                <c:pt idx="153">
                  <c:v>992.05</c:v>
                </c:pt>
                <c:pt idx="154">
                  <c:v>1009.2</c:v>
                </c:pt>
                <c:pt idx="155">
                  <c:v>1009.9</c:v>
                </c:pt>
                <c:pt idx="156">
                  <c:v>1016</c:v>
                </c:pt>
                <c:pt idx="157">
                  <c:v>1019.1</c:v>
                </c:pt>
                <c:pt idx="158">
                  <c:v>1022.45</c:v>
                </c:pt>
                <c:pt idx="159">
                  <c:v>1020.3</c:v>
                </c:pt>
                <c:pt idx="160">
                  <c:v>1021.15</c:v>
                </c:pt>
                <c:pt idx="161">
                  <c:v>1020.45</c:v>
                </c:pt>
                <c:pt idx="162">
                  <c:v>1022.1</c:v>
                </c:pt>
                <c:pt idx="163">
                  <c:v>1002.35</c:v>
                </c:pt>
                <c:pt idx="164">
                  <c:v>1004.05</c:v>
                </c:pt>
                <c:pt idx="165">
                  <c:v>1009.3</c:v>
                </c:pt>
                <c:pt idx="166">
                  <c:v>1009</c:v>
                </c:pt>
                <c:pt idx="167">
                  <c:v>1013.15</c:v>
                </c:pt>
                <c:pt idx="168">
                  <c:v>1061.0999999999999</c:v>
                </c:pt>
                <c:pt idx="169">
                  <c:v>1134.05</c:v>
                </c:pt>
                <c:pt idx="170">
                  <c:v>1195.05</c:v>
                </c:pt>
                <c:pt idx="171">
                  <c:v>1188</c:v>
                </c:pt>
                <c:pt idx="172">
                  <c:v>1172.3</c:v>
                </c:pt>
                <c:pt idx="173">
                  <c:v>1205.95</c:v>
                </c:pt>
                <c:pt idx="174">
                  <c:v>1185.0999999999999</c:v>
                </c:pt>
                <c:pt idx="175">
                  <c:v>1170.3</c:v>
                </c:pt>
                <c:pt idx="176">
                  <c:v>1168.0999999999999</c:v>
                </c:pt>
                <c:pt idx="177">
                  <c:v>1152.5999999999999</c:v>
                </c:pt>
                <c:pt idx="178">
                  <c:v>1164.8</c:v>
                </c:pt>
                <c:pt idx="179">
                  <c:v>1161.3499999999999</c:v>
                </c:pt>
                <c:pt idx="180">
                  <c:v>1141.0999999999999</c:v>
                </c:pt>
                <c:pt idx="181">
                  <c:v>1137.8499999999999</c:v>
                </c:pt>
                <c:pt idx="182">
                  <c:v>1110.55</c:v>
                </c:pt>
                <c:pt idx="183">
                  <c:v>1090.8</c:v>
                </c:pt>
                <c:pt idx="184">
                  <c:v>1114.9000000000001</c:v>
                </c:pt>
                <c:pt idx="185">
                  <c:v>1112.95</c:v>
                </c:pt>
                <c:pt idx="186">
                  <c:v>1106.05</c:v>
                </c:pt>
                <c:pt idx="187">
                  <c:v>1079.1500000000001</c:v>
                </c:pt>
                <c:pt idx="188">
                  <c:v>1107.45</c:v>
                </c:pt>
                <c:pt idx="189">
                  <c:v>1144.3</c:v>
                </c:pt>
                <c:pt idx="190">
                  <c:v>1190.25</c:v>
                </c:pt>
                <c:pt idx="191">
                  <c:v>1178.0999999999999</c:v>
                </c:pt>
                <c:pt idx="192">
                  <c:v>1152.4000000000001</c:v>
                </c:pt>
                <c:pt idx="193">
                  <c:v>1144.6500000000001</c:v>
                </c:pt>
                <c:pt idx="194">
                  <c:v>1157.9000000000001</c:v>
                </c:pt>
                <c:pt idx="195">
                  <c:v>1144.8</c:v>
                </c:pt>
                <c:pt idx="196">
                  <c:v>1141.6500000000001</c:v>
                </c:pt>
                <c:pt idx="197">
                  <c:v>1145.3499999999999</c:v>
                </c:pt>
                <c:pt idx="198">
                  <c:v>1139.3499999999999</c:v>
                </c:pt>
                <c:pt idx="199">
                  <c:v>1121.7</c:v>
                </c:pt>
                <c:pt idx="200">
                  <c:v>1133</c:v>
                </c:pt>
                <c:pt idx="201">
                  <c:v>1129.5999999999999</c:v>
                </c:pt>
                <c:pt idx="202">
                  <c:v>1146.3499999999999</c:v>
                </c:pt>
                <c:pt idx="203">
                  <c:v>1142.45</c:v>
                </c:pt>
                <c:pt idx="204">
                  <c:v>1130.1500000000001</c:v>
                </c:pt>
                <c:pt idx="205">
                  <c:v>1131.4000000000001</c:v>
                </c:pt>
                <c:pt idx="206">
                  <c:v>1124.75</c:v>
                </c:pt>
                <c:pt idx="207">
                  <c:v>1094.1500000000001</c:v>
                </c:pt>
                <c:pt idx="208">
                  <c:v>1123.6500000000001</c:v>
                </c:pt>
                <c:pt idx="209">
                  <c:v>1110.8499999999999</c:v>
                </c:pt>
                <c:pt idx="210">
                  <c:v>1100.9000000000001</c:v>
                </c:pt>
                <c:pt idx="211">
                  <c:v>1128.95</c:v>
                </c:pt>
                <c:pt idx="212">
                  <c:v>1136.1500000000001</c:v>
                </c:pt>
                <c:pt idx="213">
                  <c:v>1133.8499999999999</c:v>
                </c:pt>
                <c:pt idx="214">
                  <c:v>1135.3</c:v>
                </c:pt>
                <c:pt idx="215">
                  <c:v>1120.75</c:v>
                </c:pt>
                <c:pt idx="216">
                  <c:v>1127.5999999999999</c:v>
                </c:pt>
                <c:pt idx="217">
                  <c:v>1125.8499999999999</c:v>
                </c:pt>
                <c:pt idx="218">
                  <c:v>1103.55</c:v>
                </c:pt>
                <c:pt idx="219">
                  <c:v>1099.8499999999999</c:v>
                </c:pt>
                <c:pt idx="220">
                  <c:v>1104</c:v>
                </c:pt>
                <c:pt idx="221">
                  <c:v>1100.45</c:v>
                </c:pt>
                <c:pt idx="222">
                  <c:v>1093.5</c:v>
                </c:pt>
                <c:pt idx="223">
                  <c:v>1085.8499999999999</c:v>
                </c:pt>
                <c:pt idx="224">
                  <c:v>1077.6500000000001</c:v>
                </c:pt>
                <c:pt idx="225">
                  <c:v>1065</c:v>
                </c:pt>
                <c:pt idx="226">
                  <c:v>1041.5</c:v>
                </c:pt>
                <c:pt idx="227">
                  <c:v>990.7</c:v>
                </c:pt>
                <c:pt idx="228">
                  <c:v>980.2</c:v>
                </c:pt>
                <c:pt idx="229">
                  <c:v>982.9</c:v>
                </c:pt>
                <c:pt idx="230">
                  <c:v>1018.4</c:v>
                </c:pt>
                <c:pt idx="231">
                  <c:v>1026.1500000000001</c:v>
                </c:pt>
                <c:pt idx="232">
                  <c:v>1009.2</c:v>
                </c:pt>
                <c:pt idx="233">
                  <c:v>1005.6</c:v>
                </c:pt>
                <c:pt idx="234">
                  <c:v>1023.45</c:v>
                </c:pt>
                <c:pt idx="235">
                  <c:v>1004.95</c:v>
                </c:pt>
                <c:pt idx="236">
                  <c:v>1000.3</c:v>
                </c:pt>
                <c:pt idx="237">
                  <c:v>998</c:v>
                </c:pt>
                <c:pt idx="238">
                  <c:v>999.7</c:v>
                </c:pt>
                <c:pt idx="239">
                  <c:v>1004.95</c:v>
                </c:pt>
                <c:pt idx="240">
                  <c:v>991.8</c:v>
                </c:pt>
                <c:pt idx="241">
                  <c:v>989</c:v>
                </c:pt>
                <c:pt idx="242">
                  <c:v>992.3</c:v>
                </c:pt>
                <c:pt idx="243">
                  <c:v>997.75</c:v>
                </c:pt>
                <c:pt idx="244">
                  <c:v>992.65</c:v>
                </c:pt>
                <c:pt idx="245">
                  <c:v>993.1</c:v>
                </c:pt>
                <c:pt idx="246">
                  <c:v>994.3</c:v>
                </c:pt>
                <c:pt idx="247">
                  <c:v>979.55</c:v>
                </c:pt>
                <c:pt idx="248">
                  <c:v>977.6</c:v>
                </c:pt>
                <c:pt idx="249">
                  <c:v>984.05</c:v>
                </c:pt>
                <c:pt idx="250">
                  <c:v>998.8</c:v>
                </c:pt>
                <c:pt idx="251">
                  <c:v>1032.25</c:v>
                </c:pt>
                <c:pt idx="252">
                  <c:v>1028.2</c:v>
                </c:pt>
                <c:pt idx="253">
                  <c:v>1023.75</c:v>
                </c:pt>
                <c:pt idx="254">
                  <c:v>1006.65</c:v>
                </c:pt>
                <c:pt idx="255">
                  <c:v>993.95</c:v>
                </c:pt>
                <c:pt idx="256">
                  <c:v>987.05</c:v>
                </c:pt>
                <c:pt idx="257">
                  <c:v>967.25</c:v>
                </c:pt>
                <c:pt idx="258">
                  <c:v>962.2</c:v>
                </c:pt>
                <c:pt idx="259">
                  <c:v>967.35</c:v>
                </c:pt>
                <c:pt idx="260">
                  <c:v>954.15</c:v>
                </c:pt>
                <c:pt idx="261">
                  <c:v>949.7</c:v>
                </c:pt>
                <c:pt idx="262">
                  <c:v>945.2</c:v>
                </c:pt>
                <c:pt idx="263">
                  <c:v>939.9</c:v>
                </c:pt>
                <c:pt idx="264">
                  <c:v>940.8</c:v>
                </c:pt>
                <c:pt idx="265">
                  <c:v>942.85</c:v>
                </c:pt>
                <c:pt idx="266">
                  <c:v>949.15</c:v>
                </c:pt>
                <c:pt idx="267">
                  <c:v>943.55</c:v>
                </c:pt>
                <c:pt idx="268">
                  <c:v>929.35</c:v>
                </c:pt>
                <c:pt idx="269">
                  <c:v>905.5</c:v>
                </c:pt>
                <c:pt idx="270">
                  <c:v>887.7</c:v>
                </c:pt>
                <c:pt idx="271">
                  <c:v>870.1</c:v>
                </c:pt>
                <c:pt idx="272">
                  <c:v>829.3</c:v>
                </c:pt>
                <c:pt idx="273">
                  <c:v>819.7</c:v>
                </c:pt>
                <c:pt idx="274">
                  <c:v>813.95</c:v>
                </c:pt>
                <c:pt idx="275">
                  <c:v>794.65</c:v>
                </c:pt>
                <c:pt idx="276">
                  <c:v>759.85</c:v>
                </c:pt>
                <c:pt idx="277">
                  <c:v>675.3</c:v>
                </c:pt>
                <c:pt idx="278">
                  <c:v>584.85</c:v>
                </c:pt>
                <c:pt idx="279">
                  <c:v>589.20000000000005</c:v>
                </c:pt>
                <c:pt idx="280">
                  <c:v>614.45000000000005</c:v>
                </c:pt>
                <c:pt idx="281">
                  <c:v>651</c:v>
                </c:pt>
                <c:pt idx="282">
                  <c:v>660.7</c:v>
                </c:pt>
                <c:pt idx="283">
                  <c:v>668.75</c:v>
                </c:pt>
                <c:pt idx="284">
                  <c:v>679.65</c:v>
                </c:pt>
                <c:pt idx="285">
                  <c:v>658.55</c:v>
                </c:pt>
                <c:pt idx="286">
                  <c:v>668</c:v>
                </c:pt>
                <c:pt idx="287">
                  <c:v>663.95</c:v>
                </c:pt>
                <c:pt idx="288">
                  <c:v>660.4</c:v>
                </c:pt>
                <c:pt idx="289">
                  <c:v>633.6</c:v>
                </c:pt>
                <c:pt idx="290">
                  <c:v>613.5</c:v>
                </c:pt>
                <c:pt idx="291">
                  <c:v>620.45000000000005</c:v>
                </c:pt>
                <c:pt idx="292">
                  <c:v>642.85</c:v>
                </c:pt>
                <c:pt idx="293">
                  <c:v>646.6</c:v>
                </c:pt>
                <c:pt idx="294">
                  <c:v>643.70000000000005</c:v>
                </c:pt>
                <c:pt idx="295">
                  <c:v>637.54999999999995</c:v>
                </c:pt>
                <c:pt idx="296">
                  <c:v>641</c:v>
                </c:pt>
                <c:pt idx="297">
                  <c:v>662.45</c:v>
                </c:pt>
                <c:pt idx="298">
                  <c:v>654.20000000000005</c:v>
                </c:pt>
                <c:pt idx="299">
                  <c:v>665.95</c:v>
                </c:pt>
                <c:pt idx="300">
                  <c:v>671.45</c:v>
                </c:pt>
                <c:pt idx="301">
                  <c:v>673.4</c:v>
                </c:pt>
                <c:pt idx="302">
                  <c:v>675.4</c:v>
                </c:pt>
                <c:pt idx="303">
                  <c:v>669.95</c:v>
                </c:pt>
                <c:pt idx="304">
                  <c:v>660.05</c:v>
                </c:pt>
                <c:pt idx="305">
                  <c:v>662.6</c:v>
                </c:pt>
                <c:pt idx="306">
                  <c:v>661.45</c:v>
                </c:pt>
                <c:pt idx="307">
                  <c:v>679.95</c:v>
                </c:pt>
                <c:pt idx="308">
                  <c:v>685.9</c:v>
                </c:pt>
                <c:pt idx="309">
                  <c:v>698.3</c:v>
                </c:pt>
                <c:pt idx="310">
                  <c:v>692.15</c:v>
                </c:pt>
                <c:pt idx="311">
                  <c:v>691.25</c:v>
                </c:pt>
                <c:pt idx="312">
                  <c:v>693.55</c:v>
                </c:pt>
                <c:pt idx="313">
                  <c:v>681.95</c:v>
                </c:pt>
                <c:pt idx="314">
                  <c:v>705.95</c:v>
                </c:pt>
                <c:pt idx="315">
                  <c:v>737.6</c:v>
                </c:pt>
                <c:pt idx="316">
                  <c:v>749.9</c:v>
                </c:pt>
                <c:pt idx="317">
                  <c:v>750.6</c:v>
                </c:pt>
                <c:pt idx="318">
                  <c:v>759.25</c:v>
                </c:pt>
                <c:pt idx="319">
                  <c:v>736.05</c:v>
                </c:pt>
                <c:pt idx="320">
                  <c:v>722.85</c:v>
                </c:pt>
                <c:pt idx="321">
                  <c:v>729.95</c:v>
                </c:pt>
                <c:pt idx="322">
                  <c:v>728.15</c:v>
                </c:pt>
                <c:pt idx="323">
                  <c:v>724.3</c:v>
                </c:pt>
                <c:pt idx="324">
                  <c:v>715.9</c:v>
                </c:pt>
                <c:pt idx="325">
                  <c:v>723.05</c:v>
                </c:pt>
                <c:pt idx="326">
                  <c:v>725.35</c:v>
                </c:pt>
                <c:pt idx="327">
                  <c:v>727.7</c:v>
                </c:pt>
                <c:pt idx="328">
                  <c:v>724.3</c:v>
                </c:pt>
                <c:pt idx="329">
                  <c:v>720.9</c:v>
                </c:pt>
                <c:pt idx="330">
                  <c:v>708.35</c:v>
                </c:pt>
                <c:pt idx="331">
                  <c:v>694.85</c:v>
                </c:pt>
                <c:pt idx="332">
                  <c:v>670.6</c:v>
                </c:pt>
                <c:pt idx="333">
                  <c:v>662.8</c:v>
                </c:pt>
                <c:pt idx="334">
                  <c:v>674.05</c:v>
                </c:pt>
                <c:pt idx="335">
                  <c:v>657.65</c:v>
                </c:pt>
                <c:pt idx="336">
                  <c:v>668.7</c:v>
                </c:pt>
                <c:pt idx="337">
                  <c:v>665.8</c:v>
                </c:pt>
                <c:pt idx="338">
                  <c:v>661.35</c:v>
                </c:pt>
                <c:pt idx="339">
                  <c:v>660.95</c:v>
                </c:pt>
                <c:pt idx="340">
                  <c:v>657.55</c:v>
                </c:pt>
                <c:pt idx="341">
                  <c:v>659.3</c:v>
                </c:pt>
                <c:pt idx="342">
                  <c:v>652.15</c:v>
                </c:pt>
                <c:pt idx="343">
                  <c:v>646.54999999999995</c:v>
                </c:pt>
                <c:pt idx="344">
                  <c:v>640.45000000000005</c:v>
                </c:pt>
                <c:pt idx="345">
                  <c:v>638.79999999999995</c:v>
                </c:pt>
                <c:pt idx="346">
                  <c:v>643.54999999999995</c:v>
                </c:pt>
                <c:pt idx="347">
                  <c:v>630.35</c:v>
                </c:pt>
                <c:pt idx="348">
                  <c:v>622.85</c:v>
                </c:pt>
                <c:pt idx="349">
                  <c:v>613</c:v>
                </c:pt>
                <c:pt idx="350">
                  <c:v>625.25</c:v>
                </c:pt>
                <c:pt idx="351">
                  <c:v>650.85</c:v>
                </c:pt>
                <c:pt idx="352">
                  <c:v>646.85</c:v>
                </c:pt>
                <c:pt idx="353">
                  <c:v>653.1</c:v>
                </c:pt>
                <c:pt idx="354">
                  <c:v>612.45000000000005</c:v>
                </c:pt>
                <c:pt idx="355">
                  <c:v>603.75</c:v>
                </c:pt>
                <c:pt idx="356">
                  <c:v>604</c:v>
                </c:pt>
                <c:pt idx="357">
                  <c:v>598.45000000000005</c:v>
                </c:pt>
                <c:pt idx="358">
                  <c:v>599</c:v>
                </c:pt>
                <c:pt idx="359">
                  <c:v>599.65</c:v>
                </c:pt>
                <c:pt idx="360">
                  <c:v>599.5</c:v>
                </c:pt>
                <c:pt idx="361">
                  <c:v>596.35</c:v>
                </c:pt>
                <c:pt idx="362">
                  <c:v>588.25</c:v>
                </c:pt>
                <c:pt idx="363">
                  <c:v>583.75</c:v>
                </c:pt>
                <c:pt idx="364">
                  <c:v>584.95000000000005</c:v>
                </c:pt>
                <c:pt idx="365">
                  <c:v>579.75</c:v>
                </c:pt>
                <c:pt idx="366">
                  <c:v>587.95000000000005</c:v>
                </c:pt>
                <c:pt idx="367">
                  <c:v>572.70000000000005</c:v>
                </c:pt>
                <c:pt idx="368">
                  <c:v>559.4</c:v>
                </c:pt>
                <c:pt idx="369">
                  <c:v>541.20000000000005</c:v>
                </c:pt>
                <c:pt idx="370">
                  <c:v>552.15</c:v>
                </c:pt>
                <c:pt idx="371">
                  <c:v>568.15</c:v>
                </c:pt>
                <c:pt idx="372">
                  <c:v>578</c:v>
                </c:pt>
                <c:pt idx="373">
                  <c:v>583.5</c:v>
                </c:pt>
                <c:pt idx="374">
                  <c:v>592.75</c:v>
                </c:pt>
                <c:pt idx="375">
                  <c:v>580.20000000000005</c:v>
                </c:pt>
                <c:pt idx="376">
                  <c:v>589.35</c:v>
                </c:pt>
                <c:pt idx="377">
                  <c:v>594.45000000000005</c:v>
                </c:pt>
                <c:pt idx="378">
                  <c:v>610.04999999999995</c:v>
                </c:pt>
                <c:pt idx="379">
                  <c:v>607.15</c:v>
                </c:pt>
                <c:pt idx="380">
                  <c:v>609.25</c:v>
                </c:pt>
                <c:pt idx="381">
                  <c:v>602.75</c:v>
                </c:pt>
                <c:pt idx="382">
                  <c:v>598.35</c:v>
                </c:pt>
                <c:pt idx="383">
                  <c:v>590.15</c:v>
                </c:pt>
                <c:pt idx="384">
                  <c:v>594.20000000000005</c:v>
                </c:pt>
                <c:pt idx="385">
                  <c:v>595.79999999999995</c:v>
                </c:pt>
                <c:pt idx="386">
                  <c:v>589.45000000000005</c:v>
                </c:pt>
                <c:pt idx="387">
                  <c:v>583.20000000000005</c:v>
                </c:pt>
                <c:pt idx="388">
                  <c:v>581.5</c:v>
                </c:pt>
                <c:pt idx="389">
                  <c:v>576.75</c:v>
                </c:pt>
                <c:pt idx="390">
                  <c:v>568.9</c:v>
                </c:pt>
                <c:pt idx="391">
                  <c:v>570.1</c:v>
                </c:pt>
                <c:pt idx="392">
                  <c:v>575.6</c:v>
                </c:pt>
                <c:pt idx="393">
                  <c:v>557.35</c:v>
                </c:pt>
                <c:pt idx="394">
                  <c:v>560.6</c:v>
                </c:pt>
                <c:pt idx="395">
                  <c:v>546.45000000000005</c:v>
                </c:pt>
                <c:pt idx="396">
                  <c:v>549.29999999999995</c:v>
                </c:pt>
                <c:pt idx="397">
                  <c:v>541.20000000000005</c:v>
                </c:pt>
                <c:pt idx="398">
                  <c:v>533.9</c:v>
                </c:pt>
                <c:pt idx="399">
                  <c:v>529.1</c:v>
                </c:pt>
                <c:pt idx="400">
                  <c:v>522.04999999999995</c:v>
                </c:pt>
                <c:pt idx="401">
                  <c:v>500</c:v>
                </c:pt>
                <c:pt idx="402">
                  <c:v>490.8</c:v>
                </c:pt>
                <c:pt idx="403">
                  <c:v>480.35</c:v>
                </c:pt>
                <c:pt idx="404">
                  <c:v>485.35</c:v>
                </c:pt>
                <c:pt idx="405">
                  <c:v>482.3</c:v>
                </c:pt>
                <c:pt idx="406">
                  <c:v>481.65</c:v>
                </c:pt>
                <c:pt idx="407">
                  <c:v>451.7</c:v>
                </c:pt>
                <c:pt idx="408">
                  <c:v>444.75</c:v>
                </c:pt>
                <c:pt idx="409">
                  <c:v>435.9</c:v>
                </c:pt>
                <c:pt idx="410">
                  <c:v>418.85</c:v>
                </c:pt>
                <c:pt idx="411">
                  <c:v>440.25</c:v>
                </c:pt>
                <c:pt idx="412">
                  <c:v>449.75</c:v>
                </c:pt>
                <c:pt idx="413">
                  <c:v>448.25</c:v>
                </c:pt>
                <c:pt idx="414">
                  <c:v>446.45</c:v>
                </c:pt>
                <c:pt idx="415">
                  <c:v>439.8</c:v>
                </c:pt>
                <c:pt idx="416">
                  <c:v>452.55</c:v>
                </c:pt>
                <c:pt idx="417">
                  <c:v>463.4</c:v>
                </c:pt>
                <c:pt idx="418">
                  <c:v>463.85</c:v>
                </c:pt>
                <c:pt idx="419">
                  <c:v>470.15</c:v>
                </c:pt>
                <c:pt idx="420">
                  <c:v>468.65</c:v>
                </c:pt>
                <c:pt idx="421">
                  <c:v>472.25</c:v>
                </c:pt>
                <c:pt idx="422">
                  <c:v>468.9</c:v>
                </c:pt>
                <c:pt idx="423">
                  <c:v>455.2</c:v>
                </c:pt>
                <c:pt idx="424">
                  <c:v>457.75</c:v>
                </c:pt>
                <c:pt idx="425">
                  <c:v>473.7</c:v>
                </c:pt>
                <c:pt idx="426">
                  <c:v>482.4</c:v>
                </c:pt>
                <c:pt idx="427">
                  <c:v>478.5</c:v>
                </c:pt>
                <c:pt idx="428">
                  <c:v>481.35</c:v>
                </c:pt>
                <c:pt idx="429">
                  <c:v>474.4</c:v>
                </c:pt>
                <c:pt idx="430">
                  <c:v>480.75</c:v>
                </c:pt>
                <c:pt idx="431">
                  <c:v>491.7</c:v>
                </c:pt>
                <c:pt idx="432">
                  <c:v>469</c:v>
                </c:pt>
                <c:pt idx="433">
                  <c:v>455.05</c:v>
                </c:pt>
                <c:pt idx="434">
                  <c:v>449.5</c:v>
                </c:pt>
                <c:pt idx="435">
                  <c:v>472.25</c:v>
                </c:pt>
                <c:pt idx="436">
                  <c:v>463.65</c:v>
                </c:pt>
                <c:pt idx="437">
                  <c:v>461.9</c:v>
                </c:pt>
                <c:pt idx="438">
                  <c:v>457.8</c:v>
                </c:pt>
                <c:pt idx="439">
                  <c:v>458.95</c:v>
                </c:pt>
                <c:pt idx="440">
                  <c:v>455.95</c:v>
                </c:pt>
                <c:pt idx="441">
                  <c:v>449.6</c:v>
                </c:pt>
                <c:pt idx="442">
                  <c:v>468.1</c:v>
                </c:pt>
                <c:pt idx="443">
                  <c:v>489.6</c:v>
                </c:pt>
                <c:pt idx="444">
                  <c:v>487.1</c:v>
                </c:pt>
                <c:pt idx="445">
                  <c:v>490.8</c:v>
                </c:pt>
                <c:pt idx="446">
                  <c:v>488.8</c:v>
                </c:pt>
                <c:pt idx="447">
                  <c:v>514.70000000000005</c:v>
                </c:pt>
                <c:pt idx="448">
                  <c:v>508.8</c:v>
                </c:pt>
                <c:pt idx="449">
                  <c:v>491.2</c:v>
                </c:pt>
                <c:pt idx="450">
                  <c:v>492.9</c:v>
                </c:pt>
                <c:pt idx="451">
                  <c:v>484.05</c:v>
                </c:pt>
                <c:pt idx="452">
                  <c:v>481.95</c:v>
                </c:pt>
                <c:pt idx="453">
                  <c:v>482</c:v>
                </c:pt>
                <c:pt idx="454">
                  <c:v>484.65</c:v>
                </c:pt>
                <c:pt idx="455">
                  <c:v>495.65</c:v>
                </c:pt>
                <c:pt idx="456">
                  <c:v>525.79999999999995</c:v>
                </c:pt>
                <c:pt idx="457">
                  <c:v>529</c:v>
                </c:pt>
                <c:pt idx="458">
                  <c:v>523.04999999999995</c:v>
                </c:pt>
                <c:pt idx="459">
                  <c:v>516.65</c:v>
                </c:pt>
                <c:pt idx="460">
                  <c:v>531.79999999999995</c:v>
                </c:pt>
                <c:pt idx="461">
                  <c:v>543.45000000000005</c:v>
                </c:pt>
                <c:pt idx="462">
                  <c:v>548.04999999999995</c:v>
                </c:pt>
                <c:pt idx="463">
                  <c:v>538.35</c:v>
                </c:pt>
                <c:pt idx="464">
                  <c:v>528.29999999999995</c:v>
                </c:pt>
                <c:pt idx="465">
                  <c:v>520.75</c:v>
                </c:pt>
                <c:pt idx="466">
                  <c:v>499.9</c:v>
                </c:pt>
                <c:pt idx="467">
                  <c:v>487.35</c:v>
                </c:pt>
                <c:pt idx="468">
                  <c:v>494.15</c:v>
                </c:pt>
                <c:pt idx="469">
                  <c:v>488.25</c:v>
                </c:pt>
                <c:pt idx="470">
                  <c:v>482.95</c:v>
                </c:pt>
                <c:pt idx="471">
                  <c:v>472.85</c:v>
                </c:pt>
                <c:pt idx="472">
                  <c:v>449.05</c:v>
                </c:pt>
                <c:pt idx="473">
                  <c:v>462.2</c:v>
                </c:pt>
                <c:pt idx="474">
                  <c:v>484</c:v>
                </c:pt>
                <c:pt idx="475">
                  <c:v>497.5</c:v>
                </c:pt>
                <c:pt idx="476">
                  <c:v>500.2</c:v>
                </c:pt>
                <c:pt idx="477">
                  <c:v>504.45</c:v>
                </c:pt>
                <c:pt idx="478">
                  <c:v>504.3</c:v>
                </c:pt>
                <c:pt idx="479">
                  <c:v>515.70000000000005</c:v>
                </c:pt>
                <c:pt idx="480">
                  <c:v>518.20000000000005</c:v>
                </c:pt>
                <c:pt idx="481">
                  <c:v>517.29999999999995</c:v>
                </c:pt>
                <c:pt idx="482">
                  <c:v>507.55</c:v>
                </c:pt>
                <c:pt idx="483">
                  <c:v>504.2</c:v>
                </c:pt>
                <c:pt idx="484">
                  <c:v>485.45</c:v>
                </c:pt>
                <c:pt idx="485">
                  <c:v>480.1</c:v>
                </c:pt>
                <c:pt idx="486">
                  <c:v>479.3</c:v>
                </c:pt>
                <c:pt idx="487">
                  <c:v>471.55</c:v>
                </c:pt>
                <c:pt idx="488">
                  <c:v>460.1</c:v>
                </c:pt>
                <c:pt idx="489">
                  <c:v>462.05</c:v>
                </c:pt>
                <c:pt idx="490">
                  <c:v>468.5</c:v>
                </c:pt>
                <c:pt idx="491">
                  <c:v>470</c:v>
                </c:pt>
                <c:pt idx="492">
                  <c:v>463.45</c:v>
                </c:pt>
                <c:pt idx="493">
                  <c:v>463.6</c:v>
                </c:pt>
                <c:pt idx="494">
                  <c:v>469.25</c:v>
                </c:pt>
                <c:pt idx="495">
                  <c:v>466.9</c:v>
                </c:pt>
                <c:pt idx="496">
                  <c:v>469.3</c:v>
                </c:pt>
                <c:pt idx="497">
                  <c:v>455</c:v>
                </c:pt>
                <c:pt idx="498">
                  <c:v>455.15</c:v>
                </c:pt>
                <c:pt idx="499">
                  <c:v>459.4</c:v>
                </c:pt>
                <c:pt idx="500">
                  <c:v>466.3</c:v>
                </c:pt>
                <c:pt idx="501">
                  <c:v>472.75</c:v>
                </c:pt>
                <c:pt idx="502">
                  <c:v>471.1</c:v>
                </c:pt>
                <c:pt idx="503">
                  <c:v>476.3</c:v>
                </c:pt>
                <c:pt idx="504">
                  <c:v>486</c:v>
                </c:pt>
                <c:pt idx="505">
                  <c:v>497.15</c:v>
                </c:pt>
                <c:pt idx="506">
                  <c:v>507.1</c:v>
                </c:pt>
                <c:pt idx="507">
                  <c:v>513.35</c:v>
                </c:pt>
                <c:pt idx="508">
                  <c:v>516</c:v>
                </c:pt>
                <c:pt idx="509">
                  <c:v>517.04999999999995</c:v>
                </c:pt>
                <c:pt idx="510">
                  <c:v>517.79999999999995</c:v>
                </c:pt>
                <c:pt idx="511">
                  <c:v>528.04999999999995</c:v>
                </c:pt>
                <c:pt idx="512">
                  <c:v>508.9</c:v>
                </c:pt>
                <c:pt idx="513">
                  <c:v>533.79999999999995</c:v>
                </c:pt>
                <c:pt idx="514">
                  <c:v>528.29999999999995</c:v>
                </c:pt>
                <c:pt idx="515">
                  <c:v>529.75</c:v>
                </c:pt>
                <c:pt idx="516">
                  <c:v>529.75</c:v>
                </c:pt>
                <c:pt idx="517">
                  <c:v>528.75</c:v>
                </c:pt>
                <c:pt idx="518">
                  <c:v>529.54999999999995</c:v>
                </c:pt>
                <c:pt idx="519">
                  <c:v>520.29999999999995</c:v>
                </c:pt>
                <c:pt idx="520">
                  <c:v>530.29999999999995</c:v>
                </c:pt>
                <c:pt idx="521">
                  <c:v>534.79999999999995</c:v>
                </c:pt>
                <c:pt idx="522">
                  <c:v>532.1</c:v>
                </c:pt>
                <c:pt idx="523">
                  <c:v>548.20000000000005</c:v>
                </c:pt>
                <c:pt idx="524">
                  <c:v>573.29999999999995</c:v>
                </c:pt>
                <c:pt idx="525">
                  <c:v>549.15</c:v>
                </c:pt>
                <c:pt idx="526">
                  <c:v>555.75</c:v>
                </c:pt>
                <c:pt idx="527">
                  <c:v>570.95000000000005</c:v>
                </c:pt>
                <c:pt idx="528">
                  <c:v>577.85</c:v>
                </c:pt>
                <c:pt idx="529">
                  <c:v>572.70000000000005</c:v>
                </c:pt>
                <c:pt idx="530">
                  <c:v>587.20000000000005</c:v>
                </c:pt>
                <c:pt idx="531">
                  <c:v>594.54999999999995</c:v>
                </c:pt>
                <c:pt idx="532">
                  <c:v>608.75</c:v>
                </c:pt>
                <c:pt idx="533">
                  <c:v>634</c:v>
                </c:pt>
                <c:pt idx="534">
                  <c:v>637.70000000000005</c:v>
                </c:pt>
                <c:pt idx="535">
                  <c:v>640.6</c:v>
                </c:pt>
                <c:pt idx="536">
                  <c:v>644.65</c:v>
                </c:pt>
                <c:pt idx="537">
                  <c:v>653.95000000000005</c:v>
                </c:pt>
                <c:pt idx="538">
                  <c:v>643.1</c:v>
                </c:pt>
                <c:pt idx="539">
                  <c:v>667.45</c:v>
                </c:pt>
                <c:pt idx="540">
                  <c:v>665.6</c:v>
                </c:pt>
                <c:pt idx="541">
                  <c:v>664.7</c:v>
                </c:pt>
                <c:pt idx="542">
                  <c:v>662.45</c:v>
                </c:pt>
                <c:pt idx="543">
                  <c:v>659.7</c:v>
                </c:pt>
                <c:pt idx="544">
                  <c:v>666.9</c:v>
                </c:pt>
                <c:pt idx="545">
                  <c:v>670</c:v>
                </c:pt>
                <c:pt idx="546">
                  <c:v>660.55</c:v>
                </c:pt>
                <c:pt idx="547">
                  <c:v>667.8</c:v>
                </c:pt>
                <c:pt idx="548">
                  <c:v>688.95</c:v>
                </c:pt>
                <c:pt idx="549">
                  <c:v>683.5</c:v>
                </c:pt>
                <c:pt idx="550">
                  <c:v>688.75</c:v>
                </c:pt>
                <c:pt idx="551">
                  <c:v>684.3</c:v>
                </c:pt>
                <c:pt idx="552">
                  <c:v>689.4</c:v>
                </c:pt>
                <c:pt idx="553">
                  <c:v>669.25</c:v>
                </c:pt>
                <c:pt idx="554">
                  <c:v>660.7</c:v>
                </c:pt>
                <c:pt idx="555">
                  <c:v>682.05</c:v>
                </c:pt>
                <c:pt idx="556">
                  <c:v>671.5</c:v>
                </c:pt>
                <c:pt idx="557">
                  <c:v>678.05</c:v>
                </c:pt>
                <c:pt idx="558">
                  <c:v>669.85</c:v>
                </c:pt>
                <c:pt idx="559">
                  <c:v>656.2</c:v>
                </c:pt>
                <c:pt idx="560">
                  <c:v>624.95000000000005</c:v>
                </c:pt>
                <c:pt idx="561">
                  <c:v>610.70000000000005</c:v>
                </c:pt>
                <c:pt idx="562">
                  <c:v>653.65</c:v>
                </c:pt>
                <c:pt idx="563">
                  <c:v>621.54999999999995</c:v>
                </c:pt>
                <c:pt idx="564">
                  <c:v>618.4</c:v>
                </c:pt>
                <c:pt idx="565">
                  <c:v>619.04999999999995</c:v>
                </c:pt>
                <c:pt idx="566">
                  <c:v>608.70000000000005</c:v>
                </c:pt>
                <c:pt idx="567">
                  <c:v>580.75</c:v>
                </c:pt>
                <c:pt idx="568">
                  <c:v>565.85</c:v>
                </c:pt>
                <c:pt idx="569">
                  <c:v>582.35</c:v>
                </c:pt>
                <c:pt idx="570">
                  <c:v>584.5</c:v>
                </c:pt>
                <c:pt idx="571">
                  <c:v>579.75</c:v>
                </c:pt>
                <c:pt idx="572">
                  <c:v>573.95000000000005</c:v>
                </c:pt>
                <c:pt idx="573">
                  <c:v>576.04999999999995</c:v>
                </c:pt>
                <c:pt idx="574">
                  <c:v>561.9</c:v>
                </c:pt>
                <c:pt idx="575">
                  <c:v>553.9</c:v>
                </c:pt>
                <c:pt idx="576">
                  <c:v>554.75</c:v>
                </c:pt>
                <c:pt idx="577">
                  <c:v>546.04999999999995</c:v>
                </c:pt>
                <c:pt idx="578">
                  <c:v>547.4</c:v>
                </c:pt>
                <c:pt idx="579">
                  <c:v>532.70000000000005</c:v>
                </c:pt>
                <c:pt idx="580">
                  <c:v>529.75</c:v>
                </c:pt>
                <c:pt idx="581">
                  <c:v>531.35</c:v>
                </c:pt>
                <c:pt idx="582">
                  <c:v>533.6</c:v>
                </c:pt>
                <c:pt idx="583">
                  <c:v>526.95000000000005</c:v>
                </c:pt>
                <c:pt idx="584">
                  <c:v>523.75</c:v>
                </c:pt>
                <c:pt idx="585">
                  <c:v>521.79999999999995</c:v>
                </c:pt>
                <c:pt idx="586">
                  <c:v>513</c:v>
                </c:pt>
                <c:pt idx="587">
                  <c:v>523.45000000000005</c:v>
                </c:pt>
                <c:pt idx="588">
                  <c:v>519.45000000000005</c:v>
                </c:pt>
                <c:pt idx="589">
                  <c:v>528.75</c:v>
                </c:pt>
                <c:pt idx="590">
                  <c:v>527.45000000000005</c:v>
                </c:pt>
                <c:pt idx="591">
                  <c:v>505.6</c:v>
                </c:pt>
                <c:pt idx="592">
                  <c:v>517.95000000000005</c:v>
                </c:pt>
                <c:pt idx="593">
                  <c:v>508.45</c:v>
                </c:pt>
                <c:pt idx="594">
                  <c:v>515.54999999999995</c:v>
                </c:pt>
                <c:pt idx="595">
                  <c:v>474.25</c:v>
                </c:pt>
                <c:pt idx="596">
                  <c:v>482.65</c:v>
                </c:pt>
                <c:pt idx="597">
                  <c:v>468.25</c:v>
                </c:pt>
                <c:pt idx="598">
                  <c:v>462.15</c:v>
                </c:pt>
                <c:pt idx="599">
                  <c:v>458.95</c:v>
                </c:pt>
                <c:pt idx="600">
                  <c:v>455.9</c:v>
                </c:pt>
                <c:pt idx="601">
                  <c:v>454.4</c:v>
                </c:pt>
                <c:pt idx="602">
                  <c:v>436.05</c:v>
                </c:pt>
                <c:pt idx="603">
                  <c:v>428.85</c:v>
                </c:pt>
                <c:pt idx="604">
                  <c:v>430.4</c:v>
                </c:pt>
                <c:pt idx="605">
                  <c:v>417.4</c:v>
                </c:pt>
                <c:pt idx="606">
                  <c:v>417.45</c:v>
                </c:pt>
                <c:pt idx="607">
                  <c:v>409.65</c:v>
                </c:pt>
                <c:pt idx="608">
                  <c:v>410.25</c:v>
                </c:pt>
                <c:pt idx="609">
                  <c:v>407.1</c:v>
                </c:pt>
                <c:pt idx="610">
                  <c:v>383.85</c:v>
                </c:pt>
                <c:pt idx="611">
                  <c:v>374</c:v>
                </c:pt>
                <c:pt idx="612">
                  <c:v>384</c:v>
                </c:pt>
                <c:pt idx="613">
                  <c:v>377</c:v>
                </c:pt>
                <c:pt idx="614">
                  <c:v>370.3</c:v>
                </c:pt>
                <c:pt idx="615">
                  <c:v>372.2</c:v>
                </c:pt>
                <c:pt idx="616">
                  <c:v>370.65</c:v>
                </c:pt>
                <c:pt idx="617">
                  <c:v>370</c:v>
                </c:pt>
                <c:pt idx="618">
                  <c:v>378.55</c:v>
                </c:pt>
                <c:pt idx="619">
                  <c:v>381.6</c:v>
                </c:pt>
                <c:pt idx="620">
                  <c:v>378.45</c:v>
                </c:pt>
                <c:pt idx="621">
                  <c:v>381</c:v>
                </c:pt>
                <c:pt idx="622">
                  <c:v>382.7</c:v>
                </c:pt>
                <c:pt idx="623">
                  <c:v>379.65</c:v>
                </c:pt>
                <c:pt idx="624">
                  <c:v>375</c:v>
                </c:pt>
                <c:pt idx="625">
                  <c:v>377.35</c:v>
                </c:pt>
                <c:pt idx="626">
                  <c:v>394.05</c:v>
                </c:pt>
                <c:pt idx="627">
                  <c:v>405.85</c:v>
                </c:pt>
                <c:pt idx="628">
                  <c:v>408.85</c:v>
                </c:pt>
                <c:pt idx="629">
                  <c:v>411.3</c:v>
                </c:pt>
                <c:pt idx="630">
                  <c:v>407.4</c:v>
                </c:pt>
                <c:pt idx="631">
                  <c:v>389.95</c:v>
                </c:pt>
                <c:pt idx="632">
                  <c:v>388.75</c:v>
                </c:pt>
                <c:pt idx="633">
                  <c:v>385.4</c:v>
                </c:pt>
                <c:pt idx="634">
                  <c:v>380</c:v>
                </c:pt>
                <c:pt idx="635">
                  <c:v>376.9</c:v>
                </c:pt>
                <c:pt idx="636">
                  <c:v>370.65</c:v>
                </c:pt>
                <c:pt idx="637">
                  <c:v>365.45</c:v>
                </c:pt>
                <c:pt idx="638">
                  <c:v>362.6</c:v>
                </c:pt>
                <c:pt idx="639">
                  <c:v>364.05</c:v>
                </c:pt>
                <c:pt idx="640">
                  <c:v>363.45</c:v>
                </c:pt>
                <c:pt idx="641">
                  <c:v>354.7</c:v>
                </c:pt>
                <c:pt idx="642">
                  <c:v>350.85</c:v>
                </c:pt>
                <c:pt idx="643">
                  <c:v>337.7</c:v>
                </c:pt>
                <c:pt idx="644">
                  <c:v>320.10000000000002</c:v>
                </c:pt>
                <c:pt idx="645">
                  <c:v>311.39999999999998</c:v>
                </c:pt>
                <c:pt idx="646">
                  <c:v>316.10000000000002</c:v>
                </c:pt>
                <c:pt idx="647">
                  <c:v>318.5</c:v>
                </c:pt>
                <c:pt idx="648">
                  <c:v>323.25</c:v>
                </c:pt>
                <c:pt idx="649">
                  <c:v>325.45</c:v>
                </c:pt>
                <c:pt idx="650">
                  <c:v>319</c:v>
                </c:pt>
                <c:pt idx="651">
                  <c:v>317.8</c:v>
                </c:pt>
                <c:pt idx="652">
                  <c:v>310.3</c:v>
                </c:pt>
                <c:pt idx="653">
                  <c:v>309.85000000000002</c:v>
                </c:pt>
                <c:pt idx="654">
                  <c:v>300.7</c:v>
                </c:pt>
                <c:pt idx="655">
                  <c:v>287.39999999999998</c:v>
                </c:pt>
                <c:pt idx="656">
                  <c:v>289.89999999999998</c:v>
                </c:pt>
                <c:pt idx="657">
                  <c:v>291.7</c:v>
                </c:pt>
                <c:pt idx="658">
                  <c:v>291.05</c:v>
                </c:pt>
                <c:pt idx="659">
                  <c:v>283.05</c:v>
                </c:pt>
                <c:pt idx="660">
                  <c:v>277.05</c:v>
                </c:pt>
                <c:pt idx="661">
                  <c:v>278.05</c:v>
                </c:pt>
                <c:pt idx="662">
                  <c:v>279.75</c:v>
                </c:pt>
                <c:pt idx="663">
                  <c:v>270.45</c:v>
                </c:pt>
                <c:pt idx="664">
                  <c:v>273.14999999999998</c:v>
                </c:pt>
                <c:pt idx="665">
                  <c:v>278.05</c:v>
                </c:pt>
                <c:pt idx="666">
                  <c:v>281.55</c:v>
                </c:pt>
                <c:pt idx="667">
                  <c:v>277.35000000000002</c:v>
                </c:pt>
                <c:pt idx="668">
                  <c:v>275.85000000000002</c:v>
                </c:pt>
                <c:pt idx="669">
                  <c:v>278.75</c:v>
                </c:pt>
                <c:pt idx="670">
                  <c:v>283.64999999999998</c:v>
                </c:pt>
                <c:pt idx="671">
                  <c:v>284.95</c:v>
                </c:pt>
                <c:pt idx="672">
                  <c:v>278.75</c:v>
                </c:pt>
                <c:pt idx="673">
                  <c:v>280.10000000000002</c:v>
                </c:pt>
                <c:pt idx="674">
                  <c:v>279.35000000000002</c:v>
                </c:pt>
                <c:pt idx="675">
                  <c:v>278.85000000000002</c:v>
                </c:pt>
                <c:pt idx="676">
                  <c:v>275.60000000000002</c:v>
                </c:pt>
                <c:pt idx="677">
                  <c:v>274</c:v>
                </c:pt>
                <c:pt idx="678">
                  <c:v>271.75</c:v>
                </c:pt>
                <c:pt idx="679">
                  <c:v>278.3</c:v>
                </c:pt>
                <c:pt idx="680">
                  <c:v>311.55</c:v>
                </c:pt>
                <c:pt idx="681">
                  <c:v>316.55</c:v>
                </c:pt>
                <c:pt idx="682">
                  <c:v>305.8</c:v>
                </c:pt>
                <c:pt idx="683">
                  <c:v>313.10000000000002</c:v>
                </c:pt>
                <c:pt idx="684">
                  <c:v>314.3</c:v>
                </c:pt>
                <c:pt idx="685">
                  <c:v>313.75</c:v>
                </c:pt>
                <c:pt idx="686">
                  <c:v>310.5</c:v>
                </c:pt>
                <c:pt idx="687">
                  <c:v>305</c:v>
                </c:pt>
                <c:pt idx="688">
                  <c:v>308.3</c:v>
                </c:pt>
                <c:pt idx="689">
                  <c:v>310.55</c:v>
                </c:pt>
                <c:pt idx="690">
                  <c:v>330.1</c:v>
                </c:pt>
                <c:pt idx="691">
                  <c:v>331.05</c:v>
                </c:pt>
                <c:pt idx="692">
                  <c:v>329.85</c:v>
                </c:pt>
                <c:pt idx="693">
                  <c:v>323.25</c:v>
                </c:pt>
                <c:pt idx="694">
                  <c:v>322.2</c:v>
                </c:pt>
                <c:pt idx="695">
                  <c:v>315.45</c:v>
                </c:pt>
                <c:pt idx="696">
                  <c:v>318.60000000000002</c:v>
                </c:pt>
                <c:pt idx="697">
                  <c:v>318.35000000000002</c:v>
                </c:pt>
                <c:pt idx="698">
                  <c:v>315</c:v>
                </c:pt>
                <c:pt idx="699">
                  <c:v>309.85000000000002</c:v>
                </c:pt>
                <c:pt idx="700">
                  <c:v>308.60000000000002</c:v>
                </c:pt>
                <c:pt idx="701">
                  <c:v>314.14999999999998</c:v>
                </c:pt>
                <c:pt idx="702">
                  <c:v>309.10000000000002</c:v>
                </c:pt>
                <c:pt idx="703">
                  <c:v>303.7</c:v>
                </c:pt>
                <c:pt idx="704">
                  <c:v>308.89999999999998</c:v>
                </c:pt>
                <c:pt idx="705">
                  <c:v>310.05</c:v>
                </c:pt>
                <c:pt idx="706">
                  <c:v>303.89999999999998</c:v>
                </c:pt>
                <c:pt idx="707">
                  <c:v>301.2</c:v>
                </c:pt>
                <c:pt idx="708">
                  <c:v>293.8</c:v>
                </c:pt>
                <c:pt idx="709">
                  <c:v>289.25</c:v>
                </c:pt>
                <c:pt idx="710">
                  <c:v>293.14999999999998</c:v>
                </c:pt>
                <c:pt idx="711">
                  <c:v>295.39999999999998</c:v>
                </c:pt>
                <c:pt idx="712">
                  <c:v>292.8</c:v>
                </c:pt>
                <c:pt idx="713">
                  <c:v>292.05</c:v>
                </c:pt>
                <c:pt idx="714">
                  <c:v>292.05</c:v>
                </c:pt>
                <c:pt idx="715">
                  <c:v>291.75</c:v>
                </c:pt>
                <c:pt idx="716">
                  <c:v>288.2</c:v>
                </c:pt>
                <c:pt idx="717">
                  <c:v>277.39999999999998</c:v>
                </c:pt>
                <c:pt idx="718">
                  <c:v>282.85000000000002</c:v>
                </c:pt>
                <c:pt idx="719">
                  <c:v>278.5</c:v>
                </c:pt>
                <c:pt idx="720">
                  <c:v>276.10000000000002</c:v>
                </c:pt>
                <c:pt idx="721">
                  <c:v>274.85000000000002</c:v>
                </c:pt>
                <c:pt idx="722">
                  <c:v>271.95</c:v>
                </c:pt>
                <c:pt idx="723">
                  <c:v>271.45</c:v>
                </c:pt>
                <c:pt idx="724">
                  <c:v>272.8</c:v>
                </c:pt>
                <c:pt idx="725">
                  <c:v>272</c:v>
                </c:pt>
                <c:pt idx="726">
                  <c:v>272.35000000000002</c:v>
                </c:pt>
                <c:pt idx="727">
                  <c:v>272.7</c:v>
                </c:pt>
                <c:pt idx="728">
                  <c:v>276.05</c:v>
                </c:pt>
                <c:pt idx="729">
                  <c:v>283.7</c:v>
                </c:pt>
                <c:pt idx="730">
                  <c:v>288.25</c:v>
                </c:pt>
                <c:pt idx="731">
                  <c:v>291.60000000000002</c:v>
                </c:pt>
                <c:pt idx="732">
                  <c:v>308</c:v>
                </c:pt>
                <c:pt idx="733">
                  <c:v>311.2</c:v>
                </c:pt>
                <c:pt idx="734">
                  <c:v>306.64999999999998</c:v>
                </c:pt>
                <c:pt idx="735">
                  <c:v>305.5</c:v>
                </c:pt>
                <c:pt idx="736">
                  <c:v>298.60000000000002</c:v>
                </c:pt>
                <c:pt idx="737">
                  <c:v>295.14999999999998</c:v>
                </c:pt>
                <c:pt idx="738">
                  <c:v>291.2</c:v>
                </c:pt>
                <c:pt idx="739">
                  <c:v>288.75</c:v>
                </c:pt>
                <c:pt idx="740">
                  <c:v>285.14999999999998</c:v>
                </c:pt>
                <c:pt idx="741">
                  <c:v>282.85000000000002</c:v>
                </c:pt>
                <c:pt idx="742">
                  <c:v>284.89999999999998</c:v>
                </c:pt>
                <c:pt idx="743">
                  <c:v>281.10000000000002</c:v>
                </c:pt>
                <c:pt idx="744">
                  <c:v>279.75</c:v>
                </c:pt>
                <c:pt idx="745">
                  <c:v>279.5</c:v>
                </c:pt>
                <c:pt idx="746">
                  <c:v>279.85000000000002</c:v>
                </c:pt>
                <c:pt idx="747">
                  <c:v>279.39999999999998</c:v>
                </c:pt>
                <c:pt idx="748">
                  <c:v>279.2</c:v>
                </c:pt>
                <c:pt idx="749">
                  <c:v>279.3</c:v>
                </c:pt>
                <c:pt idx="750">
                  <c:v>284</c:v>
                </c:pt>
                <c:pt idx="751">
                  <c:v>286.25</c:v>
                </c:pt>
                <c:pt idx="752">
                  <c:v>285</c:v>
                </c:pt>
                <c:pt idx="753">
                  <c:v>283.75</c:v>
                </c:pt>
                <c:pt idx="754">
                  <c:v>284.14999999999998</c:v>
                </c:pt>
                <c:pt idx="755">
                  <c:v>284.05</c:v>
                </c:pt>
                <c:pt idx="756">
                  <c:v>281.8</c:v>
                </c:pt>
                <c:pt idx="757">
                  <c:v>278.55</c:v>
                </c:pt>
                <c:pt idx="758">
                  <c:v>275.2</c:v>
                </c:pt>
                <c:pt idx="759">
                  <c:v>277.3</c:v>
                </c:pt>
                <c:pt idx="760">
                  <c:v>277.5</c:v>
                </c:pt>
                <c:pt idx="761">
                  <c:v>276.39999999999998</c:v>
                </c:pt>
                <c:pt idx="762">
                  <c:v>275.85000000000002</c:v>
                </c:pt>
                <c:pt idx="763">
                  <c:v>277.14999999999998</c:v>
                </c:pt>
                <c:pt idx="764">
                  <c:v>278.3</c:v>
                </c:pt>
                <c:pt idx="765">
                  <c:v>276.10000000000002</c:v>
                </c:pt>
                <c:pt idx="766">
                  <c:v>272.55</c:v>
                </c:pt>
                <c:pt idx="767">
                  <c:v>267.25</c:v>
                </c:pt>
                <c:pt idx="768">
                  <c:v>265.8</c:v>
                </c:pt>
                <c:pt idx="769">
                  <c:v>269.10000000000002</c:v>
                </c:pt>
                <c:pt idx="770">
                  <c:v>266.7</c:v>
                </c:pt>
                <c:pt idx="771">
                  <c:v>265.89999999999998</c:v>
                </c:pt>
                <c:pt idx="772">
                  <c:v>265.45</c:v>
                </c:pt>
                <c:pt idx="773">
                  <c:v>265.39999999999998</c:v>
                </c:pt>
                <c:pt idx="774">
                  <c:v>261.75</c:v>
                </c:pt>
                <c:pt idx="775">
                  <c:v>259.45</c:v>
                </c:pt>
                <c:pt idx="776">
                  <c:v>259.8</c:v>
                </c:pt>
                <c:pt idx="777">
                  <c:v>263.10000000000002</c:v>
                </c:pt>
                <c:pt idx="778">
                  <c:v>261.45</c:v>
                </c:pt>
                <c:pt idx="779">
                  <c:v>253.7</c:v>
                </c:pt>
                <c:pt idx="780">
                  <c:v>250.65</c:v>
                </c:pt>
                <c:pt idx="781">
                  <c:v>250.55</c:v>
                </c:pt>
                <c:pt idx="782">
                  <c:v>245.25</c:v>
                </c:pt>
                <c:pt idx="783">
                  <c:v>240.6</c:v>
                </c:pt>
                <c:pt idx="784">
                  <c:v>243.5</c:v>
                </c:pt>
                <c:pt idx="785">
                  <c:v>243</c:v>
                </c:pt>
                <c:pt idx="786">
                  <c:v>243.75</c:v>
                </c:pt>
                <c:pt idx="787">
                  <c:v>243.05</c:v>
                </c:pt>
                <c:pt idx="788">
                  <c:v>250.65</c:v>
                </c:pt>
                <c:pt idx="789">
                  <c:v>248.9</c:v>
                </c:pt>
                <c:pt idx="790">
                  <c:v>241.4</c:v>
                </c:pt>
                <c:pt idx="791">
                  <c:v>235.65</c:v>
                </c:pt>
                <c:pt idx="792">
                  <c:v>224.45</c:v>
                </c:pt>
                <c:pt idx="793">
                  <c:v>218.05</c:v>
                </c:pt>
                <c:pt idx="794">
                  <c:v>211</c:v>
                </c:pt>
                <c:pt idx="795">
                  <c:v>210.15</c:v>
                </c:pt>
                <c:pt idx="796">
                  <c:v>209.15</c:v>
                </c:pt>
                <c:pt idx="797">
                  <c:v>206.85</c:v>
                </c:pt>
                <c:pt idx="798">
                  <c:v>208.1</c:v>
                </c:pt>
                <c:pt idx="799">
                  <c:v>206.15</c:v>
                </c:pt>
                <c:pt idx="800">
                  <c:v>203.45</c:v>
                </c:pt>
                <c:pt idx="801">
                  <c:v>197.5</c:v>
                </c:pt>
                <c:pt idx="802">
                  <c:v>193</c:v>
                </c:pt>
                <c:pt idx="803">
                  <c:v>186.6</c:v>
                </c:pt>
                <c:pt idx="804">
                  <c:v>179.7</c:v>
                </c:pt>
                <c:pt idx="805">
                  <c:v>172.55</c:v>
                </c:pt>
                <c:pt idx="806">
                  <c:v>162.4</c:v>
                </c:pt>
                <c:pt idx="807">
                  <c:v>152.9</c:v>
                </c:pt>
                <c:pt idx="808">
                  <c:v>148.5</c:v>
                </c:pt>
                <c:pt idx="809">
                  <c:v>142.25</c:v>
                </c:pt>
                <c:pt idx="810">
                  <c:v>140.4</c:v>
                </c:pt>
                <c:pt idx="811">
                  <c:v>146.94999999999999</c:v>
                </c:pt>
                <c:pt idx="812">
                  <c:v>153.1</c:v>
                </c:pt>
                <c:pt idx="813">
                  <c:v>165.7</c:v>
                </c:pt>
                <c:pt idx="814">
                  <c:v>171.3</c:v>
                </c:pt>
                <c:pt idx="815">
                  <c:v>170.4</c:v>
                </c:pt>
                <c:pt idx="816">
                  <c:v>172.8</c:v>
                </c:pt>
                <c:pt idx="817">
                  <c:v>163.65</c:v>
                </c:pt>
                <c:pt idx="818">
                  <c:v>156.94999999999999</c:v>
                </c:pt>
                <c:pt idx="819">
                  <c:v>161</c:v>
                </c:pt>
                <c:pt idx="820">
                  <c:v>161.9</c:v>
                </c:pt>
                <c:pt idx="821">
                  <c:v>160.4</c:v>
                </c:pt>
                <c:pt idx="822">
                  <c:v>159.44999999999999</c:v>
                </c:pt>
                <c:pt idx="823">
                  <c:v>164.35</c:v>
                </c:pt>
                <c:pt idx="824">
                  <c:v>163.65</c:v>
                </c:pt>
                <c:pt idx="825">
                  <c:v>163.75</c:v>
                </c:pt>
                <c:pt idx="826">
                  <c:v>164.95</c:v>
                </c:pt>
                <c:pt idx="827">
                  <c:v>167.3</c:v>
                </c:pt>
                <c:pt idx="828">
                  <c:v>168.45</c:v>
                </c:pt>
                <c:pt idx="829">
                  <c:v>164.5</c:v>
                </c:pt>
                <c:pt idx="830">
                  <c:v>163.69999999999999</c:v>
                </c:pt>
                <c:pt idx="831">
                  <c:v>160.65</c:v>
                </c:pt>
                <c:pt idx="832">
                  <c:v>160.94999999999999</c:v>
                </c:pt>
                <c:pt idx="833">
                  <c:v>159.75</c:v>
                </c:pt>
                <c:pt idx="834">
                  <c:v>167.45</c:v>
                </c:pt>
                <c:pt idx="835">
                  <c:v>173.3</c:v>
                </c:pt>
                <c:pt idx="836">
                  <c:v>175.25</c:v>
                </c:pt>
                <c:pt idx="837">
                  <c:v>168.95</c:v>
                </c:pt>
                <c:pt idx="838">
                  <c:v>170.35</c:v>
                </c:pt>
                <c:pt idx="839">
                  <c:v>172</c:v>
                </c:pt>
                <c:pt idx="840">
                  <c:v>167.1</c:v>
                </c:pt>
                <c:pt idx="841">
                  <c:v>166.35</c:v>
                </c:pt>
                <c:pt idx="842">
                  <c:v>167.95</c:v>
                </c:pt>
                <c:pt idx="843">
                  <c:v>171.05</c:v>
                </c:pt>
                <c:pt idx="844">
                  <c:v>186.4</c:v>
                </c:pt>
                <c:pt idx="845">
                  <c:v>185.55</c:v>
                </c:pt>
                <c:pt idx="846">
                  <c:v>182.65</c:v>
                </c:pt>
                <c:pt idx="847">
                  <c:v>177.65</c:v>
                </c:pt>
                <c:pt idx="848">
                  <c:v>165.4</c:v>
                </c:pt>
                <c:pt idx="849">
                  <c:v>165.3</c:v>
                </c:pt>
                <c:pt idx="850">
                  <c:v>166.3</c:v>
                </c:pt>
                <c:pt idx="851">
                  <c:v>167.45</c:v>
                </c:pt>
                <c:pt idx="852">
                  <c:v>167.95</c:v>
                </c:pt>
                <c:pt idx="853">
                  <c:v>183.3</c:v>
                </c:pt>
                <c:pt idx="854">
                  <c:v>175.5</c:v>
                </c:pt>
                <c:pt idx="855">
                  <c:v>173.05</c:v>
                </c:pt>
                <c:pt idx="856">
                  <c:v>172.25</c:v>
                </c:pt>
                <c:pt idx="857">
                  <c:v>171.9</c:v>
                </c:pt>
                <c:pt idx="858">
                  <c:v>170.15</c:v>
                </c:pt>
                <c:pt idx="859">
                  <c:v>169.95</c:v>
                </c:pt>
                <c:pt idx="860">
                  <c:v>165.65</c:v>
                </c:pt>
                <c:pt idx="861">
                  <c:v>163.44999999999999</c:v>
                </c:pt>
                <c:pt idx="862">
                  <c:v>157.75</c:v>
                </c:pt>
                <c:pt idx="863">
                  <c:v>153.25</c:v>
                </c:pt>
                <c:pt idx="864">
                  <c:v>159.05000000000001</c:v>
                </c:pt>
                <c:pt idx="865">
                  <c:v>157.65</c:v>
                </c:pt>
                <c:pt idx="866">
                  <c:v>163.80000000000001</c:v>
                </c:pt>
                <c:pt idx="867">
                  <c:v>166.2</c:v>
                </c:pt>
                <c:pt idx="868">
                  <c:v>157.05000000000001</c:v>
                </c:pt>
                <c:pt idx="869">
                  <c:v>152.4</c:v>
                </c:pt>
                <c:pt idx="870">
                  <c:v>151.1</c:v>
                </c:pt>
                <c:pt idx="871">
                  <c:v>151.94999999999999</c:v>
                </c:pt>
                <c:pt idx="872">
                  <c:v>149.6</c:v>
                </c:pt>
                <c:pt idx="873">
                  <c:v>149.85</c:v>
                </c:pt>
                <c:pt idx="874">
                  <c:v>155.15</c:v>
                </c:pt>
                <c:pt idx="875">
                  <c:v>163.19999999999999</c:v>
                </c:pt>
                <c:pt idx="876">
                  <c:v>159.69999999999999</c:v>
                </c:pt>
                <c:pt idx="877">
                  <c:v>162.65</c:v>
                </c:pt>
                <c:pt idx="878">
                  <c:v>163.05000000000001</c:v>
                </c:pt>
                <c:pt idx="879">
                  <c:v>161.30000000000001</c:v>
                </c:pt>
                <c:pt idx="880">
                  <c:v>161.94999999999999</c:v>
                </c:pt>
                <c:pt idx="881">
                  <c:v>165.1</c:v>
                </c:pt>
                <c:pt idx="882">
                  <c:v>161.6</c:v>
                </c:pt>
                <c:pt idx="883">
                  <c:v>164.45</c:v>
                </c:pt>
                <c:pt idx="884">
                  <c:v>163.4</c:v>
                </c:pt>
                <c:pt idx="885">
                  <c:v>166.6</c:v>
                </c:pt>
                <c:pt idx="886">
                  <c:v>163.6</c:v>
                </c:pt>
                <c:pt idx="887">
                  <c:v>169.2</c:v>
                </c:pt>
                <c:pt idx="888">
                  <c:v>172.85</c:v>
                </c:pt>
                <c:pt idx="889">
                  <c:v>175.65</c:v>
                </c:pt>
                <c:pt idx="890">
                  <c:v>170.6</c:v>
                </c:pt>
                <c:pt idx="891">
                  <c:v>170.75</c:v>
                </c:pt>
                <c:pt idx="892">
                  <c:v>166.5</c:v>
                </c:pt>
                <c:pt idx="893">
                  <c:v>164.9</c:v>
                </c:pt>
                <c:pt idx="894">
                  <c:v>158.25</c:v>
                </c:pt>
                <c:pt idx="895">
                  <c:v>153.55000000000001</c:v>
                </c:pt>
                <c:pt idx="896">
                  <c:v>148.15</c:v>
                </c:pt>
                <c:pt idx="897">
                  <c:v>143.44999999999999</c:v>
                </c:pt>
                <c:pt idx="898">
                  <c:v>141.65</c:v>
                </c:pt>
                <c:pt idx="899">
                  <c:v>134.80000000000001</c:v>
                </c:pt>
                <c:pt idx="900">
                  <c:v>135.35</c:v>
                </c:pt>
                <c:pt idx="901">
                  <c:v>130.4</c:v>
                </c:pt>
                <c:pt idx="902">
                  <c:v>132.4</c:v>
                </c:pt>
                <c:pt idx="903">
                  <c:v>143.1</c:v>
                </c:pt>
                <c:pt idx="904">
                  <c:v>144.75</c:v>
                </c:pt>
                <c:pt idx="905">
                  <c:v>145.44999999999999</c:v>
                </c:pt>
                <c:pt idx="906">
                  <c:v>141.85</c:v>
                </c:pt>
                <c:pt idx="907">
                  <c:v>136.05000000000001</c:v>
                </c:pt>
                <c:pt idx="908">
                  <c:v>129.15</c:v>
                </c:pt>
                <c:pt idx="909">
                  <c:v>129.80000000000001</c:v>
                </c:pt>
                <c:pt idx="910">
                  <c:v>129.19999999999999</c:v>
                </c:pt>
                <c:pt idx="911">
                  <c:v>131.65</c:v>
                </c:pt>
                <c:pt idx="912">
                  <c:v>147.05000000000001</c:v>
                </c:pt>
                <c:pt idx="913">
                  <c:v>147.6</c:v>
                </c:pt>
                <c:pt idx="914">
                  <c:v>139.6</c:v>
                </c:pt>
                <c:pt idx="915">
                  <c:v>136</c:v>
                </c:pt>
                <c:pt idx="916">
                  <c:v>140.5</c:v>
                </c:pt>
                <c:pt idx="917">
                  <c:v>139.55000000000001</c:v>
                </c:pt>
                <c:pt idx="918">
                  <c:v>141.44999999999999</c:v>
                </c:pt>
                <c:pt idx="919">
                  <c:v>143.55000000000001</c:v>
                </c:pt>
                <c:pt idx="920">
                  <c:v>147.44999999999999</c:v>
                </c:pt>
                <c:pt idx="921">
                  <c:v>150.05000000000001</c:v>
                </c:pt>
                <c:pt idx="922">
                  <c:v>147</c:v>
                </c:pt>
                <c:pt idx="923">
                  <c:v>148.94999999999999</c:v>
                </c:pt>
                <c:pt idx="924">
                  <c:v>150.69999999999999</c:v>
                </c:pt>
                <c:pt idx="925">
                  <c:v>153.15</c:v>
                </c:pt>
                <c:pt idx="926">
                  <c:v>152.80000000000001</c:v>
                </c:pt>
                <c:pt idx="927">
                  <c:v>149.9</c:v>
                </c:pt>
                <c:pt idx="928">
                  <c:v>146.6</c:v>
                </c:pt>
                <c:pt idx="929">
                  <c:v>149.15</c:v>
                </c:pt>
                <c:pt idx="930">
                  <c:v>154.69999999999999</c:v>
                </c:pt>
                <c:pt idx="931">
                  <c:v>144.15</c:v>
                </c:pt>
                <c:pt idx="932">
                  <c:v>144</c:v>
                </c:pt>
                <c:pt idx="933">
                  <c:v>143.80000000000001</c:v>
                </c:pt>
                <c:pt idx="934">
                  <c:v>144.85</c:v>
                </c:pt>
                <c:pt idx="935">
                  <c:v>145.85</c:v>
                </c:pt>
                <c:pt idx="936">
                  <c:v>143.19999999999999</c:v>
                </c:pt>
                <c:pt idx="937">
                  <c:v>140.15</c:v>
                </c:pt>
                <c:pt idx="938">
                  <c:v>141.19999999999999</c:v>
                </c:pt>
                <c:pt idx="939">
                  <c:v>151.4</c:v>
                </c:pt>
                <c:pt idx="940">
                  <c:v>176.55</c:v>
                </c:pt>
                <c:pt idx="941">
                  <c:v>173</c:v>
                </c:pt>
                <c:pt idx="942">
                  <c:v>167.4</c:v>
                </c:pt>
                <c:pt idx="943">
                  <c:v>169.65</c:v>
                </c:pt>
                <c:pt idx="944">
                  <c:v>173.1</c:v>
                </c:pt>
                <c:pt idx="945">
                  <c:v>170.7</c:v>
                </c:pt>
                <c:pt idx="946">
                  <c:v>168.55</c:v>
                </c:pt>
                <c:pt idx="947">
                  <c:v>168.85</c:v>
                </c:pt>
                <c:pt idx="948">
                  <c:v>167.05</c:v>
                </c:pt>
                <c:pt idx="949">
                  <c:v>169.4</c:v>
                </c:pt>
                <c:pt idx="950">
                  <c:v>172</c:v>
                </c:pt>
                <c:pt idx="951">
                  <c:v>177.75</c:v>
                </c:pt>
                <c:pt idx="952">
                  <c:v>174.9</c:v>
                </c:pt>
                <c:pt idx="953">
                  <c:v>174.2</c:v>
                </c:pt>
                <c:pt idx="954">
                  <c:v>171.6</c:v>
                </c:pt>
                <c:pt idx="955">
                  <c:v>169.55</c:v>
                </c:pt>
                <c:pt idx="956">
                  <c:v>171.4</c:v>
                </c:pt>
                <c:pt idx="957">
                  <c:v>186.9</c:v>
                </c:pt>
                <c:pt idx="958">
                  <c:v>187.65</c:v>
                </c:pt>
                <c:pt idx="959">
                  <c:v>187.35</c:v>
                </c:pt>
                <c:pt idx="960">
                  <c:v>189.3</c:v>
                </c:pt>
                <c:pt idx="961">
                  <c:v>195.5</c:v>
                </c:pt>
                <c:pt idx="962">
                  <c:v>195.35</c:v>
                </c:pt>
                <c:pt idx="963">
                  <c:v>189.15</c:v>
                </c:pt>
                <c:pt idx="964">
                  <c:v>183.25</c:v>
                </c:pt>
                <c:pt idx="965">
                  <c:v>177.25</c:v>
                </c:pt>
                <c:pt idx="966">
                  <c:v>180.05</c:v>
                </c:pt>
                <c:pt idx="967">
                  <c:v>181.2</c:v>
                </c:pt>
                <c:pt idx="968">
                  <c:v>183.65</c:v>
                </c:pt>
                <c:pt idx="969">
                  <c:v>184.75</c:v>
                </c:pt>
                <c:pt idx="970">
                  <c:v>185.55</c:v>
                </c:pt>
                <c:pt idx="971">
                  <c:v>182.55</c:v>
                </c:pt>
                <c:pt idx="972">
                  <c:v>180.9</c:v>
                </c:pt>
                <c:pt idx="973">
                  <c:v>179.75</c:v>
                </c:pt>
                <c:pt idx="974">
                  <c:v>182.45</c:v>
                </c:pt>
                <c:pt idx="975">
                  <c:v>180.8</c:v>
                </c:pt>
                <c:pt idx="976">
                  <c:v>179.95</c:v>
                </c:pt>
                <c:pt idx="977">
                  <c:v>182.45</c:v>
                </c:pt>
                <c:pt idx="978">
                  <c:v>182.95</c:v>
                </c:pt>
                <c:pt idx="979">
                  <c:v>195.75</c:v>
                </c:pt>
                <c:pt idx="980">
                  <c:v>194.4</c:v>
                </c:pt>
                <c:pt idx="981">
                  <c:v>189.9</c:v>
                </c:pt>
                <c:pt idx="982">
                  <c:v>196.3</c:v>
                </c:pt>
                <c:pt idx="983">
                  <c:v>208.35</c:v>
                </c:pt>
                <c:pt idx="984">
                  <c:v>215.3</c:v>
                </c:pt>
                <c:pt idx="985">
                  <c:v>209.1</c:v>
                </c:pt>
                <c:pt idx="986">
                  <c:v>212.3</c:v>
                </c:pt>
                <c:pt idx="987">
                  <c:v>207.35</c:v>
                </c:pt>
                <c:pt idx="988">
                  <c:v>197.7</c:v>
                </c:pt>
                <c:pt idx="989">
                  <c:v>204.2</c:v>
                </c:pt>
                <c:pt idx="990">
                  <c:v>206.4</c:v>
                </c:pt>
                <c:pt idx="991">
                  <c:v>203.7</c:v>
                </c:pt>
                <c:pt idx="992">
                  <c:v>205.85</c:v>
                </c:pt>
                <c:pt idx="993">
                  <c:v>210.05</c:v>
                </c:pt>
                <c:pt idx="994">
                  <c:v>234.8</c:v>
                </c:pt>
                <c:pt idx="995">
                  <c:v>240.85</c:v>
                </c:pt>
                <c:pt idx="996">
                  <c:v>244.1</c:v>
                </c:pt>
                <c:pt idx="997">
                  <c:v>239.4</c:v>
                </c:pt>
                <c:pt idx="998">
                  <c:v>241.95</c:v>
                </c:pt>
                <c:pt idx="999">
                  <c:v>236.05</c:v>
                </c:pt>
                <c:pt idx="1000">
                  <c:v>237.05</c:v>
                </c:pt>
                <c:pt idx="1001">
                  <c:v>227.1</c:v>
                </c:pt>
                <c:pt idx="1002">
                  <c:v>220.2</c:v>
                </c:pt>
                <c:pt idx="1003">
                  <c:v>221.45</c:v>
                </c:pt>
                <c:pt idx="1004">
                  <c:v>223.2</c:v>
                </c:pt>
                <c:pt idx="1005">
                  <c:v>212.85</c:v>
                </c:pt>
                <c:pt idx="1006">
                  <c:v>208.55</c:v>
                </c:pt>
                <c:pt idx="1007">
                  <c:v>203.5</c:v>
                </c:pt>
                <c:pt idx="1008">
                  <c:v>206.8</c:v>
                </c:pt>
                <c:pt idx="1009">
                  <c:v>210.05</c:v>
                </c:pt>
                <c:pt idx="1010">
                  <c:v>216.25</c:v>
                </c:pt>
                <c:pt idx="1011">
                  <c:v>215.65</c:v>
                </c:pt>
                <c:pt idx="1012">
                  <c:v>207.5</c:v>
                </c:pt>
                <c:pt idx="1013">
                  <c:v>209.15</c:v>
                </c:pt>
                <c:pt idx="1014">
                  <c:v>209.5</c:v>
                </c:pt>
                <c:pt idx="1015">
                  <c:v>208</c:v>
                </c:pt>
                <c:pt idx="1016">
                  <c:v>207.55</c:v>
                </c:pt>
                <c:pt idx="1017">
                  <c:v>206.3</c:v>
                </c:pt>
                <c:pt idx="1018">
                  <c:v>194.3</c:v>
                </c:pt>
                <c:pt idx="1019">
                  <c:v>194.85</c:v>
                </c:pt>
                <c:pt idx="1020">
                  <c:v>197.95</c:v>
                </c:pt>
                <c:pt idx="1021">
                  <c:v>186.7</c:v>
                </c:pt>
                <c:pt idx="1022">
                  <c:v>189.45</c:v>
                </c:pt>
                <c:pt idx="1023">
                  <c:v>183.3</c:v>
                </c:pt>
                <c:pt idx="1024">
                  <c:v>205.25</c:v>
                </c:pt>
                <c:pt idx="1025">
                  <c:v>198.5</c:v>
                </c:pt>
                <c:pt idx="1026">
                  <c:v>195.95</c:v>
                </c:pt>
                <c:pt idx="1027">
                  <c:v>195.4</c:v>
                </c:pt>
                <c:pt idx="1028">
                  <c:v>198.2</c:v>
                </c:pt>
                <c:pt idx="1029">
                  <c:v>198</c:v>
                </c:pt>
                <c:pt idx="1030">
                  <c:v>198.7</c:v>
                </c:pt>
                <c:pt idx="1031">
                  <c:v>194.45</c:v>
                </c:pt>
                <c:pt idx="1032">
                  <c:v>196.7</c:v>
                </c:pt>
                <c:pt idx="1033">
                  <c:v>197.3</c:v>
                </c:pt>
                <c:pt idx="1034">
                  <c:v>198.9</c:v>
                </c:pt>
                <c:pt idx="1035">
                  <c:v>197.2</c:v>
                </c:pt>
                <c:pt idx="1036">
                  <c:v>198.2</c:v>
                </c:pt>
                <c:pt idx="1037">
                  <c:v>203.65</c:v>
                </c:pt>
                <c:pt idx="1038">
                  <c:v>208.2</c:v>
                </c:pt>
                <c:pt idx="1039">
                  <c:v>205.5</c:v>
                </c:pt>
                <c:pt idx="1040">
                  <c:v>208.7</c:v>
                </c:pt>
                <c:pt idx="1041">
                  <c:v>206.95</c:v>
                </c:pt>
                <c:pt idx="1042">
                  <c:v>208.85</c:v>
                </c:pt>
                <c:pt idx="1043">
                  <c:v>208.75</c:v>
                </c:pt>
                <c:pt idx="1044">
                  <c:v>208.6</c:v>
                </c:pt>
                <c:pt idx="1045">
                  <c:v>216.25</c:v>
                </c:pt>
                <c:pt idx="1046">
                  <c:v>228.55</c:v>
                </c:pt>
                <c:pt idx="1047">
                  <c:v>239.4</c:v>
                </c:pt>
                <c:pt idx="1048">
                  <c:v>237.1</c:v>
                </c:pt>
                <c:pt idx="1049">
                  <c:v>245.6</c:v>
                </c:pt>
                <c:pt idx="1050">
                  <c:v>262.39999999999998</c:v>
                </c:pt>
                <c:pt idx="1051">
                  <c:v>260.55</c:v>
                </c:pt>
                <c:pt idx="1052">
                  <c:v>266.7</c:v>
                </c:pt>
                <c:pt idx="1053">
                  <c:v>273.5</c:v>
                </c:pt>
                <c:pt idx="1054">
                  <c:v>272.7</c:v>
                </c:pt>
                <c:pt idx="1055">
                  <c:v>269.5</c:v>
                </c:pt>
                <c:pt idx="1056">
                  <c:v>267.10000000000002</c:v>
                </c:pt>
                <c:pt idx="1057">
                  <c:v>290.05</c:v>
                </c:pt>
                <c:pt idx="1058">
                  <c:v>287.89999999999998</c:v>
                </c:pt>
                <c:pt idx="1059">
                  <c:v>288.75</c:v>
                </c:pt>
                <c:pt idx="1060">
                  <c:v>292.14999999999998</c:v>
                </c:pt>
                <c:pt idx="1061">
                  <c:v>289.25</c:v>
                </c:pt>
                <c:pt idx="1062">
                  <c:v>292.14999999999998</c:v>
                </c:pt>
                <c:pt idx="1063">
                  <c:v>288.39999999999998</c:v>
                </c:pt>
                <c:pt idx="1064">
                  <c:v>300.2</c:v>
                </c:pt>
                <c:pt idx="1065">
                  <c:v>304.64999999999998</c:v>
                </c:pt>
                <c:pt idx="1066">
                  <c:v>334.15</c:v>
                </c:pt>
                <c:pt idx="1067">
                  <c:v>325.85000000000002</c:v>
                </c:pt>
                <c:pt idx="1068">
                  <c:v>338.75</c:v>
                </c:pt>
                <c:pt idx="1069">
                  <c:v>398.95</c:v>
                </c:pt>
                <c:pt idx="1070">
                  <c:v>430.15</c:v>
                </c:pt>
                <c:pt idx="1071">
                  <c:v>399.7</c:v>
                </c:pt>
                <c:pt idx="1072">
                  <c:v>399.85</c:v>
                </c:pt>
                <c:pt idx="1073">
                  <c:v>395.95</c:v>
                </c:pt>
                <c:pt idx="1074">
                  <c:v>398.15</c:v>
                </c:pt>
                <c:pt idx="1075">
                  <c:v>404.5</c:v>
                </c:pt>
                <c:pt idx="1076">
                  <c:v>410.45</c:v>
                </c:pt>
                <c:pt idx="1077">
                  <c:v>399.95</c:v>
                </c:pt>
                <c:pt idx="1078">
                  <c:v>391.4</c:v>
                </c:pt>
                <c:pt idx="1079">
                  <c:v>394.2</c:v>
                </c:pt>
                <c:pt idx="1080">
                  <c:v>387.5</c:v>
                </c:pt>
                <c:pt idx="1081">
                  <c:v>398.6</c:v>
                </c:pt>
                <c:pt idx="1082">
                  <c:v>393.65</c:v>
                </c:pt>
                <c:pt idx="1083">
                  <c:v>398.65</c:v>
                </c:pt>
                <c:pt idx="1084">
                  <c:v>396.3</c:v>
                </c:pt>
                <c:pt idx="1085">
                  <c:v>392.15</c:v>
                </c:pt>
                <c:pt idx="1086">
                  <c:v>416.2</c:v>
                </c:pt>
                <c:pt idx="1087">
                  <c:v>410.3</c:v>
                </c:pt>
                <c:pt idx="1088">
                  <c:v>446.25</c:v>
                </c:pt>
                <c:pt idx="1089">
                  <c:v>456.6</c:v>
                </c:pt>
                <c:pt idx="1090">
                  <c:v>448.75</c:v>
                </c:pt>
                <c:pt idx="1091">
                  <c:v>466.9</c:v>
                </c:pt>
                <c:pt idx="1092">
                  <c:v>559.5</c:v>
                </c:pt>
                <c:pt idx="1093">
                  <c:v>568.95000000000005</c:v>
                </c:pt>
                <c:pt idx="1094">
                  <c:v>588.85</c:v>
                </c:pt>
                <c:pt idx="1095">
                  <c:v>604.79999999999995</c:v>
                </c:pt>
                <c:pt idx="1096">
                  <c:v>594.15</c:v>
                </c:pt>
                <c:pt idx="1097">
                  <c:v>610.4</c:v>
                </c:pt>
                <c:pt idx="1098">
                  <c:v>583.25</c:v>
                </c:pt>
                <c:pt idx="1099">
                  <c:v>605</c:v>
                </c:pt>
                <c:pt idx="1100">
                  <c:v>612.5</c:v>
                </c:pt>
                <c:pt idx="1101">
                  <c:v>652.85</c:v>
                </c:pt>
                <c:pt idx="1102">
                  <c:v>671.05</c:v>
                </c:pt>
                <c:pt idx="1103">
                  <c:v>670.2</c:v>
                </c:pt>
                <c:pt idx="1104">
                  <c:v>660.7</c:v>
                </c:pt>
                <c:pt idx="1105">
                  <c:v>688.05</c:v>
                </c:pt>
                <c:pt idx="1106">
                  <c:v>738.5</c:v>
                </c:pt>
                <c:pt idx="1107">
                  <c:v>778.35</c:v>
                </c:pt>
                <c:pt idx="1108">
                  <c:v>813.95</c:v>
                </c:pt>
                <c:pt idx="1109">
                  <c:v>796.05</c:v>
                </c:pt>
                <c:pt idx="1110">
                  <c:v>778.1</c:v>
                </c:pt>
                <c:pt idx="1111">
                  <c:v>751.05</c:v>
                </c:pt>
                <c:pt idx="1112">
                  <c:v>763.35</c:v>
                </c:pt>
                <c:pt idx="1113">
                  <c:v>773.8</c:v>
                </c:pt>
                <c:pt idx="1114">
                  <c:v>795.45</c:v>
                </c:pt>
                <c:pt idx="1115">
                  <c:v>810.25</c:v>
                </c:pt>
                <c:pt idx="1116">
                  <c:v>780.15</c:v>
                </c:pt>
                <c:pt idx="1117">
                  <c:v>803.9</c:v>
                </c:pt>
                <c:pt idx="1118">
                  <c:v>850.05</c:v>
                </c:pt>
                <c:pt idx="1119">
                  <c:v>866.75</c:v>
                </c:pt>
                <c:pt idx="1120">
                  <c:v>824.1</c:v>
                </c:pt>
                <c:pt idx="1121">
                  <c:v>807.2</c:v>
                </c:pt>
                <c:pt idx="1122">
                  <c:v>796.3</c:v>
                </c:pt>
                <c:pt idx="1123">
                  <c:v>782</c:v>
                </c:pt>
                <c:pt idx="1124">
                  <c:v>789.25</c:v>
                </c:pt>
                <c:pt idx="1125">
                  <c:v>778.4</c:v>
                </c:pt>
                <c:pt idx="1126">
                  <c:v>776.9</c:v>
                </c:pt>
                <c:pt idx="1127">
                  <c:v>815.7</c:v>
                </c:pt>
                <c:pt idx="1128">
                  <c:v>774.95</c:v>
                </c:pt>
                <c:pt idx="1129">
                  <c:v>736.25</c:v>
                </c:pt>
                <c:pt idx="1130">
                  <c:v>710.85</c:v>
                </c:pt>
                <c:pt idx="1131">
                  <c:v>675.35</c:v>
                </c:pt>
                <c:pt idx="1132">
                  <c:v>641.6</c:v>
                </c:pt>
                <c:pt idx="1133">
                  <c:v>662.5</c:v>
                </c:pt>
                <c:pt idx="1134">
                  <c:v>651.5</c:v>
                </c:pt>
                <c:pt idx="1135">
                  <c:v>684.05</c:v>
                </c:pt>
                <c:pt idx="1136">
                  <c:v>698.65</c:v>
                </c:pt>
                <c:pt idx="1137">
                  <c:v>707.5</c:v>
                </c:pt>
                <c:pt idx="1138">
                  <c:v>690.45</c:v>
                </c:pt>
                <c:pt idx="1139">
                  <c:v>659.85</c:v>
                </c:pt>
                <c:pt idx="1140">
                  <c:v>649</c:v>
                </c:pt>
                <c:pt idx="1141">
                  <c:v>633.6</c:v>
                </c:pt>
                <c:pt idx="1142">
                  <c:v>609.79999999999995</c:v>
                </c:pt>
                <c:pt idx="1143">
                  <c:v>618.6</c:v>
                </c:pt>
                <c:pt idx="1144">
                  <c:v>630.5</c:v>
                </c:pt>
                <c:pt idx="1145">
                  <c:v>611.25</c:v>
                </c:pt>
                <c:pt idx="1146">
                  <c:v>640.04999999999995</c:v>
                </c:pt>
                <c:pt idx="1147">
                  <c:v>669.3</c:v>
                </c:pt>
                <c:pt idx="1148">
                  <c:v>684.95</c:v>
                </c:pt>
                <c:pt idx="1149">
                  <c:v>671.3</c:v>
                </c:pt>
                <c:pt idx="1150">
                  <c:v>644.6</c:v>
                </c:pt>
                <c:pt idx="1151">
                  <c:v>619.25</c:v>
                </c:pt>
                <c:pt idx="1152">
                  <c:v>618.25</c:v>
                </c:pt>
                <c:pt idx="1153">
                  <c:v>587.35</c:v>
                </c:pt>
                <c:pt idx="1154">
                  <c:v>558.4</c:v>
                </c:pt>
                <c:pt idx="1155">
                  <c:v>583.6</c:v>
                </c:pt>
                <c:pt idx="1156">
                  <c:v>569.35</c:v>
                </c:pt>
                <c:pt idx="1157">
                  <c:v>561.70000000000005</c:v>
                </c:pt>
                <c:pt idx="1158">
                  <c:v>552.54999999999995</c:v>
                </c:pt>
                <c:pt idx="1159">
                  <c:v>545.25</c:v>
                </c:pt>
                <c:pt idx="1160">
                  <c:v>542.6</c:v>
                </c:pt>
                <c:pt idx="1161">
                  <c:v>515.5</c:v>
                </c:pt>
                <c:pt idx="1162">
                  <c:v>541.25</c:v>
                </c:pt>
                <c:pt idx="1163">
                  <c:v>568.29999999999995</c:v>
                </c:pt>
                <c:pt idx="1164">
                  <c:v>596.70000000000005</c:v>
                </c:pt>
                <c:pt idx="1165">
                  <c:v>626.5</c:v>
                </c:pt>
                <c:pt idx="1166">
                  <c:v>638.20000000000005</c:v>
                </c:pt>
                <c:pt idx="1167">
                  <c:v>612.45000000000005</c:v>
                </c:pt>
                <c:pt idx="1168">
                  <c:v>654.70000000000005</c:v>
                </c:pt>
                <c:pt idx="1169">
                  <c:v>662.5</c:v>
                </c:pt>
                <c:pt idx="1170">
                  <c:v>648.29999999999995</c:v>
                </c:pt>
                <c:pt idx="1171">
                  <c:v>620.15</c:v>
                </c:pt>
                <c:pt idx="1172">
                  <c:v>682.15</c:v>
                </c:pt>
                <c:pt idx="1173">
                  <c:v>699.8</c:v>
                </c:pt>
                <c:pt idx="1174">
                  <c:v>687.55</c:v>
                </c:pt>
                <c:pt idx="1175">
                  <c:v>652.15</c:v>
                </c:pt>
                <c:pt idx="1176">
                  <c:v>663.3</c:v>
                </c:pt>
                <c:pt idx="1177">
                  <c:v>675.95</c:v>
                </c:pt>
                <c:pt idx="1178">
                  <c:v>658.95</c:v>
                </c:pt>
                <c:pt idx="1179">
                  <c:v>667.05</c:v>
                </c:pt>
                <c:pt idx="1180">
                  <c:v>647.25</c:v>
                </c:pt>
                <c:pt idx="1181">
                  <c:v>628</c:v>
                </c:pt>
                <c:pt idx="1182">
                  <c:v>580.79999999999995</c:v>
                </c:pt>
                <c:pt idx="1183">
                  <c:v>593.95000000000005</c:v>
                </c:pt>
                <c:pt idx="1184">
                  <c:v>611.25</c:v>
                </c:pt>
                <c:pt idx="1185">
                  <c:v>614.95000000000005</c:v>
                </c:pt>
                <c:pt idx="1186">
                  <c:v>609.54999999999995</c:v>
                </c:pt>
                <c:pt idx="1187">
                  <c:v>576.9</c:v>
                </c:pt>
                <c:pt idx="1188">
                  <c:v>582</c:v>
                </c:pt>
                <c:pt idx="1189">
                  <c:v>596.29999999999995</c:v>
                </c:pt>
                <c:pt idx="1190">
                  <c:v>585.75</c:v>
                </c:pt>
                <c:pt idx="1191">
                  <c:v>582.15</c:v>
                </c:pt>
                <c:pt idx="1192">
                  <c:v>577.6</c:v>
                </c:pt>
                <c:pt idx="1193">
                  <c:v>549.9</c:v>
                </c:pt>
                <c:pt idx="1194">
                  <c:v>550.85</c:v>
                </c:pt>
                <c:pt idx="1195">
                  <c:v>557.9</c:v>
                </c:pt>
                <c:pt idx="1196">
                  <c:v>653.70000000000005</c:v>
                </c:pt>
                <c:pt idx="1197">
                  <c:v>654.45000000000005</c:v>
                </c:pt>
                <c:pt idx="1198">
                  <c:v>648.1</c:v>
                </c:pt>
                <c:pt idx="1199">
                  <c:v>682.35</c:v>
                </c:pt>
                <c:pt idx="1200">
                  <c:v>662</c:v>
                </c:pt>
                <c:pt idx="1201">
                  <c:v>661.75</c:v>
                </c:pt>
                <c:pt idx="1202">
                  <c:v>672.15</c:v>
                </c:pt>
                <c:pt idx="1203">
                  <c:v>677.45</c:v>
                </c:pt>
                <c:pt idx="1204">
                  <c:v>679.2</c:v>
                </c:pt>
                <c:pt idx="1205">
                  <c:v>672</c:v>
                </c:pt>
                <c:pt idx="1206">
                  <c:v>681.85</c:v>
                </c:pt>
                <c:pt idx="1207">
                  <c:v>731.05</c:v>
                </c:pt>
                <c:pt idx="1208">
                  <c:v>740.45</c:v>
                </c:pt>
                <c:pt idx="1209">
                  <c:v>727.7</c:v>
                </c:pt>
                <c:pt idx="1210">
                  <c:v>712.25</c:v>
                </c:pt>
                <c:pt idx="1211">
                  <c:v>728</c:v>
                </c:pt>
                <c:pt idx="1212">
                  <c:v>702.35</c:v>
                </c:pt>
                <c:pt idx="1213">
                  <c:v>710.65</c:v>
                </c:pt>
                <c:pt idx="1214">
                  <c:v>714</c:v>
                </c:pt>
                <c:pt idx="1215">
                  <c:v>706.8</c:v>
                </c:pt>
                <c:pt idx="1216">
                  <c:v>706.95</c:v>
                </c:pt>
                <c:pt idx="1217">
                  <c:v>717.85</c:v>
                </c:pt>
                <c:pt idx="1218">
                  <c:v>693.2</c:v>
                </c:pt>
                <c:pt idx="1219">
                  <c:v>700.2</c:v>
                </c:pt>
                <c:pt idx="1220">
                  <c:v>699.1</c:v>
                </c:pt>
                <c:pt idx="1221">
                  <c:v>710.3</c:v>
                </c:pt>
                <c:pt idx="1222">
                  <c:v>701.5</c:v>
                </c:pt>
                <c:pt idx="1223">
                  <c:v>743</c:v>
                </c:pt>
                <c:pt idx="1224">
                  <c:v>790.85</c:v>
                </c:pt>
                <c:pt idx="1225">
                  <c:v>830.6</c:v>
                </c:pt>
                <c:pt idx="1226">
                  <c:v>810.7</c:v>
                </c:pt>
                <c:pt idx="1227">
                  <c:v>775.7</c:v>
                </c:pt>
                <c:pt idx="1228">
                  <c:v>781.9</c:v>
                </c:pt>
                <c:pt idx="1229">
                  <c:v>800.1</c:v>
                </c:pt>
                <c:pt idx="1230">
                  <c:v>762.15</c:v>
                </c:pt>
                <c:pt idx="1231">
                  <c:v>749.35</c:v>
                </c:pt>
                <c:pt idx="1232">
                  <c:v>728.2</c:v>
                </c:pt>
                <c:pt idx="1233">
                  <c:v>672.9</c:v>
                </c:pt>
                <c:pt idx="1234">
                  <c:v>685.05</c:v>
                </c:pt>
                <c:pt idx="1235">
                  <c:v>710.7</c:v>
                </c:pt>
                <c:pt idx="1236">
                  <c:v>687.85</c:v>
                </c:pt>
                <c:pt idx="1237">
                  <c:v>693.7</c:v>
                </c:pt>
                <c:pt idx="1238">
                  <c:v>680.45</c:v>
                </c:pt>
                <c:pt idx="1239">
                  <c:v>689.35</c:v>
                </c:pt>
                <c:pt idx="1240">
                  <c:v>698.35</c:v>
                </c:pt>
                <c:pt idx="1241">
                  <c:v>700.25</c:v>
                </c:pt>
                <c:pt idx="1242">
                  <c:v>750.95</c:v>
                </c:pt>
                <c:pt idx="1243">
                  <c:v>793.8</c:v>
                </c:pt>
                <c:pt idx="1244">
                  <c:v>789.7</c:v>
                </c:pt>
                <c:pt idx="1245">
                  <c:v>785.55</c:v>
                </c:pt>
                <c:pt idx="1246">
                  <c:v>774.55</c:v>
                </c:pt>
                <c:pt idx="1247">
                  <c:v>758.35</c:v>
                </c:pt>
                <c:pt idx="1248">
                  <c:v>792.35</c:v>
                </c:pt>
                <c:pt idx="1249">
                  <c:v>790</c:v>
                </c:pt>
                <c:pt idx="1250">
                  <c:v>793.45</c:v>
                </c:pt>
                <c:pt idx="1251">
                  <c:v>873</c:v>
                </c:pt>
                <c:pt idx="1252">
                  <c:v>871.65</c:v>
                </c:pt>
                <c:pt idx="1253">
                  <c:v>887.7</c:v>
                </c:pt>
                <c:pt idx="1254">
                  <c:v>887.85</c:v>
                </c:pt>
                <c:pt idx="1255">
                  <c:v>919.35</c:v>
                </c:pt>
                <c:pt idx="1256">
                  <c:v>926.4</c:v>
                </c:pt>
                <c:pt idx="1257">
                  <c:v>910.2</c:v>
                </c:pt>
                <c:pt idx="1258">
                  <c:v>915.65</c:v>
                </c:pt>
                <c:pt idx="1259">
                  <c:v>913.45</c:v>
                </c:pt>
                <c:pt idx="1260">
                  <c:v>912.25</c:v>
                </c:pt>
                <c:pt idx="1261">
                  <c:v>924.35</c:v>
                </c:pt>
                <c:pt idx="1262">
                  <c:v>913</c:v>
                </c:pt>
                <c:pt idx="1263">
                  <c:v>908.55</c:v>
                </c:pt>
                <c:pt idx="1264">
                  <c:v>905.05</c:v>
                </c:pt>
                <c:pt idx="1265">
                  <c:v>925.65</c:v>
                </c:pt>
                <c:pt idx="1266">
                  <c:v>937.25</c:v>
                </c:pt>
                <c:pt idx="1267">
                  <c:v>913.8</c:v>
                </c:pt>
                <c:pt idx="1268">
                  <c:v>912.35</c:v>
                </c:pt>
                <c:pt idx="1269">
                  <c:v>902.35</c:v>
                </c:pt>
                <c:pt idx="1270">
                  <c:v>855.4</c:v>
                </c:pt>
                <c:pt idx="1271">
                  <c:v>866.35</c:v>
                </c:pt>
                <c:pt idx="1272">
                  <c:v>959.4</c:v>
                </c:pt>
                <c:pt idx="1273">
                  <c:v>933.1</c:v>
                </c:pt>
                <c:pt idx="1274">
                  <c:v>922.85</c:v>
                </c:pt>
                <c:pt idx="1275">
                  <c:v>955.9</c:v>
                </c:pt>
                <c:pt idx="1276">
                  <c:v>990.85</c:v>
                </c:pt>
                <c:pt idx="1277">
                  <c:v>989.35</c:v>
                </c:pt>
                <c:pt idx="1278">
                  <c:v>980.05</c:v>
                </c:pt>
                <c:pt idx="1279">
                  <c:v>989.6</c:v>
                </c:pt>
                <c:pt idx="1280">
                  <c:v>986.45</c:v>
                </c:pt>
                <c:pt idx="1281">
                  <c:v>981.7</c:v>
                </c:pt>
                <c:pt idx="1282">
                  <c:v>962.95</c:v>
                </c:pt>
                <c:pt idx="1283">
                  <c:v>979.85</c:v>
                </c:pt>
                <c:pt idx="1284">
                  <c:v>976</c:v>
                </c:pt>
                <c:pt idx="1285">
                  <c:v>977.15</c:v>
                </c:pt>
                <c:pt idx="1286">
                  <c:v>980.35</c:v>
                </c:pt>
                <c:pt idx="1287">
                  <c:v>1037</c:v>
                </c:pt>
                <c:pt idx="1288">
                  <c:v>1040.3499999999999</c:v>
                </c:pt>
                <c:pt idx="1289">
                  <c:v>1006.3</c:v>
                </c:pt>
                <c:pt idx="1290">
                  <c:v>1019.4</c:v>
                </c:pt>
                <c:pt idx="1291">
                  <c:v>1013.35</c:v>
                </c:pt>
                <c:pt idx="1292">
                  <c:v>1015.8</c:v>
                </c:pt>
                <c:pt idx="1293">
                  <c:v>1022.6</c:v>
                </c:pt>
                <c:pt idx="1294">
                  <c:v>1021.4</c:v>
                </c:pt>
                <c:pt idx="1295">
                  <c:v>1100.8</c:v>
                </c:pt>
                <c:pt idx="1296">
                  <c:v>1107.55</c:v>
                </c:pt>
                <c:pt idx="1297">
                  <c:v>1094.5</c:v>
                </c:pt>
                <c:pt idx="1298">
                  <c:v>1056.1500000000001</c:v>
                </c:pt>
                <c:pt idx="1299">
                  <c:v>1041.4000000000001</c:v>
                </c:pt>
                <c:pt idx="1300">
                  <c:v>1058.2</c:v>
                </c:pt>
                <c:pt idx="1301">
                  <c:v>1025.25</c:v>
                </c:pt>
                <c:pt idx="1302">
                  <c:v>1020.3</c:v>
                </c:pt>
                <c:pt idx="1303">
                  <c:v>1009</c:v>
                </c:pt>
                <c:pt idx="1304">
                  <c:v>1066.5999999999999</c:v>
                </c:pt>
                <c:pt idx="1305">
                  <c:v>1097</c:v>
                </c:pt>
                <c:pt idx="1306">
                  <c:v>1139.2</c:v>
                </c:pt>
                <c:pt idx="1307">
                  <c:v>1161.3499999999999</c:v>
                </c:pt>
                <c:pt idx="1308">
                  <c:v>1163.3</c:v>
                </c:pt>
                <c:pt idx="1309">
                  <c:v>1159.05</c:v>
                </c:pt>
                <c:pt idx="1310">
                  <c:v>1168.8</c:v>
                </c:pt>
                <c:pt idx="1311">
                  <c:v>1158.45</c:v>
                </c:pt>
                <c:pt idx="1312">
                  <c:v>1135.95</c:v>
                </c:pt>
                <c:pt idx="1313">
                  <c:v>1098.05</c:v>
                </c:pt>
                <c:pt idx="1314">
                  <c:v>1065.0999999999999</c:v>
                </c:pt>
                <c:pt idx="1315">
                  <c:v>1091.5999999999999</c:v>
                </c:pt>
                <c:pt idx="1316">
                  <c:v>1067.2</c:v>
                </c:pt>
                <c:pt idx="1317">
                  <c:v>1062.6500000000001</c:v>
                </c:pt>
                <c:pt idx="1318">
                  <c:v>1022</c:v>
                </c:pt>
                <c:pt idx="1319">
                  <c:v>1025.25</c:v>
                </c:pt>
                <c:pt idx="1320">
                  <c:v>994.45</c:v>
                </c:pt>
                <c:pt idx="1321">
                  <c:v>929.7</c:v>
                </c:pt>
                <c:pt idx="1322">
                  <c:v>931.2</c:v>
                </c:pt>
                <c:pt idx="1323">
                  <c:v>966.3</c:v>
                </c:pt>
                <c:pt idx="1324">
                  <c:v>980.5</c:v>
                </c:pt>
                <c:pt idx="1325">
                  <c:v>1001.2</c:v>
                </c:pt>
                <c:pt idx="1326">
                  <c:v>1026.5</c:v>
                </c:pt>
                <c:pt idx="1327">
                  <c:v>949.1</c:v>
                </c:pt>
                <c:pt idx="1328">
                  <c:v>869.2</c:v>
                </c:pt>
                <c:pt idx="1329">
                  <c:v>881.65</c:v>
                </c:pt>
                <c:pt idx="1330">
                  <c:v>907.2</c:v>
                </c:pt>
                <c:pt idx="1331">
                  <c:v>878.9</c:v>
                </c:pt>
                <c:pt idx="1332">
                  <c:v>914.25</c:v>
                </c:pt>
                <c:pt idx="1333">
                  <c:v>920.9</c:v>
                </c:pt>
                <c:pt idx="1334">
                  <c:v>924.55</c:v>
                </c:pt>
                <c:pt idx="1335">
                  <c:v>940</c:v>
                </c:pt>
                <c:pt idx="1336">
                  <c:v>943.3</c:v>
                </c:pt>
                <c:pt idx="1337">
                  <c:v>946</c:v>
                </c:pt>
                <c:pt idx="1338">
                  <c:v>934.65</c:v>
                </c:pt>
                <c:pt idx="1339">
                  <c:v>945.4</c:v>
                </c:pt>
                <c:pt idx="1340">
                  <c:v>939.9</c:v>
                </c:pt>
                <c:pt idx="1341">
                  <c:v>947.8</c:v>
                </c:pt>
                <c:pt idx="1342">
                  <c:v>944.9</c:v>
                </c:pt>
                <c:pt idx="1343">
                  <c:v>977.25</c:v>
                </c:pt>
                <c:pt idx="1344">
                  <c:v>1037.1500000000001</c:v>
                </c:pt>
                <c:pt idx="1345">
                  <c:v>1059.05</c:v>
                </c:pt>
                <c:pt idx="1346">
                  <c:v>1038.3</c:v>
                </c:pt>
                <c:pt idx="1347">
                  <c:v>1061.3499999999999</c:v>
                </c:pt>
                <c:pt idx="1348">
                  <c:v>1135.95</c:v>
                </c:pt>
                <c:pt idx="1349">
                  <c:v>1186.0999999999999</c:v>
                </c:pt>
                <c:pt idx="1350">
                  <c:v>1183.95</c:v>
                </c:pt>
                <c:pt idx="1351">
                  <c:v>1215.95</c:v>
                </c:pt>
                <c:pt idx="1352">
                  <c:v>1219.25</c:v>
                </c:pt>
                <c:pt idx="1353">
                  <c:v>1227.7</c:v>
                </c:pt>
                <c:pt idx="1354">
                  <c:v>1241.95</c:v>
                </c:pt>
                <c:pt idx="1355">
                  <c:v>1223</c:v>
                </c:pt>
                <c:pt idx="1356">
                  <c:v>1238.1500000000001</c:v>
                </c:pt>
                <c:pt idx="1357">
                  <c:v>1255.25</c:v>
                </c:pt>
                <c:pt idx="1358">
                  <c:v>1251.05</c:v>
                </c:pt>
                <c:pt idx="1359">
                  <c:v>1245.6500000000001</c:v>
                </c:pt>
                <c:pt idx="1360">
                  <c:v>1259.8</c:v>
                </c:pt>
                <c:pt idx="1361">
                  <c:v>1263.55</c:v>
                </c:pt>
                <c:pt idx="1362">
                  <c:v>1240.4000000000001</c:v>
                </c:pt>
                <c:pt idx="1363">
                  <c:v>1208.0999999999999</c:v>
                </c:pt>
                <c:pt idx="1364">
                  <c:v>1216.75</c:v>
                </c:pt>
                <c:pt idx="1365">
                  <c:v>1196.5</c:v>
                </c:pt>
                <c:pt idx="1366">
                  <c:v>1211</c:v>
                </c:pt>
                <c:pt idx="1367">
                  <c:v>1240.45</c:v>
                </c:pt>
                <c:pt idx="1368">
                  <c:v>1300.95</c:v>
                </c:pt>
                <c:pt idx="1369">
                  <c:v>1328.3</c:v>
                </c:pt>
                <c:pt idx="1370">
                  <c:v>1323.3</c:v>
                </c:pt>
                <c:pt idx="1371">
                  <c:v>1350.35</c:v>
                </c:pt>
                <c:pt idx="1372">
                  <c:v>1312.2</c:v>
                </c:pt>
                <c:pt idx="1373">
                  <c:v>1311.5</c:v>
                </c:pt>
                <c:pt idx="1374">
                  <c:v>1326.4</c:v>
                </c:pt>
                <c:pt idx="1375">
                  <c:v>1348.1</c:v>
                </c:pt>
                <c:pt idx="1376">
                  <c:v>1347.35</c:v>
                </c:pt>
                <c:pt idx="1377">
                  <c:v>1357</c:v>
                </c:pt>
                <c:pt idx="1378">
                  <c:v>1424.7</c:v>
                </c:pt>
                <c:pt idx="1379">
                  <c:v>1474.1</c:v>
                </c:pt>
                <c:pt idx="1380">
                  <c:v>1497.05</c:v>
                </c:pt>
                <c:pt idx="1381">
                  <c:v>1541.6</c:v>
                </c:pt>
                <c:pt idx="1382">
                  <c:v>1502.95</c:v>
                </c:pt>
                <c:pt idx="1383">
                  <c:v>1515.05</c:v>
                </c:pt>
                <c:pt idx="1384">
                  <c:v>1481.9</c:v>
                </c:pt>
                <c:pt idx="1385">
                  <c:v>1454.2</c:v>
                </c:pt>
                <c:pt idx="1386">
                  <c:v>1486.95</c:v>
                </c:pt>
                <c:pt idx="1387">
                  <c:v>1478.55</c:v>
                </c:pt>
                <c:pt idx="1388">
                  <c:v>1507.75</c:v>
                </c:pt>
                <c:pt idx="1389">
                  <c:v>1519.6</c:v>
                </c:pt>
                <c:pt idx="1390">
                  <c:v>1549.9</c:v>
                </c:pt>
                <c:pt idx="1391">
                  <c:v>1558.5</c:v>
                </c:pt>
                <c:pt idx="1392">
                  <c:v>1546.8</c:v>
                </c:pt>
                <c:pt idx="1393">
                  <c:v>1519.95</c:v>
                </c:pt>
                <c:pt idx="1394">
                  <c:v>1487.55</c:v>
                </c:pt>
                <c:pt idx="1395">
                  <c:v>1407.7</c:v>
                </c:pt>
                <c:pt idx="1396">
                  <c:v>1415.1</c:v>
                </c:pt>
                <c:pt idx="1397">
                  <c:v>1381.15</c:v>
                </c:pt>
                <c:pt idx="1398">
                  <c:v>1377</c:v>
                </c:pt>
                <c:pt idx="1399">
                  <c:v>1373.3</c:v>
                </c:pt>
                <c:pt idx="1400">
                  <c:v>1354.1</c:v>
                </c:pt>
                <c:pt idx="1401">
                  <c:v>1363.45</c:v>
                </c:pt>
                <c:pt idx="1402">
                  <c:v>1338.45</c:v>
                </c:pt>
                <c:pt idx="1403">
                  <c:v>1320.65</c:v>
                </c:pt>
                <c:pt idx="1404">
                  <c:v>1310.95</c:v>
                </c:pt>
                <c:pt idx="1405">
                  <c:v>1206.9000000000001</c:v>
                </c:pt>
                <c:pt idx="1406">
                  <c:v>1256.0999999999999</c:v>
                </c:pt>
                <c:pt idx="1407">
                  <c:v>1266.8</c:v>
                </c:pt>
                <c:pt idx="1408">
                  <c:v>1291.2</c:v>
                </c:pt>
                <c:pt idx="1409">
                  <c:v>1263.75</c:v>
                </c:pt>
                <c:pt idx="1410">
                  <c:v>1296.9000000000001</c:v>
                </c:pt>
                <c:pt idx="1411">
                  <c:v>1233.3499999999999</c:v>
                </c:pt>
                <c:pt idx="1412">
                  <c:v>1217.9000000000001</c:v>
                </c:pt>
                <c:pt idx="1413">
                  <c:v>1235.5</c:v>
                </c:pt>
                <c:pt idx="1414">
                  <c:v>1214.75</c:v>
                </c:pt>
                <c:pt idx="1415">
                  <c:v>1187.05</c:v>
                </c:pt>
                <c:pt idx="1416">
                  <c:v>1190.4000000000001</c:v>
                </c:pt>
                <c:pt idx="1417">
                  <c:v>1222.1500000000001</c:v>
                </c:pt>
                <c:pt idx="1418">
                  <c:v>1200.6500000000001</c:v>
                </c:pt>
                <c:pt idx="1419">
                  <c:v>1189.6500000000001</c:v>
                </c:pt>
                <c:pt idx="1420">
                  <c:v>1181.45</c:v>
                </c:pt>
                <c:pt idx="1421">
                  <c:v>1150.5</c:v>
                </c:pt>
                <c:pt idx="1422">
                  <c:v>1147.05</c:v>
                </c:pt>
                <c:pt idx="1423">
                  <c:v>1171.3499999999999</c:v>
                </c:pt>
                <c:pt idx="1424">
                  <c:v>1223.95</c:v>
                </c:pt>
                <c:pt idx="1425">
                  <c:v>1235.8</c:v>
                </c:pt>
                <c:pt idx="1426">
                  <c:v>1246.8</c:v>
                </c:pt>
                <c:pt idx="1427">
                  <c:v>1261.8499999999999</c:v>
                </c:pt>
                <c:pt idx="1428">
                  <c:v>1243.4000000000001</c:v>
                </c:pt>
                <c:pt idx="1429">
                  <c:v>1211.7</c:v>
                </c:pt>
                <c:pt idx="1430">
                  <c:v>1242.5999999999999</c:v>
                </c:pt>
                <c:pt idx="1431">
                  <c:v>1243.8</c:v>
                </c:pt>
                <c:pt idx="1432">
                  <c:v>1250.0999999999999</c:v>
                </c:pt>
                <c:pt idx="1433">
                  <c:v>1280.75</c:v>
                </c:pt>
                <c:pt idx="1434">
                  <c:v>1268.1500000000001</c:v>
                </c:pt>
                <c:pt idx="1435">
                  <c:v>1260.4000000000001</c:v>
                </c:pt>
                <c:pt idx="1436">
                  <c:v>1245.8</c:v>
                </c:pt>
                <c:pt idx="1437">
                  <c:v>1220.8499999999999</c:v>
                </c:pt>
                <c:pt idx="1438">
                  <c:v>1218.8499999999999</c:v>
                </c:pt>
                <c:pt idx="1439">
                  <c:v>1239.1500000000001</c:v>
                </c:pt>
                <c:pt idx="1440">
                  <c:v>1225.3</c:v>
                </c:pt>
                <c:pt idx="1441">
                  <c:v>1224.7</c:v>
                </c:pt>
                <c:pt idx="1442">
                  <c:v>1220.1500000000001</c:v>
                </c:pt>
                <c:pt idx="1443">
                  <c:v>1241.3499999999999</c:v>
                </c:pt>
                <c:pt idx="1444">
                  <c:v>1246.8</c:v>
                </c:pt>
                <c:pt idx="1445">
                  <c:v>1237.6500000000001</c:v>
                </c:pt>
                <c:pt idx="1446">
                  <c:v>1213.9000000000001</c:v>
                </c:pt>
                <c:pt idx="1447">
                  <c:v>1201.3499999999999</c:v>
                </c:pt>
                <c:pt idx="1448">
                  <c:v>1206.9000000000001</c:v>
                </c:pt>
                <c:pt idx="1449">
                  <c:v>1174.95</c:v>
                </c:pt>
                <c:pt idx="1450">
                  <c:v>1165.55</c:v>
                </c:pt>
                <c:pt idx="1451">
                  <c:v>1129.4000000000001</c:v>
                </c:pt>
                <c:pt idx="1452">
                  <c:v>1109.0999999999999</c:v>
                </c:pt>
                <c:pt idx="1453">
                  <c:v>1100.0999999999999</c:v>
                </c:pt>
                <c:pt idx="1454">
                  <c:v>1098.05</c:v>
                </c:pt>
                <c:pt idx="1455">
                  <c:v>1108.6500000000001</c:v>
                </c:pt>
                <c:pt idx="1456">
                  <c:v>1127.55</c:v>
                </c:pt>
                <c:pt idx="1457">
                  <c:v>1110.6500000000001</c:v>
                </c:pt>
                <c:pt idx="1458">
                  <c:v>1115.2</c:v>
                </c:pt>
                <c:pt idx="1459">
                  <c:v>1093.3</c:v>
                </c:pt>
                <c:pt idx="1460">
                  <c:v>1101.7</c:v>
                </c:pt>
                <c:pt idx="1461">
                  <c:v>1090.0999999999999</c:v>
                </c:pt>
                <c:pt idx="1462">
                  <c:v>1047.7</c:v>
                </c:pt>
                <c:pt idx="1463">
                  <c:v>1041.8</c:v>
                </c:pt>
                <c:pt idx="1464">
                  <c:v>1068.8499999999999</c:v>
                </c:pt>
                <c:pt idx="1465">
                  <c:v>1054.1500000000001</c:v>
                </c:pt>
                <c:pt idx="1466">
                  <c:v>1056.8</c:v>
                </c:pt>
                <c:pt idx="1467">
                  <c:v>1068.05</c:v>
                </c:pt>
                <c:pt idx="1468">
                  <c:v>1125.5</c:v>
                </c:pt>
                <c:pt idx="1469">
                  <c:v>1132.6500000000001</c:v>
                </c:pt>
                <c:pt idx="1470">
                  <c:v>1127.7</c:v>
                </c:pt>
                <c:pt idx="1471">
                  <c:v>1099.5999999999999</c:v>
                </c:pt>
                <c:pt idx="1472">
                  <c:v>1077.6500000000001</c:v>
                </c:pt>
                <c:pt idx="1473">
                  <c:v>1107.8</c:v>
                </c:pt>
                <c:pt idx="1474">
                  <c:v>1100.25</c:v>
                </c:pt>
                <c:pt idx="1475">
                  <c:v>1077.5999999999999</c:v>
                </c:pt>
                <c:pt idx="1476">
                  <c:v>1051.7</c:v>
                </c:pt>
                <c:pt idx="1477">
                  <c:v>1066.4000000000001</c:v>
                </c:pt>
                <c:pt idx="1478">
                  <c:v>1069.55</c:v>
                </c:pt>
                <c:pt idx="1479">
                  <c:v>1076.4000000000001</c:v>
                </c:pt>
                <c:pt idx="1480">
                  <c:v>1090.7</c:v>
                </c:pt>
                <c:pt idx="1481">
                  <c:v>1123.0999999999999</c:v>
                </c:pt>
                <c:pt idx="1482">
                  <c:v>1216.9000000000001</c:v>
                </c:pt>
                <c:pt idx="1483">
                  <c:v>1263</c:v>
                </c:pt>
                <c:pt idx="1484">
                  <c:v>1249.8499999999999</c:v>
                </c:pt>
                <c:pt idx="1485">
                  <c:v>1263.1500000000001</c:v>
                </c:pt>
                <c:pt idx="1486">
                  <c:v>1262.0999999999999</c:v>
                </c:pt>
                <c:pt idx="1487">
                  <c:v>1285.9000000000001</c:v>
                </c:pt>
                <c:pt idx="1488">
                  <c:v>1287.6500000000001</c:v>
                </c:pt>
                <c:pt idx="1489">
                  <c:v>1295.3499999999999</c:v>
                </c:pt>
                <c:pt idx="1490">
                  <c:v>1280.8</c:v>
                </c:pt>
                <c:pt idx="1491">
                  <c:v>1281.0999999999999</c:v>
                </c:pt>
                <c:pt idx="1492">
                  <c:v>1300.7</c:v>
                </c:pt>
                <c:pt idx="1493">
                  <c:v>1276</c:v>
                </c:pt>
                <c:pt idx="1494">
                  <c:v>1271.9000000000001</c:v>
                </c:pt>
                <c:pt idx="1495">
                  <c:v>1256.4000000000001</c:v>
                </c:pt>
                <c:pt idx="1496">
                  <c:v>1209.4000000000001</c:v>
                </c:pt>
                <c:pt idx="1497">
                  <c:v>1214.75</c:v>
                </c:pt>
                <c:pt idx="1498">
                  <c:v>1224.5</c:v>
                </c:pt>
                <c:pt idx="1499">
                  <c:v>1228.55</c:v>
                </c:pt>
                <c:pt idx="1500">
                  <c:v>1215.45</c:v>
                </c:pt>
                <c:pt idx="1501">
                  <c:v>1200.55</c:v>
                </c:pt>
                <c:pt idx="1502">
                  <c:v>1162.8</c:v>
                </c:pt>
                <c:pt idx="1503">
                  <c:v>1117.1500000000001</c:v>
                </c:pt>
                <c:pt idx="1504">
                  <c:v>1114.0999999999999</c:v>
                </c:pt>
                <c:pt idx="1505">
                  <c:v>1096.5</c:v>
                </c:pt>
                <c:pt idx="1506">
                  <c:v>1073.05</c:v>
                </c:pt>
                <c:pt idx="1507">
                  <c:v>1098.9000000000001</c:v>
                </c:pt>
                <c:pt idx="1508">
                  <c:v>1101.75</c:v>
                </c:pt>
                <c:pt idx="1509">
                  <c:v>1084.3499999999999</c:v>
                </c:pt>
                <c:pt idx="1510">
                  <c:v>1063.3499999999999</c:v>
                </c:pt>
                <c:pt idx="1511">
                  <c:v>1049.4000000000001</c:v>
                </c:pt>
                <c:pt idx="1512">
                  <c:v>1048</c:v>
                </c:pt>
                <c:pt idx="1513">
                  <c:v>1041.6500000000001</c:v>
                </c:pt>
                <c:pt idx="1514">
                  <c:v>1003.2</c:v>
                </c:pt>
                <c:pt idx="1515">
                  <c:v>996.1</c:v>
                </c:pt>
                <c:pt idx="1516">
                  <c:v>1028.95</c:v>
                </c:pt>
                <c:pt idx="1517">
                  <c:v>1037.2</c:v>
                </c:pt>
                <c:pt idx="1518">
                  <c:v>1011</c:v>
                </c:pt>
                <c:pt idx="1519">
                  <c:v>1000.9</c:v>
                </c:pt>
                <c:pt idx="1520">
                  <c:v>969.15</c:v>
                </c:pt>
                <c:pt idx="1521">
                  <c:v>937.95</c:v>
                </c:pt>
                <c:pt idx="1522">
                  <c:v>983.15</c:v>
                </c:pt>
                <c:pt idx="1523">
                  <c:v>959.25</c:v>
                </c:pt>
                <c:pt idx="1524">
                  <c:v>954.55</c:v>
                </c:pt>
                <c:pt idx="1525">
                  <c:v>940.65</c:v>
                </c:pt>
                <c:pt idx="1526">
                  <c:v>971.55</c:v>
                </c:pt>
                <c:pt idx="1527">
                  <c:v>1040.55</c:v>
                </c:pt>
                <c:pt idx="1528">
                  <c:v>1014.55</c:v>
                </c:pt>
                <c:pt idx="1529">
                  <c:v>1017.4</c:v>
                </c:pt>
                <c:pt idx="1530">
                  <c:v>977.95</c:v>
                </c:pt>
                <c:pt idx="1531">
                  <c:v>952.75</c:v>
                </c:pt>
                <c:pt idx="1532">
                  <c:v>945.45</c:v>
                </c:pt>
                <c:pt idx="1533">
                  <c:v>990.2</c:v>
                </c:pt>
                <c:pt idx="1534">
                  <c:v>1029.5</c:v>
                </c:pt>
                <c:pt idx="1535">
                  <c:v>1044.75</c:v>
                </c:pt>
                <c:pt idx="1536">
                  <c:v>1053.25</c:v>
                </c:pt>
                <c:pt idx="1537">
                  <c:v>1058.55</c:v>
                </c:pt>
                <c:pt idx="1538">
                  <c:v>1056.0999999999999</c:v>
                </c:pt>
                <c:pt idx="1539">
                  <c:v>1038</c:v>
                </c:pt>
                <c:pt idx="1540">
                  <c:v>1035.5</c:v>
                </c:pt>
                <c:pt idx="1541">
                  <c:v>1034.6500000000001</c:v>
                </c:pt>
                <c:pt idx="1542">
                  <c:v>1030.25</c:v>
                </c:pt>
                <c:pt idx="1543">
                  <c:v>1030.8499999999999</c:v>
                </c:pt>
                <c:pt idx="1544">
                  <c:v>1024.7</c:v>
                </c:pt>
                <c:pt idx="1545">
                  <c:v>1017.9</c:v>
                </c:pt>
                <c:pt idx="1546">
                  <c:v>1068.75</c:v>
                </c:pt>
                <c:pt idx="1547">
                  <c:v>1091.5</c:v>
                </c:pt>
                <c:pt idx="1548">
                  <c:v>1090.9000000000001</c:v>
                </c:pt>
                <c:pt idx="1549">
                  <c:v>1054.75</c:v>
                </c:pt>
                <c:pt idx="1550">
                  <c:v>1035.55</c:v>
                </c:pt>
                <c:pt idx="1551">
                  <c:v>1032.95</c:v>
                </c:pt>
                <c:pt idx="1552">
                  <c:v>1044.0999999999999</c:v>
                </c:pt>
                <c:pt idx="1553">
                  <c:v>1028.45</c:v>
                </c:pt>
                <c:pt idx="1554">
                  <c:v>1016.6</c:v>
                </c:pt>
                <c:pt idx="1555">
                  <c:v>975.15</c:v>
                </c:pt>
                <c:pt idx="1556">
                  <c:v>941.9</c:v>
                </c:pt>
                <c:pt idx="1557">
                  <c:v>918.7</c:v>
                </c:pt>
                <c:pt idx="1558">
                  <c:v>888.2</c:v>
                </c:pt>
                <c:pt idx="1559">
                  <c:v>882.4</c:v>
                </c:pt>
                <c:pt idx="1560">
                  <c:v>904.85</c:v>
                </c:pt>
                <c:pt idx="1561">
                  <c:v>941.55</c:v>
                </c:pt>
                <c:pt idx="1562">
                  <c:v>952.55</c:v>
                </c:pt>
                <c:pt idx="1563">
                  <c:v>947.2</c:v>
                </c:pt>
                <c:pt idx="1564">
                  <c:v>932.8</c:v>
                </c:pt>
                <c:pt idx="1565">
                  <c:v>939.35</c:v>
                </c:pt>
                <c:pt idx="1566">
                  <c:v>918.1</c:v>
                </c:pt>
                <c:pt idx="1567">
                  <c:v>931.45</c:v>
                </c:pt>
                <c:pt idx="1568">
                  <c:v>939.15</c:v>
                </c:pt>
                <c:pt idx="1569">
                  <c:v>918.95</c:v>
                </c:pt>
                <c:pt idx="1570">
                  <c:v>920.95</c:v>
                </c:pt>
                <c:pt idx="1571">
                  <c:v>918.5</c:v>
                </c:pt>
                <c:pt idx="1572">
                  <c:v>916.15</c:v>
                </c:pt>
                <c:pt idx="1573">
                  <c:v>897.75</c:v>
                </c:pt>
                <c:pt idx="1574">
                  <c:v>892.9</c:v>
                </c:pt>
                <c:pt idx="1575">
                  <c:v>873</c:v>
                </c:pt>
                <c:pt idx="1576">
                  <c:v>908.05</c:v>
                </c:pt>
                <c:pt idx="1577">
                  <c:v>916.75</c:v>
                </c:pt>
                <c:pt idx="1578">
                  <c:v>912.95</c:v>
                </c:pt>
                <c:pt idx="1579">
                  <c:v>916.95</c:v>
                </c:pt>
                <c:pt idx="1580">
                  <c:v>899.65</c:v>
                </c:pt>
                <c:pt idx="1581">
                  <c:v>901</c:v>
                </c:pt>
                <c:pt idx="1582">
                  <c:v>902.6</c:v>
                </c:pt>
                <c:pt idx="1583">
                  <c:v>898.9</c:v>
                </c:pt>
                <c:pt idx="1584">
                  <c:v>874.85</c:v>
                </c:pt>
                <c:pt idx="1585">
                  <c:v>862.4</c:v>
                </c:pt>
                <c:pt idx="1586">
                  <c:v>849.5</c:v>
                </c:pt>
                <c:pt idx="1587">
                  <c:v>819.35</c:v>
                </c:pt>
                <c:pt idx="1588">
                  <c:v>817.45</c:v>
                </c:pt>
                <c:pt idx="1589">
                  <c:v>826.7</c:v>
                </c:pt>
                <c:pt idx="1590">
                  <c:v>854.25</c:v>
                </c:pt>
                <c:pt idx="1591">
                  <c:v>884.5</c:v>
                </c:pt>
                <c:pt idx="1592">
                  <c:v>870.35</c:v>
                </c:pt>
                <c:pt idx="1593">
                  <c:v>846.15</c:v>
                </c:pt>
                <c:pt idx="1594">
                  <c:v>841.4</c:v>
                </c:pt>
                <c:pt idx="1595">
                  <c:v>827.95</c:v>
                </c:pt>
                <c:pt idx="1596">
                  <c:v>833.5</c:v>
                </c:pt>
                <c:pt idx="1597">
                  <c:v>835.45</c:v>
                </c:pt>
                <c:pt idx="1598">
                  <c:v>869.25</c:v>
                </c:pt>
                <c:pt idx="1599">
                  <c:v>869</c:v>
                </c:pt>
                <c:pt idx="1600">
                  <c:v>863.6</c:v>
                </c:pt>
                <c:pt idx="1601">
                  <c:v>851.45</c:v>
                </c:pt>
                <c:pt idx="1602">
                  <c:v>850.3</c:v>
                </c:pt>
                <c:pt idx="1603">
                  <c:v>848.5</c:v>
                </c:pt>
                <c:pt idx="1604">
                  <c:v>839</c:v>
                </c:pt>
                <c:pt idx="1605">
                  <c:v>835.75</c:v>
                </c:pt>
                <c:pt idx="1606">
                  <c:v>867.6</c:v>
                </c:pt>
                <c:pt idx="1607">
                  <c:v>858.5</c:v>
                </c:pt>
                <c:pt idx="1608">
                  <c:v>846.7</c:v>
                </c:pt>
                <c:pt idx="1609">
                  <c:v>843.1</c:v>
                </c:pt>
                <c:pt idx="1610">
                  <c:v>830.5</c:v>
                </c:pt>
                <c:pt idx="1611">
                  <c:v>840.8</c:v>
                </c:pt>
                <c:pt idx="1612">
                  <c:v>840</c:v>
                </c:pt>
                <c:pt idx="1613">
                  <c:v>852.75</c:v>
                </c:pt>
                <c:pt idx="1614">
                  <c:v>854.1</c:v>
                </c:pt>
                <c:pt idx="1615">
                  <c:v>876.4</c:v>
                </c:pt>
                <c:pt idx="1616">
                  <c:v>898.2</c:v>
                </c:pt>
                <c:pt idx="1617">
                  <c:v>906.2</c:v>
                </c:pt>
                <c:pt idx="1618">
                  <c:v>893.35</c:v>
                </c:pt>
                <c:pt idx="1619">
                  <c:v>885.85</c:v>
                </c:pt>
                <c:pt idx="1620">
                  <c:v>892.35</c:v>
                </c:pt>
                <c:pt idx="1621">
                  <c:v>885.4</c:v>
                </c:pt>
                <c:pt idx="1622">
                  <c:v>880.9</c:v>
                </c:pt>
                <c:pt idx="1623">
                  <c:v>938.7</c:v>
                </c:pt>
                <c:pt idx="1624">
                  <c:v>942.15</c:v>
                </c:pt>
                <c:pt idx="1625">
                  <c:v>937.3</c:v>
                </c:pt>
                <c:pt idx="1626">
                  <c:v>937.95</c:v>
                </c:pt>
                <c:pt idx="1627">
                  <c:v>960.2</c:v>
                </c:pt>
                <c:pt idx="1628">
                  <c:v>957.7</c:v>
                </c:pt>
                <c:pt idx="1629">
                  <c:v>982.45</c:v>
                </c:pt>
                <c:pt idx="1630">
                  <c:v>983.9</c:v>
                </c:pt>
                <c:pt idx="1631">
                  <c:v>975.45</c:v>
                </c:pt>
                <c:pt idx="1632">
                  <c:v>992.15</c:v>
                </c:pt>
                <c:pt idx="1633">
                  <c:v>1004.05</c:v>
                </c:pt>
                <c:pt idx="1634">
                  <c:v>1013.7</c:v>
                </c:pt>
                <c:pt idx="1635">
                  <c:v>1017.35</c:v>
                </c:pt>
                <c:pt idx="1636">
                  <c:v>1001.05</c:v>
                </c:pt>
                <c:pt idx="1637">
                  <c:v>973.35</c:v>
                </c:pt>
                <c:pt idx="1638">
                  <c:v>991.15</c:v>
                </c:pt>
                <c:pt idx="1639">
                  <c:v>1037.75</c:v>
                </c:pt>
                <c:pt idx="1640">
                  <c:v>1020.4</c:v>
                </c:pt>
                <c:pt idx="1641">
                  <c:v>1002.3</c:v>
                </c:pt>
                <c:pt idx="1642">
                  <c:v>1011.15</c:v>
                </c:pt>
                <c:pt idx="1643">
                  <c:v>987.1</c:v>
                </c:pt>
                <c:pt idx="1644">
                  <c:v>992.15</c:v>
                </c:pt>
                <c:pt idx="1645">
                  <c:v>1009.05</c:v>
                </c:pt>
                <c:pt idx="1646">
                  <c:v>1022.3</c:v>
                </c:pt>
                <c:pt idx="1647">
                  <c:v>1027.25</c:v>
                </c:pt>
                <c:pt idx="1648">
                  <c:v>1039.1500000000001</c:v>
                </c:pt>
                <c:pt idx="1649">
                  <c:v>1020</c:v>
                </c:pt>
                <c:pt idx="1650">
                  <c:v>1024.3499999999999</c:v>
                </c:pt>
                <c:pt idx="1651">
                  <c:v>1033.0999999999999</c:v>
                </c:pt>
                <c:pt idx="1652">
                  <c:v>1037.45</c:v>
                </c:pt>
                <c:pt idx="1653">
                  <c:v>1056.3499999999999</c:v>
                </c:pt>
                <c:pt idx="1654">
                  <c:v>1059.05</c:v>
                </c:pt>
                <c:pt idx="1655">
                  <c:v>1066.2</c:v>
                </c:pt>
                <c:pt idx="1656">
                  <c:v>1065.8499999999999</c:v>
                </c:pt>
                <c:pt idx="1657">
                  <c:v>1066.2</c:v>
                </c:pt>
                <c:pt idx="1658">
                  <c:v>1079.3499999999999</c:v>
                </c:pt>
                <c:pt idx="1659">
                  <c:v>1066.45</c:v>
                </c:pt>
                <c:pt idx="1660">
                  <c:v>1082.1500000000001</c:v>
                </c:pt>
                <c:pt idx="1661">
                  <c:v>1082.8499999999999</c:v>
                </c:pt>
                <c:pt idx="1662">
                  <c:v>1073.3</c:v>
                </c:pt>
                <c:pt idx="1663">
                  <c:v>1046.8499999999999</c:v>
                </c:pt>
                <c:pt idx="1664">
                  <c:v>1025.1500000000001</c:v>
                </c:pt>
                <c:pt idx="1665">
                  <c:v>900.15</c:v>
                </c:pt>
                <c:pt idx="1666">
                  <c:v>922.05</c:v>
                </c:pt>
                <c:pt idx="1667">
                  <c:v>909.95</c:v>
                </c:pt>
                <c:pt idx="1668">
                  <c:v>905</c:v>
                </c:pt>
                <c:pt idx="1669">
                  <c:v>899.65</c:v>
                </c:pt>
                <c:pt idx="1670">
                  <c:v>910.9</c:v>
                </c:pt>
                <c:pt idx="1671">
                  <c:v>914.95</c:v>
                </c:pt>
                <c:pt idx="1672">
                  <c:v>919</c:v>
                </c:pt>
                <c:pt idx="1673">
                  <c:v>904.55</c:v>
                </c:pt>
                <c:pt idx="1674">
                  <c:v>908.85</c:v>
                </c:pt>
                <c:pt idx="1675">
                  <c:v>874.85</c:v>
                </c:pt>
                <c:pt idx="1676">
                  <c:v>876.05</c:v>
                </c:pt>
                <c:pt idx="1677">
                  <c:v>901.75</c:v>
                </c:pt>
                <c:pt idx="1678">
                  <c:v>910.15</c:v>
                </c:pt>
                <c:pt idx="1679">
                  <c:v>903.35</c:v>
                </c:pt>
                <c:pt idx="1680">
                  <c:v>912.25</c:v>
                </c:pt>
                <c:pt idx="1681">
                  <c:v>908.25</c:v>
                </c:pt>
                <c:pt idx="1682">
                  <c:v>906.55</c:v>
                </c:pt>
                <c:pt idx="1683">
                  <c:v>912.3</c:v>
                </c:pt>
                <c:pt idx="1684">
                  <c:v>945.5</c:v>
                </c:pt>
                <c:pt idx="1685">
                  <c:v>927.2</c:v>
                </c:pt>
                <c:pt idx="1686">
                  <c:v>933.65</c:v>
                </c:pt>
                <c:pt idx="1687">
                  <c:v>932.1</c:v>
                </c:pt>
                <c:pt idx="1688">
                  <c:v>940.55</c:v>
                </c:pt>
                <c:pt idx="1689">
                  <c:v>927.85</c:v>
                </c:pt>
                <c:pt idx="1690">
                  <c:v>928</c:v>
                </c:pt>
                <c:pt idx="1691">
                  <c:v>935.1</c:v>
                </c:pt>
                <c:pt idx="1692">
                  <c:v>914.9</c:v>
                </c:pt>
                <c:pt idx="1693">
                  <c:v>920.65</c:v>
                </c:pt>
                <c:pt idx="1694">
                  <c:v>941.05</c:v>
                </c:pt>
                <c:pt idx="1695">
                  <c:v>939.4</c:v>
                </c:pt>
                <c:pt idx="1696">
                  <c:v>924.9</c:v>
                </c:pt>
                <c:pt idx="1697">
                  <c:v>914.9</c:v>
                </c:pt>
                <c:pt idx="1698">
                  <c:v>891.55</c:v>
                </c:pt>
                <c:pt idx="1699">
                  <c:v>877.45</c:v>
                </c:pt>
                <c:pt idx="1700">
                  <c:v>887.45</c:v>
                </c:pt>
                <c:pt idx="1701">
                  <c:v>909.65</c:v>
                </c:pt>
                <c:pt idx="1702">
                  <c:v>869.95</c:v>
                </c:pt>
                <c:pt idx="1703">
                  <c:v>909.05</c:v>
                </c:pt>
                <c:pt idx="1704">
                  <c:v>887.7</c:v>
                </c:pt>
                <c:pt idx="1705">
                  <c:v>863.15</c:v>
                </c:pt>
                <c:pt idx="1706">
                  <c:v>863.45</c:v>
                </c:pt>
                <c:pt idx="1707">
                  <c:v>821.65</c:v>
                </c:pt>
                <c:pt idx="1708">
                  <c:v>821.8</c:v>
                </c:pt>
                <c:pt idx="1709">
                  <c:v>807.85</c:v>
                </c:pt>
                <c:pt idx="1710">
                  <c:v>785.05</c:v>
                </c:pt>
                <c:pt idx="1711">
                  <c:v>786.05</c:v>
                </c:pt>
                <c:pt idx="1712">
                  <c:v>786.3</c:v>
                </c:pt>
                <c:pt idx="1713">
                  <c:v>805.05</c:v>
                </c:pt>
                <c:pt idx="1714">
                  <c:v>825.6</c:v>
                </c:pt>
                <c:pt idx="1715">
                  <c:v>837.5</c:v>
                </c:pt>
                <c:pt idx="1716">
                  <c:v>843.05</c:v>
                </c:pt>
                <c:pt idx="1717">
                  <c:v>830.65</c:v>
                </c:pt>
                <c:pt idx="1718">
                  <c:v>827.95</c:v>
                </c:pt>
                <c:pt idx="1719">
                  <c:v>839.5</c:v>
                </c:pt>
                <c:pt idx="1720">
                  <c:v>873</c:v>
                </c:pt>
                <c:pt idx="1721">
                  <c:v>863.55</c:v>
                </c:pt>
                <c:pt idx="1722">
                  <c:v>915.4</c:v>
                </c:pt>
                <c:pt idx="1723">
                  <c:v>927.4</c:v>
                </c:pt>
                <c:pt idx="1724">
                  <c:v>906.05</c:v>
                </c:pt>
                <c:pt idx="1725">
                  <c:v>912.3</c:v>
                </c:pt>
                <c:pt idx="1726">
                  <c:v>897.35</c:v>
                </c:pt>
                <c:pt idx="1727">
                  <c:v>926.65</c:v>
                </c:pt>
                <c:pt idx="1728">
                  <c:v>916.55</c:v>
                </c:pt>
                <c:pt idx="1729">
                  <c:v>914.6</c:v>
                </c:pt>
                <c:pt idx="1730">
                  <c:v>906.2</c:v>
                </c:pt>
                <c:pt idx="1731">
                  <c:v>924.7</c:v>
                </c:pt>
                <c:pt idx="1732">
                  <c:v>963.7</c:v>
                </c:pt>
                <c:pt idx="1733">
                  <c:v>971.55</c:v>
                </c:pt>
                <c:pt idx="1734">
                  <c:v>950.25</c:v>
                </c:pt>
                <c:pt idx="1735">
                  <c:v>975.7</c:v>
                </c:pt>
                <c:pt idx="1736">
                  <c:v>974.4</c:v>
                </c:pt>
                <c:pt idx="1737">
                  <c:v>986.05</c:v>
                </c:pt>
                <c:pt idx="1738">
                  <c:v>1000.6</c:v>
                </c:pt>
              </c:numCache>
            </c:numRef>
          </c:val>
          <c:smooth val="0"/>
          <c:extLst>
            <c:ext xmlns:c16="http://schemas.microsoft.com/office/drawing/2014/chart" uri="{C3380CC4-5D6E-409C-BE32-E72D297353CC}">
              <c16:uniqueId val="{00000000-5714-4047-9AC4-AEAC510A121C}"/>
            </c:ext>
          </c:extLst>
        </c:ser>
        <c:dLbls>
          <c:showLegendKey val="0"/>
          <c:showVal val="0"/>
          <c:showCatName val="0"/>
          <c:showSerName val="0"/>
          <c:showPercent val="0"/>
          <c:showBubbleSize val="0"/>
        </c:dLbls>
        <c:smooth val="0"/>
        <c:axId val="683510432"/>
        <c:axId val="683510848"/>
      </c:lineChart>
      <c:catAx>
        <c:axId val="68351043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510848"/>
        <c:crosses val="autoZero"/>
        <c:auto val="1"/>
        <c:lblAlgn val="ctr"/>
        <c:lblOffset val="100"/>
        <c:noMultiLvlLbl val="0"/>
      </c:catAx>
      <c:valAx>
        <c:axId val="683510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51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'Stock Data'!$B$1</c:f>
              <c:strCache>
                <c:ptCount val="1"/>
                <c:pt idx="0">
                  <c:v>Glaxo</c:v>
                </c:pt>
              </c:strCache>
            </c:strRef>
          </c:tx>
          <c:spPr>
            <a:ln w="28575" cap="rnd">
              <a:solidFill>
                <a:schemeClr val="accent1"/>
              </a:solidFill>
              <a:round/>
            </a:ln>
            <a:effectLst/>
          </c:spPr>
          <c:marker>
            <c:symbol val="none"/>
          </c:marker>
          <c:val>
            <c:numRef>
              <c:f>'Stock Data'!$B$2:$B$1740</c:f>
              <c:numCache>
                <c:formatCode>General</c:formatCode>
                <c:ptCount val="1739"/>
                <c:pt idx="0">
                  <c:v>1625.65</c:v>
                </c:pt>
                <c:pt idx="1">
                  <c:v>1616.8</c:v>
                </c:pt>
                <c:pt idx="2">
                  <c:v>1638.5</c:v>
                </c:pt>
                <c:pt idx="3">
                  <c:v>1648.7</c:v>
                </c:pt>
                <c:pt idx="4">
                  <c:v>1639.8</c:v>
                </c:pt>
                <c:pt idx="5">
                  <c:v>1629.45</c:v>
                </c:pt>
                <c:pt idx="6">
                  <c:v>1583.85</c:v>
                </c:pt>
                <c:pt idx="7">
                  <c:v>1571.3</c:v>
                </c:pt>
                <c:pt idx="8">
                  <c:v>1573.55</c:v>
                </c:pt>
                <c:pt idx="9">
                  <c:v>1570.4</c:v>
                </c:pt>
                <c:pt idx="10">
                  <c:v>1562.5</c:v>
                </c:pt>
                <c:pt idx="11">
                  <c:v>1559.95</c:v>
                </c:pt>
                <c:pt idx="12">
                  <c:v>1563.45</c:v>
                </c:pt>
                <c:pt idx="13">
                  <c:v>1539.55</c:v>
                </c:pt>
                <c:pt idx="14">
                  <c:v>1514.3</c:v>
                </c:pt>
                <c:pt idx="15">
                  <c:v>1532.05</c:v>
                </c:pt>
                <c:pt idx="16">
                  <c:v>1523.4</c:v>
                </c:pt>
                <c:pt idx="17">
                  <c:v>1526</c:v>
                </c:pt>
                <c:pt idx="18">
                  <c:v>1520.45</c:v>
                </c:pt>
                <c:pt idx="19">
                  <c:v>1540.75</c:v>
                </c:pt>
                <c:pt idx="20">
                  <c:v>1540.15</c:v>
                </c:pt>
                <c:pt idx="21">
                  <c:v>1564.8</c:v>
                </c:pt>
                <c:pt idx="22">
                  <c:v>1561.3</c:v>
                </c:pt>
                <c:pt idx="23">
                  <c:v>1559.95</c:v>
                </c:pt>
                <c:pt idx="24">
                  <c:v>1561.9</c:v>
                </c:pt>
                <c:pt idx="25">
                  <c:v>1529.1</c:v>
                </c:pt>
                <c:pt idx="26">
                  <c:v>1530.4</c:v>
                </c:pt>
                <c:pt idx="27">
                  <c:v>1561.05</c:v>
                </c:pt>
                <c:pt idx="28">
                  <c:v>1578.85</c:v>
                </c:pt>
                <c:pt idx="29">
                  <c:v>1578.95</c:v>
                </c:pt>
                <c:pt idx="30">
                  <c:v>1569.3</c:v>
                </c:pt>
                <c:pt idx="31">
                  <c:v>1584.45</c:v>
                </c:pt>
                <c:pt idx="32">
                  <c:v>1580.35</c:v>
                </c:pt>
                <c:pt idx="33">
                  <c:v>1651.55</c:v>
                </c:pt>
                <c:pt idx="34">
                  <c:v>1680.25</c:v>
                </c:pt>
                <c:pt idx="35">
                  <c:v>1711.35</c:v>
                </c:pt>
                <c:pt idx="36">
                  <c:v>1710.2</c:v>
                </c:pt>
                <c:pt idx="37">
                  <c:v>1722.8</c:v>
                </c:pt>
                <c:pt idx="38">
                  <c:v>1709.9</c:v>
                </c:pt>
                <c:pt idx="39">
                  <c:v>1707.1</c:v>
                </c:pt>
                <c:pt idx="40">
                  <c:v>1710</c:v>
                </c:pt>
                <c:pt idx="41">
                  <c:v>1739.55</c:v>
                </c:pt>
                <c:pt idx="42">
                  <c:v>1741.8</c:v>
                </c:pt>
                <c:pt idx="43">
                  <c:v>1772.55</c:v>
                </c:pt>
                <c:pt idx="44">
                  <c:v>1750.95</c:v>
                </c:pt>
                <c:pt idx="45">
                  <c:v>1767.65</c:v>
                </c:pt>
                <c:pt idx="46">
                  <c:v>1744.95</c:v>
                </c:pt>
                <c:pt idx="47">
                  <c:v>1729.4</c:v>
                </c:pt>
                <c:pt idx="48">
                  <c:v>1697.55</c:v>
                </c:pt>
                <c:pt idx="49">
                  <c:v>1696.75</c:v>
                </c:pt>
                <c:pt idx="50">
                  <c:v>1692.3</c:v>
                </c:pt>
                <c:pt idx="51">
                  <c:v>1702.05</c:v>
                </c:pt>
                <c:pt idx="52">
                  <c:v>1725.2</c:v>
                </c:pt>
                <c:pt idx="53">
                  <c:v>1742.15</c:v>
                </c:pt>
                <c:pt idx="54">
                  <c:v>1745.9</c:v>
                </c:pt>
                <c:pt idx="55">
                  <c:v>1748.35</c:v>
                </c:pt>
                <c:pt idx="56">
                  <c:v>1748.85</c:v>
                </c:pt>
                <c:pt idx="57">
                  <c:v>1757.85</c:v>
                </c:pt>
                <c:pt idx="58">
                  <c:v>1772.3</c:v>
                </c:pt>
                <c:pt idx="59">
                  <c:v>1778</c:v>
                </c:pt>
                <c:pt idx="60">
                  <c:v>1768.85</c:v>
                </c:pt>
                <c:pt idx="61">
                  <c:v>1785.1</c:v>
                </c:pt>
                <c:pt idx="62">
                  <c:v>1762.85</c:v>
                </c:pt>
                <c:pt idx="63">
                  <c:v>1760.95</c:v>
                </c:pt>
                <c:pt idx="64">
                  <c:v>1770.05</c:v>
                </c:pt>
                <c:pt idx="65">
                  <c:v>1780.25</c:v>
                </c:pt>
                <c:pt idx="66">
                  <c:v>1789.75</c:v>
                </c:pt>
                <c:pt idx="67">
                  <c:v>1801.1</c:v>
                </c:pt>
                <c:pt idx="68">
                  <c:v>1810.2</c:v>
                </c:pt>
                <c:pt idx="69">
                  <c:v>1827.8</c:v>
                </c:pt>
                <c:pt idx="70">
                  <c:v>1851.6</c:v>
                </c:pt>
                <c:pt idx="71">
                  <c:v>1863.05</c:v>
                </c:pt>
                <c:pt idx="72">
                  <c:v>1917.3</c:v>
                </c:pt>
                <c:pt idx="73">
                  <c:v>1905.15</c:v>
                </c:pt>
                <c:pt idx="74">
                  <c:v>1898.6</c:v>
                </c:pt>
                <c:pt idx="75">
                  <c:v>1883.75</c:v>
                </c:pt>
                <c:pt idx="76">
                  <c:v>1885.45</c:v>
                </c:pt>
                <c:pt idx="77">
                  <c:v>1897.1</c:v>
                </c:pt>
                <c:pt idx="78">
                  <c:v>1882.8</c:v>
                </c:pt>
                <c:pt idx="79">
                  <c:v>1912.95</c:v>
                </c:pt>
                <c:pt idx="80">
                  <c:v>1898.5</c:v>
                </c:pt>
                <c:pt idx="81">
                  <c:v>1888.65</c:v>
                </c:pt>
                <c:pt idx="82">
                  <c:v>1945.6</c:v>
                </c:pt>
                <c:pt idx="83">
                  <c:v>1985.3</c:v>
                </c:pt>
                <c:pt idx="84">
                  <c:v>1942.8</c:v>
                </c:pt>
                <c:pt idx="85">
                  <c:v>1996.1</c:v>
                </c:pt>
                <c:pt idx="86">
                  <c:v>1997.8</c:v>
                </c:pt>
                <c:pt idx="87">
                  <c:v>2057.75</c:v>
                </c:pt>
                <c:pt idx="88">
                  <c:v>2132.4</c:v>
                </c:pt>
                <c:pt idx="89">
                  <c:v>2140</c:v>
                </c:pt>
                <c:pt idx="90">
                  <c:v>2160.4499999999998</c:v>
                </c:pt>
                <c:pt idx="91">
                  <c:v>2174.4</c:v>
                </c:pt>
                <c:pt idx="92">
                  <c:v>2064.3000000000002</c:v>
                </c:pt>
                <c:pt idx="93">
                  <c:v>2085.5500000000002</c:v>
                </c:pt>
                <c:pt idx="94">
                  <c:v>2043.95</c:v>
                </c:pt>
                <c:pt idx="95">
                  <c:v>2025.9</c:v>
                </c:pt>
                <c:pt idx="96">
                  <c:v>2008.95</c:v>
                </c:pt>
                <c:pt idx="97">
                  <c:v>2008.35</c:v>
                </c:pt>
                <c:pt idx="98">
                  <c:v>1981.1</c:v>
                </c:pt>
                <c:pt idx="99">
                  <c:v>1995.9</c:v>
                </c:pt>
                <c:pt idx="100">
                  <c:v>2107.9499999999998</c:v>
                </c:pt>
                <c:pt idx="101">
                  <c:v>2087.9</c:v>
                </c:pt>
                <c:pt idx="102">
                  <c:v>2107.85</c:v>
                </c:pt>
                <c:pt idx="103">
                  <c:v>2080.4499999999998</c:v>
                </c:pt>
                <c:pt idx="104">
                  <c:v>2035.2</c:v>
                </c:pt>
                <c:pt idx="105">
                  <c:v>2030.6</c:v>
                </c:pt>
                <c:pt idx="106">
                  <c:v>2028.55</c:v>
                </c:pt>
                <c:pt idx="107">
                  <c:v>2103.1999999999998</c:v>
                </c:pt>
                <c:pt idx="108">
                  <c:v>2106.3000000000002</c:v>
                </c:pt>
                <c:pt idx="109">
                  <c:v>2076.9</c:v>
                </c:pt>
                <c:pt idx="110">
                  <c:v>2076.1999999999998</c:v>
                </c:pt>
                <c:pt idx="111">
                  <c:v>2077.5</c:v>
                </c:pt>
                <c:pt idx="112">
                  <c:v>2084.6999999999998</c:v>
                </c:pt>
                <c:pt idx="113">
                  <c:v>2096.6999999999998</c:v>
                </c:pt>
                <c:pt idx="114">
                  <c:v>2084.9499999999998</c:v>
                </c:pt>
                <c:pt idx="115">
                  <c:v>2123.25</c:v>
                </c:pt>
                <c:pt idx="116">
                  <c:v>2097.6</c:v>
                </c:pt>
                <c:pt idx="117">
                  <c:v>2119.5500000000002</c:v>
                </c:pt>
                <c:pt idx="118">
                  <c:v>2141.9</c:v>
                </c:pt>
                <c:pt idx="119">
                  <c:v>2174.5500000000002</c:v>
                </c:pt>
                <c:pt idx="120">
                  <c:v>2193.1999999999998</c:v>
                </c:pt>
                <c:pt idx="121">
                  <c:v>2218.25</c:v>
                </c:pt>
                <c:pt idx="122">
                  <c:v>2183.9499999999998</c:v>
                </c:pt>
                <c:pt idx="123">
                  <c:v>2188.6</c:v>
                </c:pt>
                <c:pt idx="124">
                  <c:v>2160.1999999999998</c:v>
                </c:pt>
                <c:pt idx="125">
                  <c:v>2169.4</c:v>
                </c:pt>
                <c:pt idx="126">
                  <c:v>2135.1999999999998</c:v>
                </c:pt>
                <c:pt idx="127">
                  <c:v>2133.4</c:v>
                </c:pt>
                <c:pt idx="128">
                  <c:v>2137.1999999999998</c:v>
                </c:pt>
                <c:pt idx="129">
                  <c:v>2110.0500000000002</c:v>
                </c:pt>
                <c:pt idx="130">
                  <c:v>2085.6</c:v>
                </c:pt>
                <c:pt idx="131">
                  <c:v>2047.3</c:v>
                </c:pt>
                <c:pt idx="132">
                  <c:v>2088.4</c:v>
                </c:pt>
                <c:pt idx="133">
                  <c:v>2074.15</c:v>
                </c:pt>
                <c:pt idx="134">
                  <c:v>2068.9</c:v>
                </c:pt>
                <c:pt idx="135">
                  <c:v>2047.9</c:v>
                </c:pt>
                <c:pt idx="136">
                  <c:v>2026.9</c:v>
                </c:pt>
                <c:pt idx="137">
                  <c:v>2030.95</c:v>
                </c:pt>
                <c:pt idx="138">
                  <c:v>2029.9</c:v>
                </c:pt>
                <c:pt idx="139">
                  <c:v>2076.75</c:v>
                </c:pt>
                <c:pt idx="140">
                  <c:v>2065.0500000000002</c:v>
                </c:pt>
                <c:pt idx="141">
                  <c:v>2060</c:v>
                </c:pt>
                <c:pt idx="142">
                  <c:v>2064.5500000000002</c:v>
                </c:pt>
                <c:pt idx="143">
                  <c:v>2023.3</c:v>
                </c:pt>
                <c:pt idx="144">
                  <c:v>2010.8</c:v>
                </c:pt>
                <c:pt idx="145">
                  <c:v>2014.85</c:v>
                </c:pt>
                <c:pt idx="146">
                  <c:v>2003</c:v>
                </c:pt>
                <c:pt idx="147">
                  <c:v>1998.15</c:v>
                </c:pt>
                <c:pt idx="148">
                  <c:v>2012.15</c:v>
                </c:pt>
                <c:pt idx="149">
                  <c:v>2018.05</c:v>
                </c:pt>
                <c:pt idx="150">
                  <c:v>1995.35</c:v>
                </c:pt>
                <c:pt idx="151">
                  <c:v>1990.35</c:v>
                </c:pt>
                <c:pt idx="152">
                  <c:v>1958.25</c:v>
                </c:pt>
                <c:pt idx="153">
                  <c:v>1950.4</c:v>
                </c:pt>
                <c:pt idx="154">
                  <c:v>1961.8</c:v>
                </c:pt>
                <c:pt idx="155">
                  <c:v>1945.05</c:v>
                </c:pt>
                <c:pt idx="156">
                  <c:v>1961.55</c:v>
                </c:pt>
                <c:pt idx="157">
                  <c:v>1943.7</c:v>
                </c:pt>
                <c:pt idx="158">
                  <c:v>1976</c:v>
                </c:pt>
                <c:pt idx="159">
                  <c:v>2017.05</c:v>
                </c:pt>
                <c:pt idx="160">
                  <c:v>1971.8</c:v>
                </c:pt>
                <c:pt idx="161">
                  <c:v>1945.65</c:v>
                </c:pt>
                <c:pt idx="162">
                  <c:v>1889.8</c:v>
                </c:pt>
                <c:pt idx="163">
                  <c:v>1873.45</c:v>
                </c:pt>
                <c:pt idx="164">
                  <c:v>1872.85</c:v>
                </c:pt>
                <c:pt idx="165">
                  <c:v>1894</c:v>
                </c:pt>
                <c:pt idx="166">
                  <c:v>1860.7</c:v>
                </c:pt>
                <c:pt idx="167">
                  <c:v>1880.25</c:v>
                </c:pt>
                <c:pt idx="168">
                  <c:v>1906.7</c:v>
                </c:pt>
                <c:pt idx="169">
                  <c:v>1916.4</c:v>
                </c:pt>
                <c:pt idx="170">
                  <c:v>1916.85</c:v>
                </c:pt>
                <c:pt idx="171">
                  <c:v>1916.8</c:v>
                </c:pt>
                <c:pt idx="172">
                  <c:v>1918.35</c:v>
                </c:pt>
                <c:pt idx="173">
                  <c:v>1916.8</c:v>
                </c:pt>
                <c:pt idx="174">
                  <c:v>1953.85</c:v>
                </c:pt>
                <c:pt idx="175">
                  <c:v>1938.5</c:v>
                </c:pt>
                <c:pt idx="176">
                  <c:v>1928.35</c:v>
                </c:pt>
                <c:pt idx="177">
                  <c:v>1916.8</c:v>
                </c:pt>
                <c:pt idx="178">
                  <c:v>1956.3</c:v>
                </c:pt>
                <c:pt idx="179">
                  <c:v>2026.9</c:v>
                </c:pt>
                <c:pt idx="180">
                  <c:v>2070.25</c:v>
                </c:pt>
                <c:pt idx="181">
                  <c:v>2087.3000000000002</c:v>
                </c:pt>
                <c:pt idx="182">
                  <c:v>2084.8000000000002</c:v>
                </c:pt>
                <c:pt idx="183">
                  <c:v>2112.75</c:v>
                </c:pt>
                <c:pt idx="184">
                  <c:v>2157.1</c:v>
                </c:pt>
                <c:pt idx="185">
                  <c:v>2158.65</c:v>
                </c:pt>
                <c:pt idx="186">
                  <c:v>2240.9499999999998</c:v>
                </c:pt>
                <c:pt idx="187">
                  <c:v>2209.9499999999998</c:v>
                </c:pt>
                <c:pt idx="188">
                  <c:v>2251.0500000000002</c:v>
                </c:pt>
                <c:pt idx="189">
                  <c:v>2301.8000000000002</c:v>
                </c:pt>
                <c:pt idx="190">
                  <c:v>2285.15</c:v>
                </c:pt>
                <c:pt idx="191">
                  <c:v>2290.5</c:v>
                </c:pt>
                <c:pt idx="192">
                  <c:v>2275.0500000000002</c:v>
                </c:pt>
                <c:pt idx="193">
                  <c:v>2293.4</c:v>
                </c:pt>
                <c:pt idx="194">
                  <c:v>2286.15</c:v>
                </c:pt>
                <c:pt idx="195">
                  <c:v>2288.85</c:v>
                </c:pt>
                <c:pt idx="196">
                  <c:v>2295.0500000000002</c:v>
                </c:pt>
                <c:pt idx="197">
                  <c:v>2305.1</c:v>
                </c:pt>
                <c:pt idx="198">
                  <c:v>2300.75</c:v>
                </c:pt>
                <c:pt idx="199">
                  <c:v>2351.1999999999998</c:v>
                </c:pt>
                <c:pt idx="200">
                  <c:v>2353</c:v>
                </c:pt>
                <c:pt idx="201">
                  <c:v>2361.1</c:v>
                </c:pt>
                <c:pt idx="202">
                  <c:v>2352.6999999999998</c:v>
                </c:pt>
                <c:pt idx="203">
                  <c:v>2348</c:v>
                </c:pt>
                <c:pt idx="204">
                  <c:v>2352.35</c:v>
                </c:pt>
                <c:pt idx="205">
                  <c:v>2308.8000000000002</c:v>
                </c:pt>
                <c:pt idx="206">
                  <c:v>2261.9</c:v>
                </c:pt>
                <c:pt idx="207">
                  <c:v>2258.9</c:v>
                </c:pt>
                <c:pt idx="208">
                  <c:v>2222.4499999999998</c:v>
                </c:pt>
                <c:pt idx="209">
                  <c:v>2199.0500000000002</c:v>
                </c:pt>
                <c:pt idx="210">
                  <c:v>2240.85</c:v>
                </c:pt>
                <c:pt idx="211">
                  <c:v>2220.1</c:v>
                </c:pt>
                <c:pt idx="212">
                  <c:v>2224.6</c:v>
                </c:pt>
                <c:pt idx="213">
                  <c:v>2276.1</c:v>
                </c:pt>
                <c:pt idx="214">
                  <c:v>2293.5</c:v>
                </c:pt>
                <c:pt idx="215">
                  <c:v>2302.1</c:v>
                </c:pt>
                <c:pt idx="216">
                  <c:v>2255.75</c:v>
                </c:pt>
                <c:pt idx="217">
                  <c:v>2254.5</c:v>
                </c:pt>
                <c:pt idx="218">
                  <c:v>2228.3000000000002</c:v>
                </c:pt>
                <c:pt idx="219">
                  <c:v>2233.0500000000002</c:v>
                </c:pt>
                <c:pt idx="220">
                  <c:v>2270.35</c:v>
                </c:pt>
                <c:pt idx="221">
                  <c:v>2277.1999999999998</c:v>
                </c:pt>
                <c:pt idx="222">
                  <c:v>2227.6999999999998</c:v>
                </c:pt>
                <c:pt idx="223">
                  <c:v>2261.85</c:v>
                </c:pt>
                <c:pt idx="224">
                  <c:v>2240.4</c:v>
                </c:pt>
                <c:pt idx="225">
                  <c:v>2208.5</c:v>
                </c:pt>
                <c:pt idx="226">
                  <c:v>2098.0500000000002</c:v>
                </c:pt>
                <c:pt idx="227">
                  <c:v>2107.25</c:v>
                </c:pt>
                <c:pt idx="228">
                  <c:v>2118.15</c:v>
                </c:pt>
                <c:pt idx="229">
                  <c:v>2130.6</c:v>
                </c:pt>
                <c:pt idx="230">
                  <c:v>2170.25</c:v>
                </c:pt>
                <c:pt idx="231">
                  <c:v>2163.8000000000002</c:v>
                </c:pt>
                <c:pt idx="232">
                  <c:v>2131.25</c:v>
                </c:pt>
                <c:pt idx="233">
                  <c:v>2131.35</c:v>
                </c:pt>
                <c:pt idx="234">
                  <c:v>2150.9</c:v>
                </c:pt>
                <c:pt idx="235">
                  <c:v>2146.25</c:v>
                </c:pt>
                <c:pt idx="236">
                  <c:v>2130.5500000000002</c:v>
                </c:pt>
                <c:pt idx="237">
                  <c:v>2135.85</c:v>
                </c:pt>
                <c:pt idx="238">
                  <c:v>2156.1999999999998</c:v>
                </c:pt>
                <c:pt idx="239">
                  <c:v>2196.4</c:v>
                </c:pt>
                <c:pt idx="240">
                  <c:v>2193</c:v>
                </c:pt>
                <c:pt idx="241">
                  <c:v>2195.0500000000002</c:v>
                </c:pt>
                <c:pt idx="242">
                  <c:v>2201.85</c:v>
                </c:pt>
                <c:pt idx="243">
                  <c:v>2200.25</c:v>
                </c:pt>
                <c:pt idx="244">
                  <c:v>2201.4</c:v>
                </c:pt>
                <c:pt idx="245">
                  <c:v>2205.3000000000002</c:v>
                </c:pt>
                <c:pt idx="246">
                  <c:v>2212.1</c:v>
                </c:pt>
                <c:pt idx="247">
                  <c:v>2226.9</c:v>
                </c:pt>
                <c:pt idx="248">
                  <c:v>2238.75</c:v>
                </c:pt>
                <c:pt idx="249">
                  <c:v>2281.3000000000002</c:v>
                </c:pt>
                <c:pt idx="250">
                  <c:v>2324.9</c:v>
                </c:pt>
                <c:pt idx="251">
                  <c:v>2337.5</c:v>
                </c:pt>
                <c:pt idx="252">
                  <c:v>2342.6</c:v>
                </c:pt>
                <c:pt idx="253">
                  <c:v>2347.8000000000002</c:v>
                </c:pt>
                <c:pt idx="254">
                  <c:v>2381.75</c:v>
                </c:pt>
                <c:pt idx="255">
                  <c:v>2400.1999999999998</c:v>
                </c:pt>
                <c:pt idx="256">
                  <c:v>2376.75</c:v>
                </c:pt>
                <c:pt idx="257">
                  <c:v>2390.1</c:v>
                </c:pt>
                <c:pt idx="258">
                  <c:v>2383.6</c:v>
                </c:pt>
                <c:pt idx="259">
                  <c:v>2391.6999999999998</c:v>
                </c:pt>
                <c:pt idx="260">
                  <c:v>2343.35</c:v>
                </c:pt>
                <c:pt idx="261">
                  <c:v>2331.35</c:v>
                </c:pt>
                <c:pt idx="262">
                  <c:v>2314.9499999999998</c:v>
                </c:pt>
                <c:pt idx="263">
                  <c:v>2313.6999999999998</c:v>
                </c:pt>
                <c:pt idx="264">
                  <c:v>2301.9499999999998</c:v>
                </c:pt>
                <c:pt idx="265">
                  <c:v>2257.1</c:v>
                </c:pt>
                <c:pt idx="266">
                  <c:v>2280.6</c:v>
                </c:pt>
                <c:pt idx="267">
                  <c:v>2241.4</c:v>
                </c:pt>
                <c:pt idx="268">
                  <c:v>2269.6</c:v>
                </c:pt>
                <c:pt idx="269">
                  <c:v>2234.75</c:v>
                </c:pt>
                <c:pt idx="270">
                  <c:v>2278.5500000000002</c:v>
                </c:pt>
                <c:pt idx="271">
                  <c:v>2284.65</c:v>
                </c:pt>
                <c:pt idx="272">
                  <c:v>2265</c:v>
                </c:pt>
                <c:pt idx="273">
                  <c:v>2257.35</c:v>
                </c:pt>
                <c:pt idx="274">
                  <c:v>2242.1999999999998</c:v>
                </c:pt>
                <c:pt idx="275">
                  <c:v>2230.35</c:v>
                </c:pt>
                <c:pt idx="276">
                  <c:v>2233.5</c:v>
                </c:pt>
                <c:pt idx="277">
                  <c:v>2241.75</c:v>
                </c:pt>
                <c:pt idx="278">
                  <c:v>2197.8000000000002</c:v>
                </c:pt>
                <c:pt idx="279">
                  <c:v>2210.5500000000002</c:v>
                </c:pt>
                <c:pt idx="280">
                  <c:v>2213.9</c:v>
                </c:pt>
                <c:pt idx="281">
                  <c:v>2201.1</c:v>
                </c:pt>
                <c:pt idx="282">
                  <c:v>2222.3000000000002</c:v>
                </c:pt>
                <c:pt idx="283">
                  <c:v>2218.5</c:v>
                </c:pt>
                <c:pt idx="284">
                  <c:v>2230.9499999999998</c:v>
                </c:pt>
                <c:pt idx="285">
                  <c:v>2221.6999999999998</c:v>
                </c:pt>
                <c:pt idx="286">
                  <c:v>2233.35</c:v>
                </c:pt>
                <c:pt idx="287">
                  <c:v>2235.9</c:v>
                </c:pt>
                <c:pt idx="288">
                  <c:v>2221.65</c:v>
                </c:pt>
                <c:pt idx="289">
                  <c:v>2218.9</c:v>
                </c:pt>
                <c:pt idx="290">
                  <c:v>2221.35</c:v>
                </c:pt>
                <c:pt idx="291">
                  <c:v>2208.5500000000002</c:v>
                </c:pt>
                <c:pt idx="292">
                  <c:v>2198.0500000000002</c:v>
                </c:pt>
                <c:pt idx="293">
                  <c:v>2178</c:v>
                </c:pt>
                <c:pt idx="294">
                  <c:v>2166.5500000000002</c:v>
                </c:pt>
                <c:pt idx="295">
                  <c:v>2149.6</c:v>
                </c:pt>
                <c:pt idx="296">
                  <c:v>2162.1</c:v>
                </c:pt>
                <c:pt idx="297">
                  <c:v>2182.75</c:v>
                </c:pt>
                <c:pt idx="298">
                  <c:v>2187.75</c:v>
                </c:pt>
                <c:pt idx="299">
                  <c:v>2171.9499999999998</c:v>
                </c:pt>
                <c:pt idx="300">
                  <c:v>2122.4</c:v>
                </c:pt>
                <c:pt idx="301">
                  <c:v>2085.4</c:v>
                </c:pt>
                <c:pt idx="302">
                  <c:v>2045.25</c:v>
                </c:pt>
                <c:pt idx="303">
                  <c:v>2099.3000000000002</c:v>
                </c:pt>
                <c:pt idx="304">
                  <c:v>2039.8</c:v>
                </c:pt>
                <c:pt idx="305">
                  <c:v>2043.5</c:v>
                </c:pt>
                <c:pt idx="306">
                  <c:v>2039.75</c:v>
                </c:pt>
                <c:pt idx="307">
                  <c:v>2024.75</c:v>
                </c:pt>
                <c:pt idx="308">
                  <c:v>2096.1999999999998</c:v>
                </c:pt>
                <c:pt idx="309">
                  <c:v>2097.4499999999998</c:v>
                </c:pt>
                <c:pt idx="310">
                  <c:v>2097.35</c:v>
                </c:pt>
                <c:pt idx="311">
                  <c:v>2080.4499999999998</c:v>
                </c:pt>
                <c:pt idx="312">
                  <c:v>2095.4499999999998</c:v>
                </c:pt>
                <c:pt idx="313">
                  <c:v>2062.9499999999998</c:v>
                </c:pt>
                <c:pt idx="314">
                  <c:v>2090.9</c:v>
                </c:pt>
                <c:pt idx="315">
                  <c:v>2121.5500000000002</c:v>
                </c:pt>
                <c:pt idx="316">
                  <c:v>2112.5500000000002</c:v>
                </c:pt>
                <c:pt idx="317">
                  <c:v>2129.9</c:v>
                </c:pt>
                <c:pt idx="318">
                  <c:v>2148.85</c:v>
                </c:pt>
                <c:pt idx="319">
                  <c:v>2177.9</c:v>
                </c:pt>
                <c:pt idx="320">
                  <c:v>2147.75</c:v>
                </c:pt>
                <c:pt idx="321">
                  <c:v>2134.5500000000002</c:v>
                </c:pt>
                <c:pt idx="322">
                  <c:v>2104.9</c:v>
                </c:pt>
                <c:pt idx="323">
                  <c:v>2120.4</c:v>
                </c:pt>
                <c:pt idx="324">
                  <c:v>2119</c:v>
                </c:pt>
                <c:pt idx="325">
                  <c:v>2114.15</c:v>
                </c:pt>
                <c:pt idx="326">
                  <c:v>2111.5500000000002</c:v>
                </c:pt>
                <c:pt idx="327">
                  <c:v>2109</c:v>
                </c:pt>
                <c:pt idx="328">
                  <c:v>2115</c:v>
                </c:pt>
                <c:pt idx="329">
                  <c:v>2193.9</c:v>
                </c:pt>
                <c:pt idx="330">
                  <c:v>2227.9</c:v>
                </c:pt>
                <c:pt idx="331">
                  <c:v>2257.65</c:v>
                </c:pt>
                <c:pt idx="332">
                  <c:v>2273</c:v>
                </c:pt>
                <c:pt idx="333">
                  <c:v>2292.5</c:v>
                </c:pt>
                <c:pt idx="334">
                  <c:v>2336</c:v>
                </c:pt>
                <c:pt idx="335">
                  <c:v>2255.65</c:v>
                </c:pt>
                <c:pt idx="336">
                  <c:v>2294.35</c:v>
                </c:pt>
                <c:pt idx="337">
                  <c:v>2293.4</c:v>
                </c:pt>
                <c:pt idx="338">
                  <c:v>2303.9</c:v>
                </c:pt>
                <c:pt idx="339">
                  <c:v>2334.1999999999998</c:v>
                </c:pt>
                <c:pt idx="340">
                  <c:v>2340.4499999999998</c:v>
                </c:pt>
                <c:pt idx="341">
                  <c:v>2339.5</c:v>
                </c:pt>
                <c:pt idx="342">
                  <c:v>2372.1999999999998</c:v>
                </c:pt>
                <c:pt idx="343">
                  <c:v>2359.9</c:v>
                </c:pt>
                <c:pt idx="344">
                  <c:v>2335.4</c:v>
                </c:pt>
                <c:pt idx="345">
                  <c:v>2320.15</c:v>
                </c:pt>
                <c:pt idx="346">
                  <c:v>2333.6</c:v>
                </c:pt>
                <c:pt idx="347">
                  <c:v>2333.5500000000002</c:v>
                </c:pt>
                <c:pt idx="348">
                  <c:v>2341.35</c:v>
                </c:pt>
                <c:pt idx="349">
                  <c:v>2339.3000000000002</c:v>
                </c:pt>
                <c:pt idx="350">
                  <c:v>2328.65</c:v>
                </c:pt>
                <c:pt idx="351">
                  <c:v>2336.8000000000002</c:v>
                </c:pt>
                <c:pt idx="352">
                  <c:v>2312.1999999999998</c:v>
                </c:pt>
                <c:pt idx="353">
                  <c:v>2321.5</c:v>
                </c:pt>
                <c:pt idx="354">
                  <c:v>2360.65</c:v>
                </c:pt>
                <c:pt idx="355">
                  <c:v>2366.6999999999998</c:v>
                </c:pt>
                <c:pt idx="356">
                  <c:v>2394.5500000000002</c:v>
                </c:pt>
                <c:pt idx="357">
                  <c:v>2369</c:v>
                </c:pt>
                <c:pt idx="358">
                  <c:v>2359.3000000000002</c:v>
                </c:pt>
                <c:pt idx="359">
                  <c:v>2360.0500000000002</c:v>
                </c:pt>
                <c:pt idx="360">
                  <c:v>2364.6999999999998</c:v>
                </c:pt>
                <c:pt idx="361">
                  <c:v>2402.3000000000002</c:v>
                </c:pt>
                <c:pt idx="362">
                  <c:v>2433.1999999999998</c:v>
                </c:pt>
                <c:pt idx="363">
                  <c:v>2434.4499999999998</c:v>
                </c:pt>
                <c:pt idx="364">
                  <c:v>2445.1999999999998</c:v>
                </c:pt>
                <c:pt idx="365">
                  <c:v>2459.9</c:v>
                </c:pt>
                <c:pt idx="366">
                  <c:v>2350.85</c:v>
                </c:pt>
                <c:pt idx="367">
                  <c:v>2327.6</c:v>
                </c:pt>
                <c:pt idx="368">
                  <c:v>2320.75</c:v>
                </c:pt>
                <c:pt idx="369">
                  <c:v>2317.4499999999998</c:v>
                </c:pt>
                <c:pt idx="370">
                  <c:v>2316.85</c:v>
                </c:pt>
                <c:pt idx="371">
                  <c:v>2338.5</c:v>
                </c:pt>
                <c:pt idx="372">
                  <c:v>2326.5500000000002</c:v>
                </c:pt>
                <c:pt idx="373">
                  <c:v>2331.9499999999998</c:v>
                </c:pt>
                <c:pt idx="374">
                  <c:v>2357.4</c:v>
                </c:pt>
                <c:pt idx="375">
                  <c:v>2350.15</c:v>
                </c:pt>
                <c:pt idx="376">
                  <c:v>2346.1</c:v>
                </c:pt>
                <c:pt idx="377">
                  <c:v>2356.1</c:v>
                </c:pt>
                <c:pt idx="378">
                  <c:v>2335.5500000000002</c:v>
                </c:pt>
                <c:pt idx="379">
                  <c:v>2331.6999999999998</c:v>
                </c:pt>
                <c:pt idx="380">
                  <c:v>2353.15</c:v>
                </c:pt>
                <c:pt idx="381">
                  <c:v>2318.15</c:v>
                </c:pt>
                <c:pt idx="382">
                  <c:v>2329.4</c:v>
                </c:pt>
                <c:pt idx="383">
                  <c:v>2330.35</c:v>
                </c:pt>
                <c:pt idx="384">
                  <c:v>2325.85</c:v>
                </c:pt>
                <c:pt idx="385">
                  <c:v>2326.3000000000002</c:v>
                </c:pt>
                <c:pt idx="386">
                  <c:v>2345.15</c:v>
                </c:pt>
                <c:pt idx="387">
                  <c:v>2301.25</c:v>
                </c:pt>
                <c:pt idx="388">
                  <c:v>2311.1999999999998</c:v>
                </c:pt>
                <c:pt idx="389">
                  <c:v>2297.15</c:v>
                </c:pt>
                <c:pt idx="390">
                  <c:v>2320.4499999999998</c:v>
                </c:pt>
                <c:pt idx="391">
                  <c:v>2316.0500000000002</c:v>
                </c:pt>
                <c:pt idx="392">
                  <c:v>2345.4</c:v>
                </c:pt>
                <c:pt idx="393">
                  <c:v>2315.5</c:v>
                </c:pt>
                <c:pt idx="394">
                  <c:v>2302.6</c:v>
                </c:pt>
                <c:pt idx="395">
                  <c:v>2381.1</c:v>
                </c:pt>
                <c:pt idx="396">
                  <c:v>2344.9</c:v>
                </c:pt>
                <c:pt idx="397">
                  <c:v>2307.35</c:v>
                </c:pt>
                <c:pt idx="398">
                  <c:v>2292.25</c:v>
                </c:pt>
                <c:pt idx="399">
                  <c:v>2275.6</c:v>
                </c:pt>
                <c:pt idx="400">
                  <c:v>2280.9499999999998</c:v>
                </c:pt>
                <c:pt idx="401">
                  <c:v>2200.9</c:v>
                </c:pt>
                <c:pt idx="402">
                  <c:v>2136.5500000000002</c:v>
                </c:pt>
                <c:pt idx="403">
                  <c:v>2112.15</c:v>
                </c:pt>
                <c:pt idx="404">
                  <c:v>2118.4499999999998</c:v>
                </c:pt>
                <c:pt idx="405">
                  <c:v>2158.4499999999998</c:v>
                </c:pt>
                <c:pt idx="406">
                  <c:v>2139.65</c:v>
                </c:pt>
                <c:pt idx="407">
                  <c:v>2135.4499999999998</c:v>
                </c:pt>
                <c:pt idx="408">
                  <c:v>2147.9</c:v>
                </c:pt>
                <c:pt idx="409">
                  <c:v>2151.9499999999998</c:v>
                </c:pt>
                <c:pt idx="410">
                  <c:v>2146.4499999999998</c:v>
                </c:pt>
                <c:pt idx="411">
                  <c:v>2158.1999999999998</c:v>
                </c:pt>
                <c:pt idx="412">
                  <c:v>2166.35</c:v>
                </c:pt>
                <c:pt idx="413">
                  <c:v>2149.65</c:v>
                </c:pt>
                <c:pt idx="414">
                  <c:v>2104.6999999999998</c:v>
                </c:pt>
                <c:pt idx="415">
                  <c:v>2125.25</c:v>
                </c:pt>
                <c:pt idx="416">
                  <c:v>2108.4</c:v>
                </c:pt>
                <c:pt idx="417">
                  <c:v>2119.6</c:v>
                </c:pt>
                <c:pt idx="418">
                  <c:v>2130.6</c:v>
                </c:pt>
                <c:pt idx="419">
                  <c:v>2129.9</c:v>
                </c:pt>
                <c:pt idx="420">
                  <c:v>2130.75</c:v>
                </c:pt>
                <c:pt idx="421">
                  <c:v>2123.35</c:v>
                </c:pt>
                <c:pt idx="422">
                  <c:v>2117.15</c:v>
                </c:pt>
                <c:pt idx="423">
                  <c:v>2094.35</c:v>
                </c:pt>
                <c:pt idx="424">
                  <c:v>2076.9499999999998</c:v>
                </c:pt>
                <c:pt idx="425">
                  <c:v>2059.6999999999998</c:v>
                </c:pt>
                <c:pt idx="426">
                  <c:v>2043.85</c:v>
                </c:pt>
                <c:pt idx="427">
                  <c:v>2059.5500000000002</c:v>
                </c:pt>
                <c:pt idx="428">
                  <c:v>2052.75</c:v>
                </c:pt>
                <c:pt idx="429">
                  <c:v>2067.6</c:v>
                </c:pt>
                <c:pt idx="430">
                  <c:v>2058.5</c:v>
                </c:pt>
                <c:pt idx="431">
                  <c:v>2069.75</c:v>
                </c:pt>
                <c:pt idx="432">
                  <c:v>2051.35</c:v>
                </c:pt>
                <c:pt idx="433">
                  <c:v>2004.65</c:v>
                </c:pt>
                <c:pt idx="434">
                  <c:v>2022.8</c:v>
                </c:pt>
                <c:pt idx="435">
                  <c:v>2064.8000000000002</c:v>
                </c:pt>
                <c:pt idx="436">
                  <c:v>2093.9499999999998</c:v>
                </c:pt>
                <c:pt idx="437">
                  <c:v>2085.8000000000002</c:v>
                </c:pt>
                <c:pt idx="438">
                  <c:v>2091</c:v>
                </c:pt>
                <c:pt idx="439">
                  <c:v>2098.9499999999998</c:v>
                </c:pt>
                <c:pt idx="440">
                  <c:v>2100.4</c:v>
                </c:pt>
                <c:pt idx="441">
                  <c:v>2091.6999999999998</c:v>
                </c:pt>
                <c:pt idx="442">
                  <c:v>2098.85</c:v>
                </c:pt>
                <c:pt idx="443">
                  <c:v>2083.25</c:v>
                </c:pt>
                <c:pt idx="444">
                  <c:v>2059.5500000000002</c:v>
                </c:pt>
                <c:pt idx="445">
                  <c:v>2047.05</c:v>
                </c:pt>
                <c:pt idx="446">
                  <c:v>2058.25</c:v>
                </c:pt>
                <c:pt idx="447">
                  <c:v>2061.9499999999998</c:v>
                </c:pt>
                <c:pt idx="448">
                  <c:v>2075.0500000000002</c:v>
                </c:pt>
                <c:pt idx="449">
                  <c:v>2071.25</c:v>
                </c:pt>
                <c:pt idx="450">
                  <c:v>2093.35</c:v>
                </c:pt>
                <c:pt idx="451">
                  <c:v>2091.4</c:v>
                </c:pt>
                <c:pt idx="452">
                  <c:v>2106.0500000000002</c:v>
                </c:pt>
                <c:pt idx="453">
                  <c:v>2087.1999999999998</c:v>
                </c:pt>
                <c:pt idx="454">
                  <c:v>2097.4499999999998</c:v>
                </c:pt>
                <c:pt idx="455">
                  <c:v>2102.9</c:v>
                </c:pt>
                <c:pt idx="456">
                  <c:v>2120.65</c:v>
                </c:pt>
                <c:pt idx="457">
                  <c:v>2057.6</c:v>
                </c:pt>
                <c:pt idx="458">
                  <c:v>2103.5</c:v>
                </c:pt>
                <c:pt idx="459">
                  <c:v>2102.5500000000002</c:v>
                </c:pt>
                <c:pt idx="460">
                  <c:v>2085.9499999999998</c:v>
                </c:pt>
                <c:pt idx="461">
                  <c:v>2113.5</c:v>
                </c:pt>
                <c:pt idx="462">
                  <c:v>2045.25</c:v>
                </c:pt>
                <c:pt idx="463">
                  <c:v>2007.75</c:v>
                </c:pt>
                <c:pt idx="464">
                  <c:v>2027.65</c:v>
                </c:pt>
                <c:pt idx="465">
                  <c:v>2029.7</c:v>
                </c:pt>
                <c:pt idx="466">
                  <c:v>2003.55</c:v>
                </c:pt>
                <c:pt idx="467">
                  <c:v>1983.2</c:v>
                </c:pt>
                <c:pt idx="468">
                  <c:v>1993.45</c:v>
                </c:pt>
                <c:pt idx="469">
                  <c:v>1998.75</c:v>
                </c:pt>
                <c:pt idx="470">
                  <c:v>1968.65</c:v>
                </c:pt>
                <c:pt idx="471">
                  <c:v>1950.75</c:v>
                </c:pt>
                <c:pt idx="472">
                  <c:v>1902.5</c:v>
                </c:pt>
                <c:pt idx="473">
                  <c:v>1949.8</c:v>
                </c:pt>
                <c:pt idx="474">
                  <c:v>1967.2</c:v>
                </c:pt>
                <c:pt idx="475">
                  <c:v>1953.7</c:v>
                </c:pt>
                <c:pt idx="476">
                  <c:v>1943.55</c:v>
                </c:pt>
                <c:pt idx="477">
                  <c:v>1917.1</c:v>
                </c:pt>
                <c:pt idx="478">
                  <c:v>1900.15</c:v>
                </c:pt>
                <c:pt idx="479">
                  <c:v>1925.7</c:v>
                </c:pt>
                <c:pt idx="480">
                  <c:v>1913.15</c:v>
                </c:pt>
                <c:pt idx="481">
                  <c:v>1909.85</c:v>
                </c:pt>
                <c:pt idx="482">
                  <c:v>1899.3</c:v>
                </c:pt>
                <c:pt idx="483">
                  <c:v>1863.15</c:v>
                </c:pt>
                <c:pt idx="484">
                  <c:v>1864.15</c:v>
                </c:pt>
                <c:pt idx="485">
                  <c:v>1869.6</c:v>
                </c:pt>
                <c:pt idx="486">
                  <c:v>1860</c:v>
                </c:pt>
                <c:pt idx="487">
                  <c:v>1875</c:v>
                </c:pt>
                <c:pt idx="488">
                  <c:v>1840.15</c:v>
                </c:pt>
                <c:pt idx="489">
                  <c:v>1847.8</c:v>
                </c:pt>
                <c:pt idx="490">
                  <c:v>1849.5</c:v>
                </c:pt>
                <c:pt idx="491">
                  <c:v>1868.55</c:v>
                </c:pt>
                <c:pt idx="492">
                  <c:v>1920.85</c:v>
                </c:pt>
                <c:pt idx="493">
                  <c:v>1913.35</c:v>
                </c:pt>
                <c:pt idx="494">
                  <c:v>1919.55</c:v>
                </c:pt>
                <c:pt idx="495">
                  <c:v>1926.05</c:v>
                </c:pt>
                <c:pt idx="496">
                  <c:v>1927.8</c:v>
                </c:pt>
                <c:pt idx="497">
                  <c:v>1938.5</c:v>
                </c:pt>
                <c:pt idx="498">
                  <c:v>1945.15</c:v>
                </c:pt>
                <c:pt idx="499">
                  <c:v>1981.85</c:v>
                </c:pt>
                <c:pt idx="500">
                  <c:v>1986.35</c:v>
                </c:pt>
                <c:pt idx="501">
                  <c:v>1985.55</c:v>
                </c:pt>
                <c:pt idx="502">
                  <c:v>1965.05</c:v>
                </c:pt>
                <c:pt idx="503">
                  <c:v>1951.25</c:v>
                </c:pt>
                <c:pt idx="504">
                  <c:v>1957.55</c:v>
                </c:pt>
                <c:pt idx="505">
                  <c:v>1959.5</c:v>
                </c:pt>
                <c:pt idx="506">
                  <c:v>1969.05</c:v>
                </c:pt>
                <c:pt idx="507">
                  <c:v>1965.55</c:v>
                </c:pt>
                <c:pt idx="508">
                  <c:v>1959.7</c:v>
                </c:pt>
                <c:pt idx="509">
                  <c:v>1963.25</c:v>
                </c:pt>
                <c:pt idx="510">
                  <c:v>1983.65</c:v>
                </c:pt>
                <c:pt idx="511">
                  <c:v>1983.35</c:v>
                </c:pt>
                <c:pt idx="512">
                  <c:v>1979.9</c:v>
                </c:pt>
                <c:pt idx="513">
                  <c:v>1965.8</c:v>
                </c:pt>
                <c:pt idx="514">
                  <c:v>1962.75</c:v>
                </c:pt>
                <c:pt idx="515">
                  <c:v>1958.9</c:v>
                </c:pt>
                <c:pt idx="516">
                  <c:v>1944.85</c:v>
                </c:pt>
                <c:pt idx="517">
                  <c:v>1936.35</c:v>
                </c:pt>
                <c:pt idx="518">
                  <c:v>1946.35</c:v>
                </c:pt>
                <c:pt idx="519">
                  <c:v>1934.45</c:v>
                </c:pt>
                <c:pt idx="520">
                  <c:v>1940.05</c:v>
                </c:pt>
                <c:pt idx="521">
                  <c:v>1939.7</c:v>
                </c:pt>
                <c:pt idx="522">
                  <c:v>1960.5</c:v>
                </c:pt>
                <c:pt idx="523">
                  <c:v>1959.95</c:v>
                </c:pt>
                <c:pt idx="524">
                  <c:v>1982.7</c:v>
                </c:pt>
                <c:pt idx="525">
                  <c:v>2038.3</c:v>
                </c:pt>
                <c:pt idx="526">
                  <c:v>2025.25</c:v>
                </c:pt>
                <c:pt idx="527">
                  <c:v>2039.25</c:v>
                </c:pt>
                <c:pt idx="528">
                  <c:v>2034.55</c:v>
                </c:pt>
                <c:pt idx="529">
                  <c:v>2035.05</c:v>
                </c:pt>
                <c:pt idx="530">
                  <c:v>2042.25</c:v>
                </c:pt>
                <c:pt idx="531">
                  <c:v>2106.25</c:v>
                </c:pt>
                <c:pt idx="532">
                  <c:v>2086.5500000000002</c:v>
                </c:pt>
                <c:pt idx="533">
                  <c:v>2086.35</c:v>
                </c:pt>
                <c:pt idx="534">
                  <c:v>2088.1</c:v>
                </c:pt>
                <c:pt idx="535">
                  <c:v>2083</c:v>
                </c:pt>
                <c:pt idx="536">
                  <c:v>2074.6</c:v>
                </c:pt>
                <c:pt idx="537">
                  <c:v>2079.5500000000002</c:v>
                </c:pt>
                <c:pt idx="538">
                  <c:v>2065.75</c:v>
                </c:pt>
                <c:pt idx="539">
                  <c:v>2080.6</c:v>
                </c:pt>
                <c:pt idx="540">
                  <c:v>2074.85</c:v>
                </c:pt>
                <c:pt idx="541">
                  <c:v>2087.4</c:v>
                </c:pt>
                <c:pt idx="542">
                  <c:v>2084.4</c:v>
                </c:pt>
                <c:pt idx="543">
                  <c:v>2073.5</c:v>
                </c:pt>
                <c:pt idx="544">
                  <c:v>2075.25</c:v>
                </c:pt>
                <c:pt idx="545">
                  <c:v>2080.0500000000002</c:v>
                </c:pt>
                <c:pt idx="546">
                  <c:v>2083.4</c:v>
                </c:pt>
                <c:pt idx="547">
                  <c:v>2084</c:v>
                </c:pt>
                <c:pt idx="548">
                  <c:v>2082.9</c:v>
                </c:pt>
                <c:pt idx="549">
                  <c:v>2086.6999999999998</c:v>
                </c:pt>
                <c:pt idx="550">
                  <c:v>2087.0500000000002</c:v>
                </c:pt>
                <c:pt idx="551">
                  <c:v>2116.4499999999998</c:v>
                </c:pt>
                <c:pt idx="552">
                  <c:v>2140.4499999999998</c:v>
                </c:pt>
                <c:pt idx="553">
                  <c:v>2144.9</c:v>
                </c:pt>
                <c:pt idx="554">
                  <c:v>2163.75</c:v>
                </c:pt>
                <c:pt idx="555">
                  <c:v>2207.6</c:v>
                </c:pt>
                <c:pt idx="556">
                  <c:v>2190.1999999999998</c:v>
                </c:pt>
                <c:pt idx="557">
                  <c:v>2171.75</c:v>
                </c:pt>
                <c:pt idx="558">
                  <c:v>2189.6</c:v>
                </c:pt>
                <c:pt idx="559">
                  <c:v>2200.1999999999998</c:v>
                </c:pt>
                <c:pt idx="560">
                  <c:v>2256.8000000000002</c:v>
                </c:pt>
                <c:pt idx="561">
                  <c:v>2223.75</c:v>
                </c:pt>
                <c:pt idx="562">
                  <c:v>2316.5500000000002</c:v>
                </c:pt>
                <c:pt idx="563">
                  <c:v>2277.6</c:v>
                </c:pt>
                <c:pt idx="564">
                  <c:v>2289.4</c:v>
                </c:pt>
                <c:pt idx="565">
                  <c:v>2255</c:v>
                </c:pt>
                <c:pt idx="566">
                  <c:v>2210.75</c:v>
                </c:pt>
                <c:pt idx="567">
                  <c:v>2218.4499999999998</c:v>
                </c:pt>
                <c:pt idx="568">
                  <c:v>2185.4499999999998</c:v>
                </c:pt>
                <c:pt idx="569">
                  <c:v>2172.85</c:v>
                </c:pt>
                <c:pt idx="570">
                  <c:v>2192.1999999999998</c:v>
                </c:pt>
                <c:pt idx="571">
                  <c:v>2174.75</c:v>
                </c:pt>
                <c:pt idx="572">
                  <c:v>2210.1999999999998</c:v>
                </c:pt>
                <c:pt idx="573">
                  <c:v>2251.9</c:v>
                </c:pt>
                <c:pt idx="574">
                  <c:v>2214.75</c:v>
                </c:pt>
                <c:pt idx="575">
                  <c:v>2240.9</c:v>
                </c:pt>
                <c:pt idx="576">
                  <c:v>2238.9499999999998</c:v>
                </c:pt>
                <c:pt idx="577">
                  <c:v>2211.65</c:v>
                </c:pt>
                <c:pt idx="578">
                  <c:v>2190.65</c:v>
                </c:pt>
                <c:pt idx="579">
                  <c:v>2179.9</c:v>
                </c:pt>
                <c:pt idx="580">
                  <c:v>2177.9499999999998</c:v>
                </c:pt>
                <c:pt idx="581">
                  <c:v>2179.9</c:v>
                </c:pt>
                <c:pt idx="582">
                  <c:v>2144.0500000000002</c:v>
                </c:pt>
                <c:pt idx="583">
                  <c:v>2172.9499999999998</c:v>
                </c:pt>
                <c:pt idx="584">
                  <c:v>2170.75</c:v>
                </c:pt>
                <c:pt idx="585">
                  <c:v>2137.3000000000002</c:v>
                </c:pt>
                <c:pt idx="586">
                  <c:v>2127.6</c:v>
                </c:pt>
                <c:pt idx="587">
                  <c:v>2100.3000000000002</c:v>
                </c:pt>
                <c:pt idx="588">
                  <c:v>2082.9499999999998</c:v>
                </c:pt>
                <c:pt idx="589">
                  <c:v>2054.35</c:v>
                </c:pt>
                <c:pt idx="590">
                  <c:v>2050.1</c:v>
                </c:pt>
                <c:pt idx="591">
                  <c:v>2056.35</c:v>
                </c:pt>
                <c:pt idx="592">
                  <c:v>2028.8</c:v>
                </c:pt>
                <c:pt idx="593">
                  <c:v>2028.4</c:v>
                </c:pt>
                <c:pt idx="594">
                  <c:v>2063.9499999999998</c:v>
                </c:pt>
                <c:pt idx="595">
                  <c:v>2049.65</c:v>
                </c:pt>
                <c:pt idx="596">
                  <c:v>2042.3</c:v>
                </c:pt>
                <c:pt idx="597">
                  <c:v>1990.15</c:v>
                </c:pt>
                <c:pt idx="598">
                  <c:v>1964.85</c:v>
                </c:pt>
                <c:pt idx="599">
                  <c:v>1981.35</c:v>
                </c:pt>
                <c:pt idx="600">
                  <c:v>1995.05</c:v>
                </c:pt>
                <c:pt idx="601">
                  <c:v>2004.8</c:v>
                </c:pt>
                <c:pt idx="602">
                  <c:v>1988.05</c:v>
                </c:pt>
                <c:pt idx="603">
                  <c:v>2024.4</c:v>
                </c:pt>
                <c:pt idx="604">
                  <c:v>2010</c:v>
                </c:pt>
                <c:pt idx="605">
                  <c:v>1973.5</c:v>
                </c:pt>
                <c:pt idx="606">
                  <c:v>1985.6</c:v>
                </c:pt>
                <c:pt idx="607">
                  <c:v>2010</c:v>
                </c:pt>
                <c:pt idx="608">
                  <c:v>1985.55</c:v>
                </c:pt>
                <c:pt idx="609">
                  <c:v>1990.15</c:v>
                </c:pt>
                <c:pt idx="610">
                  <c:v>1988.8</c:v>
                </c:pt>
                <c:pt idx="611">
                  <c:v>1958.75</c:v>
                </c:pt>
                <c:pt idx="612">
                  <c:v>2033.65</c:v>
                </c:pt>
                <c:pt idx="613">
                  <c:v>2048.3000000000002</c:v>
                </c:pt>
                <c:pt idx="614">
                  <c:v>2019.7</c:v>
                </c:pt>
                <c:pt idx="615">
                  <c:v>2012.65</c:v>
                </c:pt>
                <c:pt idx="616">
                  <c:v>2000</c:v>
                </c:pt>
                <c:pt idx="617">
                  <c:v>2001</c:v>
                </c:pt>
                <c:pt idx="618">
                  <c:v>2033.7</c:v>
                </c:pt>
                <c:pt idx="619">
                  <c:v>2022.35</c:v>
                </c:pt>
                <c:pt idx="620">
                  <c:v>2013.85</c:v>
                </c:pt>
                <c:pt idx="621">
                  <c:v>2016.7</c:v>
                </c:pt>
                <c:pt idx="622">
                  <c:v>2017.3</c:v>
                </c:pt>
                <c:pt idx="623">
                  <c:v>2003.25</c:v>
                </c:pt>
                <c:pt idx="624">
                  <c:v>2007.1</c:v>
                </c:pt>
                <c:pt idx="625">
                  <c:v>2019.3</c:v>
                </c:pt>
                <c:pt idx="626">
                  <c:v>2029.85</c:v>
                </c:pt>
                <c:pt idx="627">
                  <c:v>2038.65</c:v>
                </c:pt>
                <c:pt idx="628">
                  <c:v>2022.15</c:v>
                </c:pt>
                <c:pt idx="629">
                  <c:v>2019.3</c:v>
                </c:pt>
                <c:pt idx="630">
                  <c:v>2016.45</c:v>
                </c:pt>
                <c:pt idx="631">
                  <c:v>2015.7</c:v>
                </c:pt>
                <c:pt idx="632">
                  <c:v>2039.85</c:v>
                </c:pt>
                <c:pt idx="633">
                  <c:v>2061.4499999999998</c:v>
                </c:pt>
                <c:pt idx="634">
                  <c:v>2050.75</c:v>
                </c:pt>
                <c:pt idx="635">
                  <c:v>2040.65</c:v>
                </c:pt>
                <c:pt idx="636">
                  <c:v>2059.8000000000002</c:v>
                </c:pt>
                <c:pt idx="637">
                  <c:v>2056.6999999999998</c:v>
                </c:pt>
                <c:pt idx="638">
                  <c:v>2066.5500000000002</c:v>
                </c:pt>
                <c:pt idx="639">
                  <c:v>2079.75</c:v>
                </c:pt>
                <c:pt idx="640">
                  <c:v>2072.1</c:v>
                </c:pt>
                <c:pt idx="641">
                  <c:v>2073.85</c:v>
                </c:pt>
                <c:pt idx="642">
                  <c:v>2110.85</c:v>
                </c:pt>
                <c:pt idx="643">
                  <c:v>2150.0500000000002</c:v>
                </c:pt>
                <c:pt idx="644">
                  <c:v>2150.75</c:v>
                </c:pt>
                <c:pt idx="645">
                  <c:v>2130.6</c:v>
                </c:pt>
                <c:pt idx="646">
                  <c:v>2124.4</c:v>
                </c:pt>
                <c:pt idx="647">
                  <c:v>2109.9499999999998</c:v>
                </c:pt>
                <c:pt idx="648">
                  <c:v>2104.35</c:v>
                </c:pt>
                <c:pt idx="649">
                  <c:v>2123.9499999999998</c:v>
                </c:pt>
                <c:pt idx="650">
                  <c:v>2111</c:v>
                </c:pt>
                <c:pt idx="651">
                  <c:v>2086.15</c:v>
                </c:pt>
                <c:pt idx="652">
                  <c:v>2100.1999999999998</c:v>
                </c:pt>
                <c:pt idx="653">
                  <c:v>2087.85</c:v>
                </c:pt>
                <c:pt idx="654">
                  <c:v>2105.3000000000002</c:v>
                </c:pt>
                <c:pt idx="655">
                  <c:v>2109.0500000000002</c:v>
                </c:pt>
                <c:pt idx="656">
                  <c:v>2100.15</c:v>
                </c:pt>
                <c:pt idx="657">
                  <c:v>2100.25</c:v>
                </c:pt>
                <c:pt idx="658">
                  <c:v>2094.85</c:v>
                </c:pt>
                <c:pt idx="659">
                  <c:v>2089</c:v>
                </c:pt>
                <c:pt idx="660">
                  <c:v>2085.0500000000002</c:v>
                </c:pt>
                <c:pt idx="661">
                  <c:v>2089.1</c:v>
                </c:pt>
                <c:pt idx="662">
                  <c:v>2115.1</c:v>
                </c:pt>
                <c:pt idx="663">
                  <c:v>2093.75</c:v>
                </c:pt>
                <c:pt idx="664">
                  <c:v>2089.0500000000002</c:v>
                </c:pt>
                <c:pt idx="665">
                  <c:v>2085.65</c:v>
                </c:pt>
                <c:pt idx="666">
                  <c:v>2096.25</c:v>
                </c:pt>
                <c:pt idx="667">
                  <c:v>2093.1999999999998</c:v>
                </c:pt>
                <c:pt idx="668">
                  <c:v>2099.9499999999998</c:v>
                </c:pt>
                <c:pt idx="669">
                  <c:v>2099.1</c:v>
                </c:pt>
                <c:pt idx="670">
                  <c:v>2100.4</c:v>
                </c:pt>
                <c:pt idx="671">
                  <c:v>2100.3000000000002</c:v>
                </c:pt>
                <c:pt idx="672">
                  <c:v>2100</c:v>
                </c:pt>
                <c:pt idx="673">
                  <c:v>2099.85</c:v>
                </c:pt>
                <c:pt idx="674">
                  <c:v>2115.25</c:v>
                </c:pt>
                <c:pt idx="675">
                  <c:v>2190.75</c:v>
                </c:pt>
                <c:pt idx="676">
                  <c:v>2224</c:v>
                </c:pt>
                <c:pt idx="677">
                  <c:v>2175.1</c:v>
                </c:pt>
                <c:pt idx="678">
                  <c:v>2120.0500000000002</c:v>
                </c:pt>
                <c:pt idx="679">
                  <c:v>2091.4</c:v>
                </c:pt>
                <c:pt idx="680">
                  <c:v>2006.05</c:v>
                </c:pt>
                <c:pt idx="681">
                  <c:v>1999.35</c:v>
                </c:pt>
                <c:pt idx="682">
                  <c:v>1985.6</c:v>
                </c:pt>
                <c:pt idx="683">
                  <c:v>1972.95</c:v>
                </c:pt>
                <c:pt idx="684">
                  <c:v>1980.35</c:v>
                </c:pt>
                <c:pt idx="685">
                  <c:v>1987.2</c:v>
                </c:pt>
                <c:pt idx="686">
                  <c:v>1998.55</c:v>
                </c:pt>
                <c:pt idx="687">
                  <c:v>1958.05</c:v>
                </c:pt>
                <c:pt idx="688">
                  <c:v>1981.05</c:v>
                </c:pt>
                <c:pt idx="689">
                  <c:v>2003.15</c:v>
                </c:pt>
                <c:pt idx="690">
                  <c:v>1980.3</c:v>
                </c:pt>
                <c:pt idx="691">
                  <c:v>1952.1</c:v>
                </c:pt>
                <c:pt idx="692">
                  <c:v>1943.05</c:v>
                </c:pt>
                <c:pt idx="693">
                  <c:v>1936.65</c:v>
                </c:pt>
                <c:pt idx="694">
                  <c:v>1951.1</c:v>
                </c:pt>
                <c:pt idx="695">
                  <c:v>1962.4</c:v>
                </c:pt>
                <c:pt idx="696">
                  <c:v>1968.95</c:v>
                </c:pt>
                <c:pt idx="697">
                  <c:v>1969.7</c:v>
                </c:pt>
                <c:pt idx="698">
                  <c:v>1977.6</c:v>
                </c:pt>
                <c:pt idx="699">
                  <c:v>1991.9</c:v>
                </c:pt>
                <c:pt idx="700">
                  <c:v>1994.7</c:v>
                </c:pt>
                <c:pt idx="701">
                  <c:v>1991.5</c:v>
                </c:pt>
                <c:pt idx="702">
                  <c:v>1996.45</c:v>
                </c:pt>
                <c:pt idx="703">
                  <c:v>2000</c:v>
                </c:pt>
                <c:pt idx="704">
                  <c:v>1995.85</c:v>
                </c:pt>
                <c:pt idx="705">
                  <c:v>2003.8</c:v>
                </c:pt>
                <c:pt idx="706">
                  <c:v>1999.85</c:v>
                </c:pt>
                <c:pt idx="707">
                  <c:v>2004.4</c:v>
                </c:pt>
                <c:pt idx="708">
                  <c:v>2005</c:v>
                </c:pt>
                <c:pt idx="709">
                  <c:v>2005</c:v>
                </c:pt>
                <c:pt idx="710">
                  <c:v>2005.05</c:v>
                </c:pt>
                <c:pt idx="711">
                  <c:v>1998.2</c:v>
                </c:pt>
                <c:pt idx="712">
                  <c:v>1998.95</c:v>
                </c:pt>
                <c:pt idx="713">
                  <c:v>2001.45</c:v>
                </c:pt>
                <c:pt idx="714">
                  <c:v>2000</c:v>
                </c:pt>
                <c:pt idx="715">
                  <c:v>2004.65</c:v>
                </c:pt>
                <c:pt idx="716">
                  <c:v>2005.5</c:v>
                </c:pt>
                <c:pt idx="717">
                  <c:v>2010.9</c:v>
                </c:pt>
                <c:pt idx="718">
                  <c:v>1999.05</c:v>
                </c:pt>
                <c:pt idx="719">
                  <c:v>1985.15</c:v>
                </c:pt>
                <c:pt idx="720">
                  <c:v>1997.2</c:v>
                </c:pt>
                <c:pt idx="721">
                  <c:v>1996.2</c:v>
                </c:pt>
                <c:pt idx="722">
                  <c:v>1999.55</c:v>
                </c:pt>
                <c:pt idx="723">
                  <c:v>2000.6</c:v>
                </c:pt>
                <c:pt idx="724">
                  <c:v>2016.2</c:v>
                </c:pt>
                <c:pt idx="725">
                  <c:v>2002.25</c:v>
                </c:pt>
                <c:pt idx="726">
                  <c:v>2049.8000000000002</c:v>
                </c:pt>
                <c:pt idx="727">
                  <c:v>2050.1999999999998</c:v>
                </c:pt>
                <c:pt idx="728">
                  <c:v>2055.9499999999998</c:v>
                </c:pt>
                <c:pt idx="729">
                  <c:v>2050.1</c:v>
                </c:pt>
                <c:pt idx="730">
                  <c:v>2021.9</c:v>
                </c:pt>
                <c:pt idx="731">
                  <c:v>2041.35</c:v>
                </c:pt>
                <c:pt idx="732">
                  <c:v>2050.9499999999998</c:v>
                </c:pt>
                <c:pt idx="733">
                  <c:v>2050.9499999999998</c:v>
                </c:pt>
                <c:pt idx="734">
                  <c:v>2050.0500000000002</c:v>
                </c:pt>
                <c:pt idx="735">
                  <c:v>2050.15</c:v>
                </c:pt>
                <c:pt idx="736">
                  <c:v>2050.35</c:v>
                </c:pt>
                <c:pt idx="737">
                  <c:v>2050.15</c:v>
                </c:pt>
                <c:pt idx="738">
                  <c:v>2074.5500000000002</c:v>
                </c:pt>
                <c:pt idx="739">
                  <c:v>2065.6</c:v>
                </c:pt>
                <c:pt idx="740">
                  <c:v>2069.8000000000002</c:v>
                </c:pt>
                <c:pt idx="741">
                  <c:v>2069.9499999999998</c:v>
                </c:pt>
                <c:pt idx="742">
                  <c:v>2070.25</c:v>
                </c:pt>
                <c:pt idx="743">
                  <c:v>2087.6</c:v>
                </c:pt>
                <c:pt idx="744">
                  <c:v>2078.4</c:v>
                </c:pt>
                <c:pt idx="745">
                  <c:v>2082.25</c:v>
                </c:pt>
                <c:pt idx="746">
                  <c:v>2085.6999999999998</c:v>
                </c:pt>
                <c:pt idx="747">
                  <c:v>2113.25</c:v>
                </c:pt>
                <c:pt idx="748">
                  <c:v>2119.25</c:v>
                </c:pt>
                <c:pt idx="749">
                  <c:v>2168.0500000000002</c:v>
                </c:pt>
                <c:pt idx="750">
                  <c:v>2145.6999999999998</c:v>
                </c:pt>
                <c:pt idx="751">
                  <c:v>2140.15</c:v>
                </c:pt>
                <c:pt idx="752">
                  <c:v>2144.0500000000002</c:v>
                </c:pt>
                <c:pt idx="753">
                  <c:v>2160.0500000000002</c:v>
                </c:pt>
                <c:pt idx="754">
                  <c:v>2181.6</c:v>
                </c:pt>
                <c:pt idx="755">
                  <c:v>2186.6</c:v>
                </c:pt>
                <c:pt idx="756">
                  <c:v>2190.0500000000002</c:v>
                </c:pt>
                <c:pt idx="757">
                  <c:v>2190.25</c:v>
                </c:pt>
                <c:pt idx="758">
                  <c:v>2190.4499999999998</c:v>
                </c:pt>
                <c:pt idx="759">
                  <c:v>2188.9499999999998</c:v>
                </c:pt>
                <c:pt idx="760">
                  <c:v>2200.9</c:v>
                </c:pt>
                <c:pt idx="761">
                  <c:v>2198.5</c:v>
                </c:pt>
                <c:pt idx="762">
                  <c:v>2203.0500000000002</c:v>
                </c:pt>
                <c:pt idx="763">
                  <c:v>2187.6999999999998</c:v>
                </c:pt>
                <c:pt idx="764">
                  <c:v>2173.9499999999998</c:v>
                </c:pt>
                <c:pt idx="765">
                  <c:v>2148.8000000000002</c:v>
                </c:pt>
                <c:pt idx="766">
                  <c:v>2102.25</c:v>
                </c:pt>
                <c:pt idx="767">
                  <c:v>2055.8000000000002</c:v>
                </c:pt>
                <c:pt idx="768">
                  <c:v>2054.1</c:v>
                </c:pt>
                <c:pt idx="769">
                  <c:v>2043.1</c:v>
                </c:pt>
                <c:pt idx="770">
                  <c:v>2051.65</c:v>
                </c:pt>
                <c:pt idx="771">
                  <c:v>2052.9</c:v>
                </c:pt>
                <c:pt idx="772">
                  <c:v>2048.8000000000002</c:v>
                </c:pt>
                <c:pt idx="773">
                  <c:v>2043.5</c:v>
                </c:pt>
                <c:pt idx="774">
                  <c:v>2037</c:v>
                </c:pt>
                <c:pt idx="775">
                  <c:v>2079.1999999999998</c:v>
                </c:pt>
                <c:pt idx="776">
                  <c:v>2070.1999999999998</c:v>
                </c:pt>
                <c:pt idx="777">
                  <c:v>2079.1</c:v>
                </c:pt>
                <c:pt idx="778">
                  <c:v>2098.9</c:v>
                </c:pt>
                <c:pt idx="779">
                  <c:v>2077.35</c:v>
                </c:pt>
                <c:pt idx="780">
                  <c:v>2094.1999999999998</c:v>
                </c:pt>
                <c:pt idx="781">
                  <c:v>2098.3000000000002</c:v>
                </c:pt>
                <c:pt idx="782">
                  <c:v>2096.6999999999998</c:v>
                </c:pt>
                <c:pt idx="783">
                  <c:v>2096.9499999999998</c:v>
                </c:pt>
                <c:pt idx="784">
                  <c:v>2097.1</c:v>
                </c:pt>
                <c:pt idx="785">
                  <c:v>2106.6</c:v>
                </c:pt>
                <c:pt idx="786">
                  <c:v>2119.0500000000002</c:v>
                </c:pt>
                <c:pt idx="787">
                  <c:v>2099.6</c:v>
                </c:pt>
                <c:pt idx="788">
                  <c:v>2099.65</c:v>
                </c:pt>
                <c:pt idx="789">
                  <c:v>2101.75</c:v>
                </c:pt>
                <c:pt idx="790">
                  <c:v>2097.9499999999998</c:v>
                </c:pt>
                <c:pt idx="791">
                  <c:v>2097.85</c:v>
                </c:pt>
                <c:pt idx="792">
                  <c:v>2110.9499999999998</c:v>
                </c:pt>
                <c:pt idx="793">
                  <c:v>2098.9</c:v>
                </c:pt>
                <c:pt idx="794">
                  <c:v>2099.6</c:v>
                </c:pt>
                <c:pt idx="795">
                  <c:v>2111.1999999999998</c:v>
                </c:pt>
                <c:pt idx="796">
                  <c:v>2111</c:v>
                </c:pt>
                <c:pt idx="797">
                  <c:v>2110.0500000000002</c:v>
                </c:pt>
                <c:pt idx="798">
                  <c:v>2116</c:v>
                </c:pt>
                <c:pt idx="799">
                  <c:v>2126.4499999999998</c:v>
                </c:pt>
                <c:pt idx="800">
                  <c:v>2134.4</c:v>
                </c:pt>
                <c:pt idx="801">
                  <c:v>2133.25</c:v>
                </c:pt>
                <c:pt idx="802">
                  <c:v>2117.5500000000002</c:v>
                </c:pt>
                <c:pt idx="803">
                  <c:v>2119.75</c:v>
                </c:pt>
                <c:pt idx="804">
                  <c:v>2160.4</c:v>
                </c:pt>
                <c:pt idx="805">
                  <c:v>2150.8000000000002</c:v>
                </c:pt>
                <c:pt idx="806">
                  <c:v>2151.35</c:v>
                </c:pt>
                <c:pt idx="807">
                  <c:v>2160.6</c:v>
                </c:pt>
                <c:pt idx="808">
                  <c:v>2169.15</c:v>
                </c:pt>
                <c:pt idx="809">
                  <c:v>2168.6</c:v>
                </c:pt>
                <c:pt idx="810">
                  <c:v>2189.85</c:v>
                </c:pt>
                <c:pt idx="811">
                  <c:v>2205.25</c:v>
                </c:pt>
                <c:pt idx="812">
                  <c:v>2222</c:v>
                </c:pt>
                <c:pt idx="813">
                  <c:v>2229.9</c:v>
                </c:pt>
                <c:pt idx="814">
                  <c:v>2268.5500000000002</c:v>
                </c:pt>
                <c:pt idx="815">
                  <c:v>2200.9499999999998</c:v>
                </c:pt>
                <c:pt idx="816">
                  <c:v>2201.65</c:v>
                </c:pt>
                <c:pt idx="817">
                  <c:v>2200.1</c:v>
                </c:pt>
                <c:pt idx="818">
                  <c:v>2200.5</c:v>
                </c:pt>
                <c:pt idx="819">
                  <c:v>2217.5500000000002</c:v>
                </c:pt>
                <c:pt idx="820">
                  <c:v>2204.4</c:v>
                </c:pt>
                <c:pt idx="821">
                  <c:v>2201.6</c:v>
                </c:pt>
                <c:pt idx="822">
                  <c:v>2204.8000000000002</c:v>
                </c:pt>
                <c:pt idx="823">
                  <c:v>2200.1</c:v>
                </c:pt>
                <c:pt idx="824">
                  <c:v>2225.15</c:v>
                </c:pt>
                <c:pt idx="825">
                  <c:v>2204.9</c:v>
                </c:pt>
                <c:pt idx="826">
                  <c:v>2207.0500000000002</c:v>
                </c:pt>
                <c:pt idx="827">
                  <c:v>2204.15</c:v>
                </c:pt>
                <c:pt idx="828">
                  <c:v>2203.35</c:v>
                </c:pt>
                <c:pt idx="829">
                  <c:v>2204.0500000000002</c:v>
                </c:pt>
                <c:pt idx="830">
                  <c:v>2216.65</c:v>
                </c:pt>
                <c:pt idx="831">
                  <c:v>2262.3000000000002</c:v>
                </c:pt>
                <c:pt idx="832">
                  <c:v>2269.75</c:v>
                </c:pt>
                <c:pt idx="833">
                  <c:v>2278.9</c:v>
                </c:pt>
                <c:pt idx="834">
                  <c:v>2309.65</c:v>
                </c:pt>
                <c:pt idx="835">
                  <c:v>2398.0500000000002</c:v>
                </c:pt>
                <c:pt idx="836">
                  <c:v>2344.6999999999998</c:v>
                </c:pt>
                <c:pt idx="837">
                  <c:v>2310.15</c:v>
                </c:pt>
                <c:pt idx="838">
                  <c:v>2323.35</c:v>
                </c:pt>
                <c:pt idx="839">
                  <c:v>2303.3000000000002</c:v>
                </c:pt>
                <c:pt idx="840">
                  <c:v>2322.4</c:v>
                </c:pt>
                <c:pt idx="841">
                  <c:v>2328.6999999999998</c:v>
                </c:pt>
                <c:pt idx="842">
                  <c:v>2303.9499999999998</c:v>
                </c:pt>
                <c:pt idx="843">
                  <c:v>2271.1</c:v>
                </c:pt>
                <c:pt idx="844">
                  <c:v>2317.4499999999998</c:v>
                </c:pt>
                <c:pt idx="845">
                  <c:v>2282.5500000000002</c:v>
                </c:pt>
                <c:pt idx="846">
                  <c:v>2278.6999999999998</c:v>
                </c:pt>
                <c:pt idx="847">
                  <c:v>2287.85</c:v>
                </c:pt>
                <c:pt idx="848">
                  <c:v>2282.35</c:v>
                </c:pt>
                <c:pt idx="849">
                  <c:v>2273.5</c:v>
                </c:pt>
                <c:pt idx="850">
                  <c:v>2272.1</c:v>
                </c:pt>
                <c:pt idx="851">
                  <c:v>2266.0500000000002</c:v>
                </c:pt>
                <c:pt idx="852">
                  <c:v>2272.75</c:v>
                </c:pt>
                <c:pt idx="853">
                  <c:v>2293</c:v>
                </c:pt>
                <c:pt idx="854">
                  <c:v>2498.0500000000002</c:v>
                </c:pt>
                <c:pt idx="855">
                  <c:v>2666.15</c:v>
                </c:pt>
                <c:pt idx="856">
                  <c:v>2757.9</c:v>
                </c:pt>
                <c:pt idx="857">
                  <c:v>2683.45</c:v>
                </c:pt>
                <c:pt idx="858">
                  <c:v>2706.15</c:v>
                </c:pt>
                <c:pt idx="859">
                  <c:v>2637.75</c:v>
                </c:pt>
                <c:pt idx="860">
                  <c:v>2514.4499999999998</c:v>
                </c:pt>
                <c:pt idx="861">
                  <c:v>2424.65</c:v>
                </c:pt>
                <c:pt idx="862">
                  <c:v>2506.4</c:v>
                </c:pt>
                <c:pt idx="863">
                  <c:v>2470.5</c:v>
                </c:pt>
                <c:pt idx="864">
                  <c:v>2434.25</c:v>
                </c:pt>
                <c:pt idx="865">
                  <c:v>2449.65</c:v>
                </c:pt>
                <c:pt idx="866">
                  <c:v>2439.85</c:v>
                </c:pt>
                <c:pt idx="867">
                  <c:v>2467.9</c:v>
                </c:pt>
                <c:pt idx="868">
                  <c:v>2505.75</c:v>
                </c:pt>
                <c:pt idx="869">
                  <c:v>2484.75</c:v>
                </c:pt>
                <c:pt idx="870">
                  <c:v>2424.9</c:v>
                </c:pt>
                <c:pt idx="871">
                  <c:v>2396.4</c:v>
                </c:pt>
                <c:pt idx="872">
                  <c:v>2330.8000000000002</c:v>
                </c:pt>
                <c:pt idx="873">
                  <c:v>2329.6999999999998</c:v>
                </c:pt>
                <c:pt idx="874">
                  <c:v>2334.4</c:v>
                </c:pt>
                <c:pt idx="875">
                  <c:v>2476.9</c:v>
                </c:pt>
                <c:pt idx="876">
                  <c:v>2479.1999999999998</c:v>
                </c:pt>
                <c:pt idx="877">
                  <c:v>2618.8000000000002</c:v>
                </c:pt>
                <c:pt idx="878">
                  <c:v>2619.9499999999998</c:v>
                </c:pt>
                <c:pt idx="879">
                  <c:v>2551.6999999999998</c:v>
                </c:pt>
                <c:pt idx="880">
                  <c:v>2530.1</c:v>
                </c:pt>
                <c:pt idx="881">
                  <c:v>2513.75</c:v>
                </c:pt>
                <c:pt idx="882">
                  <c:v>2494.8000000000002</c:v>
                </c:pt>
                <c:pt idx="883">
                  <c:v>2480.1999999999998</c:v>
                </c:pt>
                <c:pt idx="884">
                  <c:v>2553.5500000000002</c:v>
                </c:pt>
                <c:pt idx="885">
                  <c:v>2579.8000000000002</c:v>
                </c:pt>
                <c:pt idx="886">
                  <c:v>2601</c:v>
                </c:pt>
                <c:pt idx="887">
                  <c:v>2575.65</c:v>
                </c:pt>
                <c:pt idx="888">
                  <c:v>2544.75</c:v>
                </c:pt>
                <c:pt idx="889">
                  <c:v>2527.1</c:v>
                </c:pt>
                <c:pt idx="890">
                  <c:v>2494.5</c:v>
                </c:pt>
                <c:pt idx="891">
                  <c:v>2482.3000000000002</c:v>
                </c:pt>
                <c:pt idx="892">
                  <c:v>2449.9499999999998</c:v>
                </c:pt>
                <c:pt idx="893">
                  <c:v>2436.25</c:v>
                </c:pt>
                <c:pt idx="894">
                  <c:v>2453.85</c:v>
                </c:pt>
                <c:pt idx="895">
                  <c:v>2449.65</c:v>
                </c:pt>
                <c:pt idx="896">
                  <c:v>2374.8000000000002</c:v>
                </c:pt>
                <c:pt idx="897">
                  <c:v>2368.15</c:v>
                </c:pt>
                <c:pt idx="898">
                  <c:v>2348.5500000000002</c:v>
                </c:pt>
                <c:pt idx="899">
                  <c:v>2282.85</c:v>
                </c:pt>
                <c:pt idx="900">
                  <c:v>2261.5</c:v>
                </c:pt>
                <c:pt idx="901">
                  <c:v>2320.4499999999998</c:v>
                </c:pt>
                <c:pt idx="902">
                  <c:v>2402.25</c:v>
                </c:pt>
                <c:pt idx="903">
                  <c:v>2331.85</c:v>
                </c:pt>
                <c:pt idx="904">
                  <c:v>2285.15</c:v>
                </c:pt>
                <c:pt idx="905">
                  <c:v>2277.8000000000002</c:v>
                </c:pt>
                <c:pt idx="906">
                  <c:v>2291.75</c:v>
                </c:pt>
                <c:pt idx="907">
                  <c:v>2265</c:v>
                </c:pt>
                <c:pt idx="908">
                  <c:v>2249.0500000000002</c:v>
                </c:pt>
                <c:pt idx="909">
                  <c:v>2237.65</c:v>
                </c:pt>
                <c:pt idx="910">
                  <c:v>2246.65</c:v>
                </c:pt>
                <c:pt idx="911">
                  <c:v>2274.8000000000002</c:v>
                </c:pt>
                <c:pt idx="912">
                  <c:v>2289.1999999999998</c:v>
                </c:pt>
                <c:pt idx="913">
                  <c:v>2311.5</c:v>
                </c:pt>
                <c:pt idx="914">
                  <c:v>2256.65</c:v>
                </c:pt>
                <c:pt idx="915">
                  <c:v>2263.25</c:v>
                </c:pt>
                <c:pt idx="916">
                  <c:v>2293.4499999999998</c:v>
                </c:pt>
                <c:pt idx="917">
                  <c:v>2350.9</c:v>
                </c:pt>
                <c:pt idx="918">
                  <c:v>2349.85</c:v>
                </c:pt>
                <c:pt idx="919">
                  <c:v>2290.4</c:v>
                </c:pt>
                <c:pt idx="920">
                  <c:v>2268.8000000000002</c:v>
                </c:pt>
                <c:pt idx="921">
                  <c:v>2253.85</c:v>
                </c:pt>
                <c:pt idx="922">
                  <c:v>2258.8000000000002</c:v>
                </c:pt>
                <c:pt idx="923">
                  <c:v>2322.5</c:v>
                </c:pt>
                <c:pt idx="924">
                  <c:v>2415.1</c:v>
                </c:pt>
                <c:pt idx="925">
                  <c:v>2402.4</c:v>
                </c:pt>
                <c:pt idx="926">
                  <c:v>2358.8000000000002</c:v>
                </c:pt>
                <c:pt idx="927">
                  <c:v>2352.9</c:v>
                </c:pt>
                <c:pt idx="928">
                  <c:v>2350.15</c:v>
                </c:pt>
                <c:pt idx="929">
                  <c:v>2349.4499999999998</c:v>
                </c:pt>
                <c:pt idx="930">
                  <c:v>2350.15</c:v>
                </c:pt>
                <c:pt idx="931">
                  <c:v>2465.6</c:v>
                </c:pt>
                <c:pt idx="932">
                  <c:v>2393.35</c:v>
                </c:pt>
                <c:pt idx="933">
                  <c:v>2402.3000000000002</c:v>
                </c:pt>
                <c:pt idx="934">
                  <c:v>2430.0500000000002</c:v>
                </c:pt>
                <c:pt idx="935">
                  <c:v>2432.1999999999998</c:v>
                </c:pt>
                <c:pt idx="936">
                  <c:v>2438</c:v>
                </c:pt>
                <c:pt idx="937">
                  <c:v>2468.0500000000002</c:v>
                </c:pt>
                <c:pt idx="938">
                  <c:v>2475.1</c:v>
                </c:pt>
                <c:pt idx="939">
                  <c:v>2473.3000000000002</c:v>
                </c:pt>
                <c:pt idx="940">
                  <c:v>2475</c:v>
                </c:pt>
                <c:pt idx="941">
                  <c:v>2493.9499999999998</c:v>
                </c:pt>
                <c:pt idx="942">
                  <c:v>2480.75</c:v>
                </c:pt>
                <c:pt idx="943">
                  <c:v>2486.25</c:v>
                </c:pt>
                <c:pt idx="944">
                  <c:v>2489.85</c:v>
                </c:pt>
                <c:pt idx="945">
                  <c:v>2480.1999999999998</c:v>
                </c:pt>
                <c:pt idx="946">
                  <c:v>2479.4499999999998</c:v>
                </c:pt>
                <c:pt idx="947">
                  <c:v>2478.9499999999998</c:v>
                </c:pt>
                <c:pt idx="948">
                  <c:v>2481</c:v>
                </c:pt>
                <c:pt idx="949">
                  <c:v>2479.4</c:v>
                </c:pt>
                <c:pt idx="950">
                  <c:v>2479.65</c:v>
                </c:pt>
                <c:pt idx="951">
                  <c:v>2480.0500000000002</c:v>
                </c:pt>
                <c:pt idx="952">
                  <c:v>2479.9</c:v>
                </c:pt>
                <c:pt idx="953">
                  <c:v>2419.25</c:v>
                </c:pt>
                <c:pt idx="954">
                  <c:v>2419.65</c:v>
                </c:pt>
                <c:pt idx="955">
                  <c:v>2419.4499999999998</c:v>
                </c:pt>
                <c:pt idx="956">
                  <c:v>2434.85</c:v>
                </c:pt>
                <c:pt idx="957">
                  <c:v>2435.15</c:v>
                </c:pt>
                <c:pt idx="958">
                  <c:v>2431.35</c:v>
                </c:pt>
                <c:pt idx="959">
                  <c:v>2481.4499999999998</c:v>
                </c:pt>
                <c:pt idx="960">
                  <c:v>2461.5500000000002</c:v>
                </c:pt>
                <c:pt idx="961">
                  <c:v>2482.4</c:v>
                </c:pt>
                <c:pt idx="962">
                  <c:v>2501.1</c:v>
                </c:pt>
                <c:pt idx="963">
                  <c:v>2489.9</c:v>
                </c:pt>
                <c:pt idx="964">
                  <c:v>2487.8000000000002</c:v>
                </c:pt>
                <c:pt idx="965">
                  <c:v>2474.3000000000002</c:v>
                </c:pt>
                <c:pt idx="966">
                  <c:v>2470.0500000000002</c:v>
                </c:pt>
                <c:pt idx="967">
                  <c:v>2410.1999999999998</c:v>
                </c:pt>
                <c:pt idx="968">
                  <c:v>2410.3000000000002</c:v>
                </c:pt>
                <c:pt idx="969">
                  <c:v>2416.1999999999998</c:v>
                </c:pt>
                <c:pt idx="970">
                  <c:v>2420.0500000000002</c:v>
                </c:pt>
                <c:pt idx="971">
                  <c:v>2414</c:v>
                </c:pt>
                <c:pt idx="972">
                  <c:v>2405.8000000000002</c:v>
                </c:pt>
                <c:pt idx="973">
                  <c:v>2405.9499999999998</c:v>
                </c:pt>
                <c:pt idx="974">
                  <c:v>2405.5</c:v>
                </c:pt>
                <c:pt idx="975">
                  <c:v>2396.35</c:v>
                </c:pt>
                <c:pt idx="976">
                  <c:v>2390.0500000000002</c:v>
                </c:pt>
                <c:pt idx="977">
                  <c:v>2389.9499999999998</c:v>
                </c:pt>
                <c:pt idx="978">
                  <c:v>2495.6999999999998</c:v>
                </c:pt>
                <c:pt idx="979">
                  <c:v>2523.25</c:v>
                </c:pt>
                <c:pt idx="980">
                  <c:v>2594.35</c:v>
                </c:pt>
                <c:pt idx="981">
                  <c:v>2572.4</c:v>
                </c:pt>
                <c:pt idx="982">
                  <c:v>2557.75</c:v>
                </c:pt>
                <c:pt idx="983">
                  <c:v>2522.6</c:v>
                </c:pt>
                <c:pt idx="984">
                  <c:v>2510.8000000000002</c:v>
                </c:pt>
                <c:pt idx="985">
                  <c:v>2489.1999999999998</c:v>
                </c:pt>
                <c:pt idx="986">
                  <c:v>2469.65</c:v>
                </c:pt>
                <c:pt idx="987">
                  <c:v>2432.15</c:v>
                </c:pt>
                <c:pt idx="988">
                  <c:v>2460.15</c:v>
                </c:pt>
                <c:pt idx="989">
                  <c:v>2925.6</c:v>
                </c:pt>
                <c:pt idx="990">
                  <c:v>2949.55</c:v>
                </c:pt>
                <c:pt idx="991">
                  <c:v>2943.15</c:v>
                </c:pt>
                <c:pt idx="992">
                  <c:v>2937.25</c:v>
                </c:pt>
                <c:pt idx="993">
                  <c:v>2930.75</c:v>
                </c:pt>
                <c:pt idx="994">
                  <c:v>2936.6</c:v>
                </c:pt>
                <c:pt idx="995">
                  <c:v>2951.95</c:v>
                </c:pt>
                <c:pt idx="996">
                  <c:v>2954.6</c:v>
                </c:pt>
                <c:pt idx="997">
                  <c:v>2958.1</c:v>
                </c:pt>
                <c:pt idx="998">
                  <c:v>2975.25</c:v>
                </c:pt>
                <c:pt idx="999">
                  <c:v>2998.3</c:v>
                </c:pt>
                <c:pt idx="1000">
                  <c:v>2990.45</c:v>
                </c:pt>
                <c:pt idx="1001">
                  <c:v>2986.05</c:v>
                </c:pt>
                <c:pt idx="1002">
                  <c:v>2986.15</c:v>
                </c:pt>
                <c:pt idx="1003">
                  <c:v>2985.05</c:v>
                </c:pt>
                <c:pt idx="1004">
                  <c:v>2979.05</c:v>
                </c:pt>
                <c:pt idx="1005">
                  <c:v>2974.2</c:v>
                </c:pt>
                <c:pt idx="1006">
                  <c:v>2961.85</c:v>
                </c:pt>
                <c:pt idx="1007">
                  <c:v>2965.15</c:v>
                </c:pt>
                <c:pt idx="1008">
                  <c:v>2984.7</c:v>
                </c:pt>
                <c:pt idx="1009">
                  <c:v>2978.15</c:v>
                </c:pt>
                <c:pt idx="1010">
                  <c:v>2978.05</c:v>
                </c:pt>
                <c:pt idx="1011">
                  <c:v>2971.3</c:v>
                </c:pt>
                <c:pt idx="1012">
                  <c:v>2977.25</c:v>
                </c:pt>
                <c:pt idx="1013">
                  <c:v>2977.9</c:v>
                </c:pt>
                <c:pt idx="1014">
                  <c:v>2977.85</c:v>
                </c:pt>
                <c:pt idx="1015">
                  <c:v>2974.7</c:v>
                </c:pt>
                <c:pt idx="1016">
                  <c:v>2978.3</c:v>
                </c:pt>
                <c:pt idx="1017">
                  <c:v>2983.05</c:v>
                </c:pt>
                <c:pt idx="1018">
                  <c:v>2977.4</c:v>
                </c:pt>
                <c:pt idx="1019">
                  <c:v>2978.7</c:v>
                </c:pt>
                <c:pt idx="1020">
                  <c:v>2973.65</c:v>
                </c:pt>
                <c:pt idx="1021">
                  <c:v>2978.35</c:v>
                </c:pt>
                <c:pt idx="1022">
                  <c:v>2984.1</c:v>
                </c:pt>
                <c:pt idx="1023">
                  <c:v>2986.35</c:v>
                </c:pt>
                <c:pt idx="1024">
                  <c:v>2984.85</c:v>
                </c:pt>
                <c:pt idx="1025">
                  <c:v>2982.6</c:v>
                </c:pt>
                <c:pt idx="1026">
                  <c:v>2969.9</c:v>
                </c:pt>
                <c:pt idx="1027">
                  <c:v>2972</c:v>
                </c:pt>
                <c:pt idx="1028">
                  <c:v>2981.9</c:v>
                </c:pt>
                <c:pt idx="1029">
                  <c:v>2982.85</c:v>
                </c:pt>
                <c:pt idx="1030">
                  <c:v>2983</c:v>
                </c:pt>
                <c:pt idx="1031">
                  <c:v>3003.7</c:v>
                </c:pt>
                <c:pt idx="1032">
                  <c:v>3008.65</c:v>
                </c:pt>
                <c:pt idx="1033">
                  <c:v>3013.4</c:v>
                </c:pt>
                <c:pt idx="1034">
                  <c:v>3017.6</c:v>
                </c:pt>
                <c:pt idx="1035">
                  <c:v>3009.25</c:v>
                </c:pt>
                <c:pt idx="1036">
                  <c:v>3017.45</c:v>
                </c:pt>
                <c:pt idx="1037">
                  <c:v>3028.05</c:v>
                </c:pt>
                <c:pt idx="1038">
                  <c:v>3030.9</c:v>
                </c:pt>
                <c:pt idx="1039">
                  <c:v>3036.5</c:v>
                </c:pt>
                <c:pt idx="1040">
                  <c:v>3045.75</c:v>
                </c:pt>
                <c:pt idx="1041">
                  <c:v>3045.15</c:v>
                </c:pt>
                <c:pt idx="1042">
                  <c:v>3053.05</c:v>
                </c:pt>
                <c:pt idx="1043">
                  <c:v>2966.45</c:v>
                </c:pt>
                <c:pt idx="1044">
                  <c:v>2744.8</c:v>
                </c:pt>
                <c:pt idx="1045">
                  <c:v>2676.45</c:v>
                </c:pt>
                <c:pt idx="1046">
                  <c:v>2648.35</c:v>
                </c:pt>
                <c:pt idx="1047">
                  <c:v>2508.8000000000002</c:v>
                </c:pt>
                <c:pt idx="1048">
                  <c:v>2441.9</c:v>
                </c:pt>
                <c:pt idx="1049">
                  <c:v>2477.75</c:v>
                </c:pt>
                <c:pt idx="1050">
                  <c:v>2533.75</c:v>
                </c:pt>
                <c:pt idx="1051">
                  <c:v>2605.75</c:v>
                </c:pt>
                <c:pt idx="1052">
                  <c:v>2651.9</c:v>
                </c:pt>
                <c:pt idx="1053">
                  <c:v>2650.5</c:v>
                </c:pt>
                <c:pt idx="1054">
                  <c:v>2637.5</c:v>
                </c:pt>
                <c:pt idx="1055">
                  <c:v>2568.9</c:v>
                </c:pt>
                <c:pt idx="1056">
                  <c:v>2596.4</c:v>
                </c:pt>
                <c:pt idx="1057">
                  <c:v>2552.9</c:v>
                </c:pt>
                <c:pt idx="1058">
                  <c:v>2550.15</c:v>
                </c:pt>
                <c:pt idx="1059">
                  <c:v>2550.15</c:v>
                </c:pt>
                <c:pt idx="1060">
                  <c:v>2573</c:v>
                </c:pt>
                <c:pt idx="1061">
                  <c:v>2588.75</c:v>
                </c:pt>
                <c:pt idx="1062">
                  <c:v>2573.1999999999998</c:v>
                </c:pt>
                <c:pt idx="1063">
                  <c:v>2580.9</c:v>
                </c:pt>
                <c:pt idx="1064">
                  <c:v>2589.9499999999998</c:v>
                </c:pt>
                <c:pt idx="1065">
                  <c:v>2571.1</c:v>
                </c:pt>
                <c:pt idx="1066">
                  <c:v>2562.85</c:v>
                </c:pt>
                <c:pt idx="1067">
                  <c:v>2548.5500000000002</c:v>
                </c:pt>
                <c:pt idx="1068">
                  <c:v>2545.25</c:v>
                </c:pt>
                <c:pt idx="1069">
                  <c:v>2534.9499999999998</c:v>
                </c:pt>
                <c:pt idx="1070">
                  <c:v>2536.4</c:v>
                </c:pt>
                <c:pt idx="1071">
                  <c:v>2500.9499999999998</c:v>
                </c:pt>
                <c:pt idx="1072">
                  <c:v>2503.85</c:v>
                </c:pt>
                <c:pt idx="1073">
                  <c:v>2491.5500000000002</c:v>
                </c:pt>
                <c:pt idx="1074">
                  <c:v>2489.25</c:v>
                </c:pt>
                <c:pt idx="1075">
                  <c:v>2482.35</c:v>
                </c:pt>
                <c:pt idx="1076">
                  <c:v>2457.1</c:v>
                </c:pt>
                <c:pt idx="1077">
                  <c:v>2442</c:v>
                </c:pt>
                <c:pt idx="1078">
                  <c:v>2419</c:v>
                </c:pt>
                <c:pt idx="1079">
                  <c:v>2430.4499999999998</c:v>
                </c:pt>
                <c:pt idx="1080">
                  <c:v>2466.3000000000002</c:v>
                </c:pt>
                <c:pt idx="1081">
                  <c:v>2449.4</c:v>
                </c:pt>
                <c:pt idx="1082">
                  <c:v>2420.65</c:v>
                </c:pt>
                <c:pt idx="1083">
                  <c:v>2380.5500000000002</c:v>
                </c:pt>
                <c:pt idx="1084">
                  <c:v>2376.4499999999998</c:v>
                </c:pt>
                <c:pt idx="1085">
                  <c:v>2402.9499999999998</c:v>
                </c:pt>
                <c:pt idx="1086">
                  <c:v>2386.9499999999998</c:v>
                </c:pt>
                <c:pt idx="1087">
                  <c:v>2383.1999999999998</c:v>
                </c:pt>
                <c:pt idx="1088">
                  <c:v>2435.5500000000002</c:v>
                </c:pt>
                <c:pt idx="1089">
                  <c:v>2437.75</c:v>
                </c:pt>
                <c:pt idx="1090">
                  <c:v>2459.4499999999998</c:v>
                </c:pt>
                <c:pt idx="1091">
                  <c:v>2501.25</c:v>
                </c:pt>
                <c:pt idx="1092">
                  <c:v>2504.0500000000002</c:v>
                </c:pt>
                <c:pt idx="1093">
                  <c:v>2525</c:v>
                </c:pt>
                <c:pt idx="1094">
                  <c:v>2549.5500000000002</c:v>
                </c:pt>
                <c:pt idx="1095">
                  <c:v>2556.1999999999998</c:v>
                </c:pt>
                <c:pt idx="1096">
                  <c:v>2516.1</c:v>
                </c:pt>
                <c:pt idx="1097">
                  <c:v>2484.4499999999998</c:v>
                </c:pt>
                <c:pt idx="1098">
                  <c:v>2453</c:v>
                </c:pt>
                <c:pt idx="1099">
                  <c:v>2428.6</c:v>
                </c:pt>
                <c:pt idx="1100">
                  <c:v>2453.25</c:v>
                </c:pt>
                <c:pt idx="1101">
                  <c:v>2434.75</c:v>
                </c:pt>
                <c:pt idx="1102">
                  <c:v>2461.65</c:v>
                </c:pt>
                <c:pt idx="1103">
                  <c:v>2449.4</c:v>
                </c:pt>
                <c:pt idx="1104">
                  <c:v>2446.25</c:v>
                </c:pt>
                <c:pt idx="1105">
                  <c:v>2456.3000000000002</c:v>
                </c:pt>
                <c:pt idx="1106">
                  <c:v>2490.8000000000002</c:v>
                </c:pt>
                <c:pt idx="1107">
                  <c:v>2475.35</c:v>
                </c:pt>
                <c:pt idx="1108">
                  <c:v>2494.85</c:v>
                </c:pt>
                <c:pt idx="1109">
                  <c:v>2481.35</c:v>
                </c:pt>
                <c:pt idx="1110">
                  <c:v>2514.6999999999998</c:v>
                </c:pt>
                <c:pt idx="1111">
                  <c:v>2488.25</c:v>
                </c:pt>
                <c:pt idx="1112">
                  <c:v>2478.5500000000002</c:v>
                </c:pt>
                <c:pt idx="1113">
                  <c:v>2477.85</c:v>
                </c:pt>
                <c:pt idx="1114">
                  <c:v>2477.0500000000002</c:v>
                </c:pt>
                <c:pt idx="1115">
                  <c:v>2462.5500000000002</c:v>
                </c:pt>
                <c:pt idx="1116">
                  <c:v>2477.9</c:v>
                </c:pt>
                <c:pt idx="1117">
                  <c:v>2485.3000000000002</c:v>
                </c:pt>
                <c:pt idx="1118">
                  <c:v>2486.75</c:v>
                </c:pt>
                <c:pt idx="1119">
                  <c:v>2473.75</c:v>
                </c:pt>
                <c:pt idx="1120">
                  <c:v>2463.9</c:v>
                </c:pt>
                <c:pt idx="1121">
                  <c:v>2490.6999999999998</c:v>
                </c:pt>
                <c:pt idx="1122">
                  <c:v>2501.6</c:v>
                </c:pt>
                <c:pt idx="1123">
                  <c:v>2499.6999999999998</c:v>
                </c:pt>
                <c:pt idx="1124">
                  <c:v>2533.4499999999998</c:v>
                </c:pt>
                <c:pt idx="1125">
                  <c:v>2551.9499999999998</c:v>
                </c:pt>
                <c:pt idx="1126">
                  <c:v>2549.1</c:v>
                </c:pt>
                <c:pt idx="1127">
                  <c:v>2551.4499999999998</c:v>
                </c:pt>
                <c:pt idx="1128">
                  <c:v>2508.5500000000002</c:v>
                </c:pt>
                <c:pt idx="1129">
                  <c:v>2508.5</c:v>
                </c:pt>
                <c:pt idx="1130">
                  <c:v>2481.5</c:v>
                </c:pt>
                <c:pt idx="1131">
                  <c:v>2500.4</c:v>
                </c:pt>
                <c:pt idx="1132">
                  <c:v>2488.1999999999998</c:v>
                </c:pt>
                <c:pt idx="1133">
                  <c:v>2506.6999999999998</c:v>
                </c:pt>
                <c:pt idx="1134">
                  <c:v>2499.9499999999998</c:v>
                </c:pt>
                <c:pt idx="1135">
                  <c:v>2505.25</c:v>
                </c:pt>
                <c:pt idx="1136">
                  <c:v>2491.25</c:v>
                </c:pt>
                <c:pt idx="1137">
                  <c:v>2487.65</c:v>
                </c:pt>
                <c:pt idx="1138">
                  <c:v>2472.75</c:v>
                </c:pt>
                <c:pt idx="1139">
                  <c:v>2487.1999999999998</c:v>
                </c:pt>
                <c:pt idx="1140">
                  <c:v>2482.25</c:v>
                </c:pt>
                <c:pt idx="1141">
                  <c:v>2482.3000000000002</c:v>
                </c:pt>
                <c:pt idx="1142">
                  <c:v>2491.4499999999998</c:v>
                </c:pt>
                <c:pt idx="1143">
                  <c:v>2492.75</c:v>
                </c:pt>
                <c:pt idx="1144">
                  <c:v>2495.5500000000002</c:v>
                </c:pt>
                <c:pt idx="1145">
                  <c:v>2482.6999999999998</c:v>
                </c:pt>
                <c:pt idx="1146">
                  <c:v>2480.9</c:v>
                </c:pt>
                <c:pt idx="1147">
                  <c:v>2488.9499999999998</c:v>
                </c:pt>
                <c:pt idx="1148">
                  <c:v>2491.85</c:v>
                </c:pt>
                <c:pt idx="1149">
                  <c:v>2506.1</c:v>
                </c:pt>
                <c:pt idx="1150">
                  <c:v>2500.6</c:v>
                </c:pt>
                <c:pt idx="1151">
                  <c:v>2497.4</c:v>
                </c:pt>
                <c:pt idx="1152">
                  <c:v>2518.6999999999998</c:v>
                </c:pt>
                <c:pt idx="1153">
                  <c:v>2494.25</c:v>
                </c:pt>
                <c:pt idx="1154">
                  <c:v>2491.75</c:v>
                </c:pt>
                <c:pt idx="1155">
                  <c:v>2489.3000000000002</c:v>
                </c:pt>
                <c:pt idx="1156">
                  <c:v>2492.0500000000002</c:v>
                </c:pt>
                <c:pt idx="1157">
                  <c:v>2505.15</c:v>
                </c:pt>
                <c:pt idx="1158">
                  <c:v>2501.6999999999998</c:v>
                </c:pt>
                <c:pt idx="1159">
                  <c:v>2488.65</c:v>
                </c:pt>
                <c:pt idx="1160">
                  <c:v>2479.9499999999998</c:v>
                </c:pt>
                <c:pt idx="1161">
                  <c:v>2481</c:v>
                </c:pt>
                <c:pt idx="1162">
                  <c:v>2497.4</c:v>
                </c:pt>
                <c:pt idx="1163">
                  <c:v>2488.65</c:v>
                </c:pt>
                <c:pt idx="1164">
                  <c:v>2493.9499999999998</c:v>
                </c:pt>
                <c:pt idx="1165">
                  <c:v>2499.9499999999998</c:v>
                </c:pt>
                <c:pt idx="1166">
                  <c:v>2494.1999999999998</c:v>
                </c:pt>
                <c:pt idx="1167">
                  <c:v>2488.65</c:v>
                </c:pt>
                <c:pt idx="1168">
                  <c:v>2503.1999999999998</c:v>
                </c:pt>
                <c:pt idx="1169">
                  <c:v>2537.65</c:v>
                </c:pt>
                <c:pt idx="1170">
                  <c:v>2521.8000000000002</c:v>
                </c:pt>
                <c:pt idx="1171">
                  <c:v>2509</c:v>
                </c:pt>
                <c:pt idx="1172">
                  <c:v>2512.25</c:v>
                </c:pt>
                <c:pt idx="1173">
                  <c:v>2504.6</c:v>
                </c:pt>
                <c:pt idx="1174">
                  <c:v>2524.65</c:v>
                </c:pt>
                <c:pt idx="1175">
                  <c:v>2497.1</c:v>
                </c:pt>
                <c:pt idx="1176">
                  <c:v>2504.1</c:v>
                </c:pt>
                <c:pt idx="1177">
                  <c:v>2510.3000000000002</c:v>
                </c:pt>
                <c:pt idx="1178">
                  <c:v>2500.85</c:v>
                </c:pt>
                <c:pt idx="1179">
                  <c:v>2510.75</c:v>
                </c:pt>
                <c:pt idx="1180">
                  <c:v>2539.9</c:v>
                </c:pt>
                <c:pt idx="1181">
                  <c:v>2665.1</c:v>
                </c:pt>
                <c:pt idx="1182">
                  <c:v>2685.5</c:v>
                </c:pt>
                <c:pt idx="1183">
                  <c:v>2705.3</c:v>
                </c:pt>
                <c:pt idx="1184">
                  <c:v>2764.05</c:v>
                </c:pt>
                <c:pt idx="1185">
                  <c:v>2826.75</c:v>
                </c:pt>
                <c:pt idx="1186">
                  <c:v>2803.1</c:v>
                </c:pt>
                <c:pt idx="1187">
                  <c:v>2886.9</c:v>
                </c:pt>
                <c:pt idx="1188">
                  <c:v>2807.6</c:v>
                </c:pt>
                <c:pt idx="1189">
                  <c:v>2775.85</c:v>
                </c:pt>
                <c:pt idx="1190">
                  <c:v>2718.8</c:v>
                </c:pt>
                <c:pt idx="1191">
                  <c:v>2739.9</c:v>
                </c:pt>
                <c:pt idx="1192">
                  <c:v>2744.3</c:v>
                </c:pt>
                <c:pt idx="1193">
                  <c:v>2687.85</c:v>
                </c:pt>
                <c:pt idx="1194">
                  <c:v>2702.25</c:v>
                </c:pt>
                <c:pt idx="1195">
                  <c:v>2707.2</c:v>
                </c:pt>
                <c:pt idx="1196">
                  <c:v>2716.45</c:v>
                </c:pt>
                <c:pt idx="1197">
                  <c:v>2709.55</c:v>
                </c:pt>
                <c:pt idx="1198">
                  <c:v>2704.1</c:v>
                </c:pt>
                <c:pt idx="1199">
                  <c:v>2700.15</c:v>
                </c:pt>
                <c:pt idx="1200">
                  <c:v>2701.45</c:v>
                </c:pt>
                <c:pt idx="1201">
                  <c:v>2679.5</c:v>
                </c:pt>
                <c:pt idx="1202">
                  <c:v>2705.8</c:v>
                </c:pt>
                <c:pt idx="1203">
                  <c:v>2720</c:v>
                </c:pt>
                <c:pt idx="1204">
                  <c:v>2732.8</c:v>
                </c:pt>
                <c:pt idx="1205">
                  <c:v>2760.25</c:v>
                </c:pt>
                <c:pt idx="1206">
                  <c:v>2790.85</c:v>
                </c:pt>
                <c:pt idx="1207">
                  <c:v>2799.55</c:v>
                </c:pt>
                <c:pt idx="1208">
                  <c:v>2766.05</c:v>
                </c:pt>
                <c:pt idx="1209">
                  <c:v>2843.5</c:v>
                </c:pt>
                <c:pt idx="1210">
                  <c:v>2840.35</c:v>
                </c:pt>
                <c:pt idx="1211">
                  <c:v>2849.25</c:v>
                </c:pt>
                <c:pt idx="1212">
                  <c:v>2853.1</c:v>
                </c:pt>
                <c:pt idx="1213">
                  <c:v>2849.75</c:v>
                </c:pt>
                <c:pt idx="1214">
                  <c:v>2899.4</c:v>
                </c:pt>
                <c:pt idx="1215">
                  <c:v>2926.3</c:v>
                </c:pt>
                <c:pt idx="1216">
                  <c:v>2944.3</c:v>
                </c:pt>
                <c:pt idx="1217">
                  <c:v>2939.8</c:v>
                </c:pt>
                <c:pt idx="1218">
                  <c:v>2873.15</c:v>
                </c:pt>
                <c:pt idx="1219">
                  <c:v>2907.75</c:v>
                </c:pt>
                <c:pt idx="1220">
                  <c:v>2933.7</c:v>
                </c:pt>
                <c:pt idx="1221">
                  <c:v>2933.8</c:v>
                </c:pt>
                <c:pt idx="1222">
                  <c:v>2972.8</c:v>
                </c:pt>
                <c:pt idx="1223">
                  <c:v>3172.1</c:v>
                </c:pt>
                <c:pt idx="1224">
                  <c:v>3210.5</c:v>
                </c:pt>
                <c:pt idx="1225">
                  <c:v>3190.1</c:v>
                </c:pt>
                <c:pt idx="1226">
                  <c:v>3193.95</c:v>
                </c:pt>
                <c:pt idx="1227">
                  <c:v>3213.7</c:v>
                </c:pt>
                <c:pt idx="1228">
                  <c:v>3159.2</c:v>
                </c:pt>
                <c:pt idx="1229">
                  <c:v>3146</c:v>
                </c:pt>
                <c:pt idx="1230">
                  <c:v>3091.05</c:v>
                </c:pt>
                <c:pt idx="1231">
                  <c:v>3108.85</c:v>
                </c:pt>
                <c:pt idx="1232">
                  <c:v>3062.5</c:v>
                </c:pt>
                <c:pt idx="1233">
                  <c:v>2941.5</c:v>
                </c:pt>
                <c:pt idx="1234">
                  <c:v>2876.1</c:v>
                </c:pt>
                <c:pt idx="1235">
                  <c:v>2980.15</c:v>
                </c:pt>
                <c:pt idx="1236">
                  <c:v>2986.25</c:v>
                </c:pt>
                <c:pt idx="1237">
                  <c:v>2984.95</c:v>
                </c:pt>
                <c:pt idx="1238">
                  <c:v>3075.05</c:v>
                </c:pt>
                <c:pt idx="1239">
                  <c:v>3120.85</c:v>
                </c:pt>
                <c:pt idx="1240">
                  <c:v>3117.85</c:v>
                </c:pt>
                <c:pt idx="1241">
                  <c:v>3156.8</c:v>
                </c:pt>
                <c:pt idx="1242">
                  <c:v>3187.3</c:v>
                </c:pt>
                <c:pt idx="1243">
                  <c:v>3198.45</c:v>
                </c:pt>
                <c:pt idx="1244">
                  <c:v>3169.9</c:v>
                </c:pt>
                <c:pt idx="1245">
                  <c:v>3131.9</c:v>
                </c:pt>
                <c:pt idx="1246">
                  <c:v>3136.15</c:v>
                </c:pt>
                <c:pt idx="1247">
                  <c:v>3151.1</c:v>
                </c:pt>
                <c:pt idx="1248">
                  <c:v>3180.1</c:v>
                </c:pt>
                <c:pt idx="1249">
                  <c:v>3207.5</c:v>
                </c:pt>
                <c:pt idx="1250">
                  <c:v>3192.65</c:v>
                </c:pt>
                <c:pt idx="1251">
                  <c:v>3192.8</c:v>
                </c:pt>
                <c:pt idx="1252">
                  <c:v>3183.95</c:v>
                </c:pt>
                <c:pt idx="1253">
                  <c:v>3193.1</c:v>
                </c:pt>
                <c:pt idx="1254">
                  <c:v>3175.15</c:v>
                </c:pt>
                <c:pt idx="1255">
                  <c:v>3205.1</c:v>
                </c:pt>
                <c:pt idx="1256">
                  <c:v>3173.8</c:v>
                </c:pt>
                <c:pt idx="1257">
                  <c:v>3168.95</c:v>
                </c:pt>
                <c:pt idx="1258">
                  <c:v>3159.05</c:v>
                </c:pt>
                <c:pt idx="1259">
                  <c:v>3154</c:v>
                </c:pt>
                <c:pt idx="1260">
                  <c:v>3343.05</c:v>
                </c:pt>
                <c:pt idx="1261">
                  <c:v>3445.5</c:v>
                </c:pt>
                <c:pt idx="1262">
                  <c:v>3389.7</c:v>
                </c:pt>
                <c:pt idx="1263">
                  <c:v>3444.55</c:v>
                </c:pt>
                <c:pt idx="1264">
                  <c:v>3390.2</c:v>
                </c:pt>
                <c:pt idx="1265">
                  <c:v>3383.2</c:v>
                </c:pt>
                <c:pt idx="1266">
                  <c:v>3337.4</c:v>
                </c:pt>
                <c:pt idx="1267">
                  <c:v>3349.45</c:v>
                </c:pt>
                <c:pt idx="1268">
                  <c:v>3301.55</c:v>
                </c:pt>
                <c:pt idx="1269">
                  <c:v>3295.95</c:v>
                </c:pt>
                <c:pt idx="1270">
                  <c:v>3287.95</c:v>
                </c:pt>
                <c:pt idx="1271">
                  <c:v>3322.55</c:v>
                </c:pt>
                <c:pt idx="1272">
                  <c:v>3295.55</c:v>
                </c:pt>
                <c:pt idx="1273">
                  <c:v>3253.4</c:v>
                </c:pt>
                <c:pt idx="1274">
                  <c:v>3266.4</c:v>
                </c:pt>
                <c:pt idx="1275">
                  <c:v>3247.6</c:v>
                </c:pt>
                <c:pt idx="1276">
                  <c:v>3245.05</c:v>
                </c:pt>
                <c:pt idx="1277">
                  <c:v>3221.3</c:v>
                </c:pt>
                <c:pt idx="1278">
                  <c:v>3184.8</c:v>
                </c:pt>
                <c:pt idx="1279">
                  <c:v>3131.05</c:v>
                </c:pt>
                <c:pt idx="1280">
                  <c:v>3119.6</c:v>
                </c:pt>
                <c:pt idx="1281">
                  <c:v>3105.1</c:v>
                </c:pt>
                <c:pt idx="1282">
                  <c:v>3098.9</c:v>
                </c:pt>
                <c:pt idx="1283">
                  <c:v>3099.95</c:v>
                </c:pt>
                <c:pt idx="1284">
                  <c:v>3109.25</c:v>
                </c:pt>
                <c:pt idx="1285">
                  <c:v>3090.4</c:v>
                </c:pt>
                <c:pt idx="1286">
                  <c:v>3110.9</c:v>
                </c:pt>
                <c:pt idx="1287">
                  <c:v>3139.6</c:v>
                </c:pt>
                <c:pt idx="1288">
                  <c:v>3273.25</c:v>
                </c:pt>
                <c:pt idx="1289">
                  <c:v>3314.9</c:v>
                </c:pt>
                <c:pt idx="1290">
                  <c:v>3343.9</c:v>
                </c:pt>
                <c:pt idx="1291">
                  <c:v>3359.35</c:v>
                </c:pt>
                <c:pt idx="1292">
                  <c:v>3302.05</c:v>
                </c:pt>
                <c:pt idx="1293">
                  <c:v>3304.75</c:v>
                </c:pt>
                <c:pt idx="1294">
                  <c:v>3286.4</c:v>
                </c:pt>
                <c:pt idx="1295">
                  <c:v>3261.6</c:v>
                </c:pt>
                <c:pt idx="1296">
                  <c:v>3278.1</c:v>
                </c:pt>
                <c:pt idx="1297">
                  <c:v>3264.15</c:v>
                </c:pt>
                <c:pt idx="1298">
                  <c:v>3255.05</c:v>
                </c:pt>
                <c:pt idx="1299">
                  <c:v>3283.15</c:v>
                </c:pt>
                <c:pt idx="1300">
                  <c:v>3252.75</c:v>
                </c:pt>
                <c:pt idx="1301">
                  <c:v>3283.85</c:v>
                </c:pt>
                <c:pt idx="1302">
                  <c:v>3262.75</c:v>
                </c:pt>
                <c:pt idx="1303">
                  <c:v>3274.15</c:v>
                </c:pt>
                <c:pt idx="1304">
                  <c:v>3285.2</c:v>
                </c:pt>
                <c:pt idx="1305">
                  <c:v>3425.65</c:v>
                </c:pt>
                <c:pt idx="1306">
                  <c:v>3353.25</c:v>
                </c:pt>
                <c:pt idx="1307">
                  <c:v>3360.1</c:v>
                </c:pt>
                <c:pt idx="1308">
                  <c:v>3358.9</c:v>
                </c:pt>
                <c:pt idx="1309">
                  <c:v>3359.5</c:v>
                </c:pt>
                <c:pt idx="1310">
                  <c:v>3340.85</c:v>
                </c:pt>
                <c:pt idx="1311">
                  <c:v>3314.3</c:v>
                </c:pt>
                <c:pt idx="1312">
                  <c:v>3349.75</c:v>
                </c:pt>
                <c:pt idx="1313">
                  <c:v>3342.95</c:v>
                </c:pt>
                <c:pt idx="1314">
                  <c:v>3312.75</c:v>
                </c:pt>
                <c:pt idx="1315">
                  <c:v>3273.45</c:v>
                </c:pt>
                <c:pt idx="1316">
                  <c:v>3198.4</c:v>
                </c:pt>
                <c:pt idx="1317">
                  <c:v>3190.5</c:v>
                </c:pt>
                <c:pt idx="1318">
                  <c:v>3199.85</c:v>
                </c:pt>
                <c:pt idx="1319">
                  <c:v>3197.2</c:v>
                </c:pt>
                <c:pt idx="1320">
                  <c:v>3062.65</c:v>
                </c:pt>
                <c:pt idx="1321">
                  <c:v>2996.05</c:v>
                </c:pt>
                <c:pt idx="1322">
                  <c:v>3038.85</c:v>
                </c:pt>
                <c:pt idx="1323">
                  <c:v>3140.05</c:v>
                </c:pt>
                <c:pt idx="1324">
                  <c:v>3183.4</c:v>
                </c:pt>
                <c:pt idx="1325">
                  <c:v>3175.25</c:v>
                </c:pt>
                <c:pt idx="1326">
                  <c:v>3235.5</c:v>
                </c:pt>
                <c:pt idx="1327">
                  <c:v>3198.1</c:v>
                </c:pt>
                <c:pt idx="1328">
                  <c:v>3173.25</c:v>
                </c:pt>
                <c:pt idx="1329">
                  <c:v>3185.5</c:v>
                </c:pt>
                <c:pt idx="1330">
                  <c:v>3187.45</c:v>
                </c:pt>
                <c:pt idx="1331">
                  <c:v>3193</c:v>
                </c:pt>
                <c:pt idx="1332">
                  <c:v>3195.4</c:v>
                </c:pt>
                <c:pt idx="1333">
                  <c:v>3225.4</c:v>
                </c:pt>
                <c:pt idx="1334">
                  <c:v>3240.2</c:v>
                </c:pt>
                <c:pt idx="1335">
                  <c:v>3279.45</c:v>
                </c:pt>
                <c:pt idx="1336">
                  <c:v>3251.4</c:v>
                </c:pt>
                <c:pt idx="1337">
                  <c:v>3209.5</c:v>
                </c:pt>
                <c:pt idx="1338">
                  <c:v>3210.75</c:v>
                </c:pt>
                <c:pt idx="1339">
                  <c:v>3192.15</c:v>
                </c:pt>
                <c:pt idx="1340">
                  <c:v>3197.75</c:v>
                </c:pt>
                <c:pt idx="1341">
                  <c:v>3191.5</c:v>
                </c:pt>
                <c:pt idx="1342">
                  <c:v>3167.6</c:v>
                </c:pt>
                <c:pt idx="1343">
                  <c:v>3200.85</c:v>
                </c:pt>
                <c:pt idx="1344">
                  <c:v>3228.1</c:v>
                </c:pt>
                <c:pt idx="1345">
                  <c:v>3247.25</c:v>
                </c:pt>
                <c:pt idx="1346">
                  <c:v>3297.75</c:v>
                </c:pt>
                <c:pt idx="1347">
                  <c:v>3218.6</c:v>
                </c:pt>
                <c:pt idx="1348">
                  <c:v>3183.9</c:v>
                </c:pt>
                <c:pt idx="1349">
                  <c:v>3199.1</c:v>
                </c:pt>
                <c:pt idx="1350">
                  <c:v>3180.4</c:v>
                </c:pt>
                <c:pt idx="1351">
                  <c:v>3194.45</c:v>
                </c:pt>
                <c:pt idx="1352">
                  <c:v>3224</c:v>
                </c:pt>
                <c:pt idx="1353">
                  <c:v>3209</c:v>
                </c:pt>
                <c:pt idx="1354">
                  <c:v>3233.35</c:v>
                </c:pt>
                <c:pt idx="1355">
                  <c:v>3258.6</c:v>
                </c:pt>
                <c:pt idx="1356">
                  <c:v>3279.25</c:v>
                </c:pt>
                <c:pt idx="1357">
                  <c:v>3325.4</c:v>
                </c:pt>
                <c:pt idx="1358">
                  <c:v>3313.55</c:v>
                </c:pt>
                <c:pt idx="1359">
                  <c:v>3296.9</c:v>
                </c:pt>
                <c:pt idx="1360">
                  <c:v>3277.3</c:v>
                </c:pt>
                <c:pt idx="1361">
                  <c:v>3269.55</c:v>
                </c:pt>
                <c:pt idx="1362">
                  <c:v>3261.15</c:v>
                </c:pt>
                <c:pt idx="1363">
                  <c:v>3263.4</c:v>
                </c:pt>
                <c:pt idx="1364">
                  <c:v>3287.6</c:v>
                </c:pt>
                <c:pt idx="1365">
                  <c:v>3287.1</c:v>
                </c:pt>
                <c:pt idx="1366">
                  <c:v>3348.1</c:v>
                </c:pt>
                <c:pt idx="1367">
                  <c:v>3323.45</c:v>
                </c:pt>
                <c:pt idx="1368">
                  <c:v>3352</c:v>
                </c:pt>
                <c:pt idx="1369">
                  <c:v>3347.4</c:v>
                </c:pt>
                <c:pt idx="1370">
                  <c:v>3353.55</c:v>
                </c:pt>
                <c:pt idx="1371">
                  <c:v>3406.35</c:v>
                </c:pt>
                <c:pt idx="1372">
                  <c:v>3460.95</c:v>
                </c:pt>
                <c:pt idx="1373">
                  <c:v>3417</c:v>
                </c:pt>
                <c:pt idx="1374">
                  <c:v>3403.65</c:v>
                </c:pt>
                <c:pt idx="1375">
                  <c:v>3410.25</c:v>
                </c:pt>
                <c:pt idx="1376">
                  <c:v>3417.15</c:v>
                </c:pt>
                <c:pt idx="1377">
                  <c:v>3423.95</c:v>
                </c:pt>
                <c:pt idx="1378">
                  <c:v>3420.9</c:v>
                </c:pt>
                <c:pt idx="1379">
                  <c:v>3418.7</c:v>
                </c:pt>
                <c:pt idx="1380">
                  <c:v>3395.75</c:v>
                </c:pt>
                <c:pt idx="1381">
                  <c:v>3378.9</c:v>
                </c:pt>
                <c:pt idx="1382">
                  <c:v>3436.9</c:v>
                </c:pt>
                <c:pt idx="1383">
                  <c:v>3403</c:v>
                </c:pt>
                <c:pt idx="1384">
                  <c:v>3388.6</c:v>
                </c:pt>
                <c:pt idx="1385">
                  <c:v>3382.3</c:v>
                </c:pt>
                <c:pt idx="1386">
                  <c:v>3392.35</c:v>
                </c:pt>
                <c:pt idx="1387">
                  <c:v>3445.05</c:v>
                </c:pt>
                <c:pt idx="1388">
                  <c:v>3531.75</c:v>
                </c:pt>
                <c:pt idx="1389">
                  <c:v>3522.3</c:v>
                </c:pt>
                <c:pt idx="1390">
                  <c:v>3592.5</c:v>
                </c:pt>
                <c:pt idx="1391">
                  <c:v>3694.9</c:v>
                </c:pt>
                <c:pt idx="1392">
                  <c:v>3754.05</c:v>
                </c:pt>
                <c:pt idx="1393">
                  <c:v>3730.55</c:v>
                </c:pt>
                <c:pt idx="1394">
                  <c:v>3669.85</c:v>
                </c:pt>
                <c:pt idx="1395">
                  <c:v>3616.9</c:v>
                </c:pt>
                <c:pt idx="1396">
                  <c:v>3612.4</c:v>
                </c:pt>
                <c:pt idx="1397">
                  <c:v>3626.9</c:v>
                </c:pt>
                <c:pt idx="1398">
                  <c:v>3602.75</c:v>
                </c:pt>
                <c:pt idx="1399">
                  <c:v>3679.7</c:v>
                </c:pt>
                <c:pt idx="1400">
                  <c:v>3652.1</c:v>
                </c:pt>
                <c:pt idx="1401">
                  <c:v>3664.6</c:v>
                </c:pt>
                <c:pt idx="1402">
                  <c:v>3620.15</c:v>
                </c:pt>
                <c:pt idx="1403">
                  <c:v>3604.15</c:v>
                </c:pt>
                <c:pt idx="1404">
                  <c:v>3587.95</c:v>
                </c:pt>
                <c:pt idx="1405">
                  <c:v>3409.1</c:v>
                </c:pt>
                <c:pt idx="1406">
                  <c:v>3382.25</c:v>
                </c:pt>
                <c:pt idx="1407">
                  <c:v>3377.5</c:v>
                </c:pt>
                <c:pt idx="1408">
                  <c:v>3370.8</c:v>
                </c:pt>
                <c:pt idx="1409">
                  <c:v>3393.45</c:v>
                </c:pt>
                <c:pt idx="1410">
                  <c:v>3397.25</c:v>
                </c:pt>
                <c:pt idx="1411">
                  <c:v>3379.5</c:v>
                </c:pt>
                <c:pt idx="1412">
                  <c:v>3366.25</c:v>
                </c:pt>
                <c:pt idx="1413">
                  <c:v>3389.2</c:v>
                </c:pt>
                <c:pt idx="1414">
                  <c:v>3368.6</c:v>
                </c:pt>
                <c:pt idx="1415">
                  <c:v>3345.05</c:v>
                </c:pt>
                <c:pt idx="1416">
                  <c:v>3323.1</c:v>
                </c:pt>
                <c:pt idx="1417">
                  <c:v>3319.85</c:v>
                </c:pt>
                <c:pt idx="1418">
                  <c:v>3350.9</c:v>
                </c:pt>
                <c:pt idx="1419">
                  <c:v>3333.75</c:v>
                </c:pt>
                <c:pt idx="1420">
                  <c:v>3327</c:v>
                </c:pt>
                <c:pt idx="1421">
                  <c:v>3325.5</c:v>
                </c:pt>
                <c:pt idx="1422">
                  <c:v>3321.55</c:v>
                </c:pt>
                <c:pt idx="1423">
                  <c:v>3349.3</c:v>
                </c:pt>
                <c:pt idx="1424">
                  <c:v>3348.5</c:v>
                </c:pt>
                <c:pt idx="1425">
                  <c:v>3347.65</c:v>
                </c:pt>
                <c:pt idx="1426">
                  <c:v>3346.8</c:v>
                </c:pt>
                <c:pt idx="1427">
                  <c:v>3371.55</c:v>
                </c:pt>
                <c:pt idx="1428">
                  <c:v>3317.4</c:v>
                </c:pt>
                <c:pt idx="1429">
                  <c:v>3325.75</c:v>
                </c:pt>
                <c:pt idx="1430">
                  <c:v>3359.55</c:v>
                </c:pt>
                <c:pt idx="1431">
                  <c:v>3363.95</c:v>
                </c:pt>
                <c:pt idx="1432">
                  <c:v>3354.9</c:v>
                </c:pt>
                <c:pt idx="1433">
                  <c:v>3373.55</c:v>
                </c:pt>
                <c:pt idx="1434">
                  <c:v>3387.9</c:v>
                </c:pt>
                <c:pt idx="1435">
                  <c:v>3365.75</c:v>
                </c:pt>
                <c:pt idx="1436">
                  <c:v>3319.3</c:v>
                </c:pt>
                <c:pt idx="1437">
                  <c:v>3318.45</c:v>
                </c:pt>
                <c:pt idx="1438">
                  <c:v>3307.75</c:v>
                </c:pt>
                <c:pt idx="1439">
                  <c:v>3300.15</c:v>
                </c:pt>
                <c:pt idx="1440">
                  <c:v>3304.65</c:v>
                </c:pt>
                <c:pt idx="1441">
                  <c:v>3323.55</c:v>
                </c:pt>
                <c:pt idx="1442">
                  <c:v>3315.75</c:v>
                </c:pt>
                <c:pt idx="1443">
                  <c:v>3300.1</c:v>
                </c:pt>
                <c:pt idx="1444">
                  <c:v>3303.5</c:v>
                </c:pt>
                <c:pt idx="1445">
                  <c:v>3321</c:v>
                </c:pt>
                <c:pt idx="1446">
                  <c:v>3298.5</c:v>
                </c:pt>
                <c:pt idx="1447">
                  <c:v>3282.65</c:v>
                </c:pt>
                <c:pt idx="1448">
                  <c:v>3282.2</c:v>
                </c:pt>
                <c:pt idx="1449">
                  <c:v>3276.75</c:v>
                </c:pt>
                <c:pt idx="1450">
                  <c:v>3310.15</c:v>
                </c:pt>
                <c:pt idx="1451">
                  <c:v>3240</c:v>
                </c:pt>
                <c:pt idx="1452">
                  <c:v>3245.8</c:v>
                </c:pt>
                <c:pt idx="1453">
                  <c:v>3231.75</c:v>
                </c:pt>
                <c:pt idx="1454">
                  <c:v>3209.25</c:v>
                </c:pt>
                <c:pt idx="1455">
                  <c:v>3212.45</c:v>
                </c:pt>
                <c:pt idx="1456">
                  <c:v>3231.35</c:v>
                </c:pt>
                <c:pt idx="1457">
                  <c:v>3140.2</c:v>
                </c:pt>
                <c:pt idx="1458">
                  <c:v>3171.75</c:v>
                </c:pt>
                <c:pt idx="1459">
                  <c:v>3154.25</c:v>
                </c:pt>
                <c:pt idx="1460">
                  <c:v>3129.15</c:v>
                </c:pt>
                <c:pt idx="1461">
                  <c:v>3129.1</c:v>
                </c:pt>
                <c:pt idx="1462">
                  <c:v>3124.65</c:v>
                </c:pt>
                <c:pt idx="1463">
                  <c:v>3151.85</c:v>
                </c:pt>
                <c:pt idx="1464">
                  <c:v>3198.75</c:v>
                </c:pt>
                <c:pt idx="1465">
                  <c:v>3232.4</c:v>
                </c:pt>
                <c:pt idx="1466">
                  <c:v>3255.15</c:v>
                </c:pt>
                <c:pt idx="1467">
                  <c:v>3284.65</c:v>
                </c:pt>
                <c:pt idx="1468">
                  <c:v>3278.2</c:v>
                </c:pt>
                <c:pt idx="1469">
                  <c:v>3296.25</c:v>
                </c:pt>
                <c:pt idx="1470">
                  <c:v>3293.5</c:v>
                </c:pt>
                <c:pt idx="1471">
                  <c:v>3305.7</c:v>
                </c:pt>
                <c:pt idx="1472">
                  <c:v>3269.85</c:v>
                </c:pt>
                <c:pt idx="1473">
                  <c:v>3284.8</c:v>
                </c:pt>
                <c:pt idx="1474">
                  <c:v>3276.8</c:v>
                </c:pt>
                <c:pt idx="1475">
                  <c:v>3281.6</c:v>
                </c:pt>
                <c:pt idx="1476">
                  <c:v>3270.25</c:v>
                </c:pt>
                <c:pt idx="1477">
                  <c:v>3250.45</c:v>
                </c:pt>
                <c:pt idx="1478">
                  <c:v>3244.8</c:v>
                </c:pt>
                <c:pt idx="1479">
                  <c:v>3304.1</c:v>
                </c:pt>
                <c:pt idx="1480">
                  <c:v>3314.1</c:v>
                </c:pt>
                <c:pt idx="1481">
                  <c:v>3299.4</c:v>
                </c:pt>
                <c:pt idx="1482">
                  <c:v>3297.3</c:v>
                </c:pt>
                <c:pt idx="1483">
                  <c:v>3275.35</c:v>
                </c:pt>
                <c:pt idx="1484">
                  <c:v>3278.15</c:v>
                </c:pt>
                <c:pt idx="1485">
                  <c:v>3269.95</c:v>
                </c:pt>
                <c:pt idx="1486">
                  <c:v>3297.2</c:v>
                </c:pt>
                <c:pt idx="1487">
                  <c:v>3295.45</c:v>
                </c:pt>
                <c:pt idx="1488">
                  <c:v>3279.2</c:v>
                </c:pt>
                <c:pt idx="1489">
                  <c:v>3297.05</c:v>
                </c:pt>
                <c:pt idx="1490">
                  <c:v>3324.2</c:v>
                </c:pt>
                <c:pt idx="1491">
                  <c:v>3314.05</c:v>
                </c:pt>
                <c:pt idx="1492">
                  <c:v>3294.85</c:v>
                </c:pt>
                <c:pt idx="1493">
                  <c:v>3258.2</c:v>
                </c:pt>
                <c:pt idx="1494">
                  <c:v>3277.8</c:v>
                </c:pt>
                <c:pt idx="1495">
                  <c:v>3277.05</c:v>
                </c:pt>
                <c:pt idx="1496">
                  <c:v>3233.3</c:v>
                </c:pt>
                <c:pt idx="1497">
                  <c:v>3295.5</c:v>
                </c:pt>
                <c:pt idx="1498">
                  <c:v>3230.6</c:v>
                </c:pt>
                <c:pt idx="1499">
                  <c:v>3270.05</c:v>
                </c:pt>
                <c:pt idx="1500">
                  <c:v>3294.1</c:v>
                </c:pt>
                <c:pt idx="1501">
                  <c:v>3233.1</c:v>
                </c:pt>
                <c:pt idx="1502">
                  <c:v>3207.45</c:v>
                </c:pt>
                <c:pt idx="1503">
                  <c:v>3162.25</c:v>
                </c:pt>
                <c:pt idx="1504">
                  <c:v>3204.4</c:v>
                </c:pt>
                <c:pt idx="1505">
                  <c:v>3142.85</c:v>
                </c:pt>
                <c:pt idx="1506">
                  <c:v>3068.75</c:v>
                </c:pt>
                <c:pt idx="1507">
                  <c:v>3159.65</c:v>
                </c:pt>
                <c:pt idx="1508">
                  <c:v>3184.1</c:v>
                </c:pt>
                <c:pt idx="1509">
                  <c:v>3230.65</c:v>
                </c:pt>
                <c:pt idx="1510">
                  <c:v>3229.6</c:v>
                </c:pt>
                <c:pt idx="1511">
                  <c:v>3236.4</c:v>
                </c:pt>
                <c:pt idx="1512">
                  <c:v>3297.2</c:v>
                </c:pt>
                <c:pt idx="1513">
                  <c:v>3262.2</c:v>
                </c:pt>
                <c:pt idx="1514">
                  <c:v>3208.1</c:v>
                </c:pt>
                <c:pt idx="1515">
                  <c:v>3226.8</c:v>
                </c:pt>
                <c:pt idx="1516">
                  <c:v>3306.3</c:v>
                </c:pt>
                <c:pt idx="1517">
                  <c:v>3296.6</c:v>
                </c:pt>
                <c:pt idx="1518">
                  <c:v>3243.7</c:v>
                </c:pt>
                <c:pt idx="1519">
                  <c:v>3244.7</c:v>
                </c:pt>
                <c:pt idx="1520">
                  <c:v>3202.2</c:v>
                </c:pt>
                <c:pt idx="1521">
                  <c:v>3222.25</c:v>
                </c:pt>
                <c:pt idx="1522">
                  <c:v>3215.6</c:v>
                </c:pt>
                <c:pt idx="1523">
                  <c:v>3179.8</c:v>
                </c:pt>
                <c:pt idx="1524">
                  <c:v>3217.15</c:v>
                </c:pt>
                <c:pt idx="1525">
                  <c:v>3205.2</c:v>
                </c:pt>
                <c:pt idx="1526">
                  <c:v>3223.05</c:v>
                </c:pt>
                <c:pt idx="1527">
                  <c:v>3228.3</c:v>
                </c:pt>
                <c:pt idx="1528">
                  <c:v>3227.3</c:v>
                </c:pt>
                <c:pt idx="1529">
                  <c:v>3213.8</c:v>
                </c:pt>
                <c:pt idx="1530">
                  <c:v>3147.8</c:v>
                </c:pt>
                <c:pt idx="1531">
                  <c:v>3146.1</c:v>
                </c:pt>
                <c:pt idx="1532">
                  <c:v>3157.4</c:v>
                </c:pt>
                <c:pt idx="1533">
                  <c:v>3196</c:v>
                </c:pt>
                <c:pt idx="1534">
                  <c:v>3249</c:v>
                </c:pt>
                <c:pt idx="1535">
                  <c:v>3198.5</c:v>
                </c:pt>
                <c:pt idx="1536">
                  <c:v>3251.35</c:v>
                </c:pt>
                <c:pt idx="1537">
                  <c:v>3204</c:v>
                </c:pt>
                <c:pt idx="1538">
                  <c:v>3249.35</c:v>
                </c:pt>
                <c:pt idx="1539">
                  <c:v>3230.95</c:v>
                </c:pt>
                <c:pt idx="1540">
                  <c:v>3244.85</c:v>
                </c:pt>
                <c:pt idx="1541">
                  <c:v>3259.9</c:v>
                </c:pt>
                <c:pt idx="1542">
                  <c:v>3277.5</c:v>
                </c:pt>
                <c:pt idx="1543">
                  <c:v>3325.05</c:v>
                </c:pt>
                <c:pt idx="1544">
                  <c:v>3366.4</c:v>
                </c:pt>
                <c:pt idx="1545">
                  <c:v>3399.6</c:v>
                </c:pt>
                <c:pt idx="1546">
                  <c:v>3457.5</c:v>
                </c:pt>
                <c:pt idx="1547">
                  <c:v>3539</c:v>
                </c:pt>
                <c:pt idx="1548">
                  <c:v>3695.7</c:v>
                </c:pt>
                <c:pt idx="1549">
                  <c:v>3698.05</c:v>
                </c:pt>
                <c:pt idx="1550">
                  <c:v>3676.1</c:v>
                </c:pt>
                <c:pt idx="1551">
                  <c:v>3772.95</c:v>
                </c:pt>
                <c:pt idx="1552">
                  <c:v>3814.75</c:v>
                </c:pt>
                <c:pt idx="1553">
                  <c:v>3811.1</c:v>
                </c:pt>
                <c:pt idx="1554">
                  <c:v>3758.05</c:v>
                </c:pt>
                <c:pt idx="1555">
                  <c:v>3705.6</c:v>
                </c:pt>
                <c:pt idx="1556">
                  <c:v>3720.45</c:v>
                </c:pt>
                <c:pt idx="1557">
                  <c:v>3675.3</c:v>
                </c:pt>
                <c:pt idx="1558">
                  <c:v>3683.2</c:v>
                </c:pt>
                <c:pt idx="1559">
                  <c:v>3677.65</c:v>
                </c:pt>
                <c:pt idx="1560">
                  <c:v>3675.85</c:v>
                </c:pt>
                <c:pt idx="1561">
                  <c:v>3737.45</c:v>
                </c:pt>
                <c:pt idx="1562">
                  <c:v>3713.45</c:v>
                </c:pt>
                <c:pt idx="1563">
                  <c:v>3710.5</c:v>
                </c:pt>
                <c:pt idx="1564">
                  <c:v>3703.1</c:v>
                </c:pt>
                <c:pt idx="1565">
                  <c:v>3666.55</c:v>
                </c:pt>
                <c:pt idx="1566">
                  <c:v>3664.05</c:v>
                </c:pt>
                <c:pt idx="1567">
                  <c:v>3745</c:v>
                </c:pt>
                <c:pt idx="1568">
                  <c:v>3768.9</c:v>
                </c:pt>
                <c:pt idx="1569">
                  <c:v>3746.7</c:v>
                </c:pt>
                <c:pt idx="1570">
                  <c:v>3731.4</c:v>
                </c:pt>
                <c:pt idx="1571">
                  <c:v>3672.55</c:v>
                </c:pt>
                <c:pt idx="1572">
                  <c:v>3626.2</c:v>
                </c:pt>
                <c:pt idx="1573">
                  <c:v>3627.7</c:v>
                </c:pt>
                <c:pt idx="1574">
                  <c:v>3609.4</c:v>
                </c:pt>
                <c:pt idx="1575">
                  <c:v>3582.25</c:v>
                </c:pt>
                <c:pt idx="1576">
                  <c:v>3592.1</c:v>
                </c:pt>
                <c:pt idx="1577">
                  <c:v>3533.85</c:v>
                </c:pt>
                <c:pt idx="1578">
                  <c:v>3536.75</c:v>
                </c:pt>
                <c:pt idx="1579">
                  <c:v>3467.65</c:v>
                </c:pt>
                <c:pt idx="1580">
                  <c:v>3415.1</c:v>
                </c:pt>
                <c:pt idx="1581">
                  <c:v>3435.4</c:v>
                </c:pt>
                <c:pt idx="1582">
                  <c:v>3417.6</c:v>
                </c:pt>
                <c:pt idx="1583">
                  <c:v>3388.7</c:v>
                </c:pt>
                <c:pt idx="1584">
                  <c:v>3345.2</c:v>
                </c:pt>
                <c:pt idx="1585">
                  <c:v>3390.9</c:v>
                </c:pt>
                <c:pt idx="1586">
                  <c:v>3378.3</c:v>
                </c:pt>
                <c:pt idx="1587">
                  <c:v>3403.55</c:v>
                </c:pt>
                <c:pt idx="1588">
                  <c:v>3436</c:v>
                </c:pt>
                <c:pt idx="1589">
                  <c:v>3505.7</c:v>
                </c:pt>
                <c:pt idx="1590">
                  <c:v>3528.35</c:v>
                </c:pt>
                <c:pt idx="1591">
                  <c:v>3572.25</c:v>
                </c:pt>
                <c:pt idx="1592">
                  <c:v>3554.45</c:v>
                </c:pt>
                <c:pt idx="1593">
                  <c:v>3532.3</c:v>
                </c:pt>
                <c:pt idx="1594">
                  <c:v>3533.9</c:v>
                </c:pt>
                <c:pt idx="1595">
                  <c:v>3538.6</c:v>
                </c:pt>
                <c:pt idx="1596">
                  <c:v>3516.75</c:v>
                </c:pt>
                <c:pt idx="1597">
                  <c:v>3524.8</c:v>
                </c:pt>
                <c:pt idx="1598">
                  <c:v>3519.6</c:v>
                </c:pt>
                <c:pt idx="1599">
                  <c:v>3504.6</c:v>
                </c:pt>
                <c:pt idx="1600">
                  <c:v>3496.95</c:v>
                </c:pt>
                <c:pt idx="1601">
                  <c:v>3498.55</c:v>
                </c:pt>
                <c:pt idx="1602">
                  <c:v>3491.15</c:v>
                </c:pt>
                <c:pt idx="1603">
                  <c:v>3519.3</c:v>
                </c:pt>
                <c:pt idx="1604">
                  <c:v>3483.8</c:v>
                </c:pt>
                <c:pt idx="1605">
                  <c:v>3527.45</c:v>
                </c:pt>
                <c:pt idx="1606">
                  <c:v>3498.85</c:v>
                </c:pt>
                <c:pt idx="1607">
                  <c:v>3514.3</c:v>
                </c:pt>
                <c:pt idx="1608">
                  <c:v>3457.55</c:v>
                </c:pt>
                <c:pt idx="1609">
                  <c:v>3416.2</c:v>
                </c:pt>
                <c:pt idx="1610">
                  <c:v>3475.25</c:v>
                </c:pt>
                <c:pt idx="1611">
                  <c:v>3490.15</c:v>
                </c:pt>
                <c:pt idx="1612">
                  <c:v>3503.85</c:v>
                </c:pt>
                <c:pt idx="1613">
                  <c:v>3499.75</c:v>
                </c:pt>
                <c:pt idx="1614">
                  <c:v>3487.4</c:v>
                </c:pt>
                <c:pt idx="1615">
                  <c:v>3468.9</c:v>
                </c:pt>
                <c:pt idx="1616">
                  <c:v>3503.1</c:v>
                </c:pt>
                <c:pt idx="1617">
                  <c:v>3495.15</c:v>
                </c:pt>
                <c:pt idx="1618">
                  <c:v>3519.3</c:v>
                </c:pt>
                <c:pt idx="1619">
                  <c:v>3487.8</c:v>
                </c:pt>
                <c:pt idx="1620">
                  <c:v>3519.6</c:v>
                </c:pt>
                <c:pt idx="1621">
                  <c:v>3512.6</c:v>
                </c:pt>
                <c:pt idx="1622">
                  <c:v>3505.4</c:v>
                </c:pt>
                <c:pt idx="1623">
                  <c:v>3522.05</c:v>
                </c:pt>
                <c:pt idx="1624">
                  <c:v>3458.95</c:v>
                </c:pt>
                <c:pt idx="1625">
                  <c:v>3412.4</c:v>
                </c:pt>
                <c:pt idx="1626">
                  <c:v>3428.45</c:v>
                </c:pt>
                <c:pt idx="1627">
                  <c:v>3401.1</c:v>
                </c:pt>
                <c:pt idx="1628">
                  <c:v>3396.85</c:v>
                </c:pt>
                <c:pt idx="1629">
                  <c:v>3399.1</c:v>
                </c:pt>
                <c:pt idx="1630">
                  <c:v>3410.1</c:v>
                </c:pt>
                <c:pt idx="1631">
                  <c:v>3390.85</c:v>
                </c:pt>
                <c:pt idx="1632">
                  <c:v>3366.4</c:v>
                </c:pt>
                <c:pt idx="1633">
                  <c:v>3346.5</c:v>
                </c:pt>
                <c:pt idx="1634">
                  <c:v>3314.95</c:v>
                </c:pt>
                <c:pt idx="1635">
                  <c:v>3222.55</c:v>
                </c:pt>
                <c:pt idx="1636">
                  <c:v>3198.5</c:v>
                </c:pt>
                <c:pt idx="1637">
                  <c:v>3142.65</c:v>
                </c:pt>
                <c:pt idx="1638">
                  <c:v>3094.25</c:v>
                </c:pt>
                <c:pt idx="1639">
                  <c:v>3140.5</c:v>
                </c:pt>
                <c:pt idx="1640">
                  <c:v>3121.1</c:v>
                </c:pt>
                <c:pt idx="1641">
                  <c:v>3108.2</c:v>
                </c:pt>
                <c:pt idx="1642">
                  <c:v>3063.5</c:v>
                </c:pt>
                <c:pt idx="1643">
                  <c:v>3119.8</c:v>
                </c:pt>
                <c:pt idx="1644">
                  <c:v>3118.85</c:v>
                </c:pt>
                <c:pt idx="1645">
                  <c:v>3050.9</c:v>
                </c:pt>
                <c:pt idx="1646">
                  <c:v>3168.45</c:v>
                </c:pt>
                <c:pt idx="1647">
                  <c:v>3143.05</c:v>
                </c:pt>
                <c:pt idx="1648">
                  <c:v>3121.6</c:v>
                </c:pt>
                <c:pt idx="1649">
                  <c:v>3075.6</c:v>
                </c:pt>
                <c:pt idx="1650">
                  <c:v>3081.95</c:v>
                </c:pt>
                <c:pt idx="1651">
                  <c:v>3051.15</c:v>
                </c:pt>
                <c:pt idx="1652">
                  <c:v>3012.65</c:v>
                </c:pt>
                <c:pt idx="1653">
                  <c:v>2981.7</c:v>
                </c:pt>
                <c:pt idx="1654">
                  <c:v>2979.25</c:v>
                </c:pt>
                <c:pt idx="1655">
                  <c:v>3010.45</c:v>
                </c:pt>
                <c:pt idx="1656">
                  <c:v>3033.95</c:v>
                </c:pt>
                <c:pt idx="1657">
                  <c:v>2985.15</c:v>
                </c:pt>
                <c:pt idx="1658">
                  <c:v>2974.05</c:v>
                </c:pt>
                <c:pt idx="1659">
                  <c:v>3000.05</c:v>
                </c:pt>
                <c:pt idx="1660">
                  <c:v>3010.6</c:v>
                </c:pt>
                <c:pt idx="1661">
                  <c:v>3003.4</c:v>
                </c:pt>
                <c:pt idx="1662">
                  <c:v>3001.05</c:v>
                </c:pt>
                <c:pt idx="1663">
                  <c:v>2986.35</c:v>
                </c:pt>
                <c:pt idx="1664">
                  <c:v>2957.25</c:v>
                </c:pt>
                <c:pt idx="1665">
                  <c:v>2968.25</c:v>
                </c:pt>
                <c:pt idx="1666">
                  <c:v>2826.45</c:v>
                </c:pt>
                <c:pt idx="1667">
                  <c:v>2841.5</c:v>
                </c:pt>
                <c:pt idx="1668">
                  <c:v>2828.8</c:v>
                </c:pt>
                <c:pt idx="1669">
                  <c:v>2810.55</c:v>
                </c:pt>
                <c:pt idx="1670">
                  <c:v>2794.85</c:v>
                </c:pt>
                <c:pt idx="1671">
                  <c:v>2805.25</c:v>
                </c:pt>
                <c:pt idx="1672">
                  <c:v>2798.35</c:v>
                </c:pt>
                <c:pt idx="1673">
                  <c:v>2822.9</c:v>
                </c:pt>
                <c:pt idx="1674">
                  <c:v>2839.75</c:v>
                </c:pt>
                <c:pt idx="1675">
                  <c:v>2807.25</c:v>
                </c:pt>
                <c:pt idx="1676">
                  <c:v>2780.95</c:v>
                </c:pt>
                <c:pt idx="1677">
                  <c:v>2820.1</c:v>
                </c:pt>
                <c:pt idx="1678">
                  <c:v>2868.35</c:v>
                </c:pt>
                <c:pt idx="1679">
                  <c:v>2874.6</c:v>
                </c:pt>
                <c:pt idx="1680">
                  <c:v>2918.9</c:v>
                </c:pt>
                <c:pt idx="1681">
                  <c:v>2919.6</c:v>
                </c:pt>
                <c:pt idx="1682">
                  <c:v>2927.3</c:v>
                </c:pt>
                <c:pt idx="1683">
                  <c:v>2937.65</c:v>
                </c:pt>
                <c:pt idx="1684">
                  <c:v>2956.25</c:v>
                </c:pt>
                <c:pt idx="1685">
                  <c:v>2975.4</c:v>
                </c:pt>
                <c:pt idx="1686">
                  <c:v>2971.1</c:v>
                </c:pt>
                <c:pt idx="1687">
                  <c:v>2977.25</c:v>
                </c:pt>
                <c:pt idx="1688">
                  <c:v>2980.4</c:v>
                </c:pt>
                <c:pt idx="1689">
                  <c:v>2966.35</c:v>
                </c:pt>
                <c:pt idx="1690">
                  <c:v>2961.8</c:v>
                </c:pt>
                <c:pt idx="1691">
                  <c:v>2952.25</c:v>
                </c:pt>
                <c:pt idx="1692">
                  <c:v>2924.95</c:v>
                </c:pt>
                <c:pt idx="1693">
                  <c:v>2924.85</c:v>
                </c:pt>
                <c:pt idx="1694">
                  <c:v>2910.1</c:v>
                </c:pt>
                <c:pt idx="1695">
                  <c:v>2943.65</c:v>
                </c:pt>
                <c:pt idx="1696">
                  <c:v>2856.2</c:v>
                </c:pt>
                <c:pt idx="1697">
                  <c:v>2820.8</c:v>
                </c:pt>
                <c:pt idx="1698">
                  <c:v>2818.3</c:v>
                </c:pt>
                <c:pt idx="1699">
                  <c:v>2800.75</c:v>
                </c:pt>
                <c:pt idx="1700">
                  <c:v>2786.7</c:v>
                </c:pt>
                <c:pt idx="1701">
                  <c:v>2722.05</c:v>
                </c:pt>
                <c:pt idx="1702">
                  <c:v>2654.55</c:v>
                </c:pt>
                <c:pt idx="1703">
                  <c:v>2611.6999999999998</c:v>
                </c:pt>
                <c:pt idx="1704">
                  <c:v>2643.9</c:v>
                </c:pt>
                <c:pt idx="1705">
                  <c:v>2658.3</c:v>
                </c:pt>
                <c:pt idx="1706">
                  <c:v>2669.45</c:v>
                </c:pt>
                <c:pt idx="1707">
                  <c:v>2695.5</c:v>
                </c:pt>
                <c:pt idx="1708">
                  <c:v>2711.6</c:v>
                </c:pt>
                <c:pt idx="1709">
                  <c:v>2689.5</c:v>
                </c:pt>
                <c:pt idx="1710">
                  <c:v>2610.1</c:v>
                </c:pt>
                <c:pt idx="1711">
                  <c:v>2656.3</c:v>
                </c:pt>
                <c:pt idx="1712">
                  <c:v>2665</c:v>
                </c:pt>
                <c:pt idx="1713">
                  <c:v>2678.5</c:v>
                </c:pt>
                <c:pt idx="1714">
                  <c:v>2725.75</c:v>
                </c:pt>
                <c:pt idx="1715">
                  <c:v>2684.3</c:v>
                </c:pt>
                <c:pt idx="1716">
                  <c:v>2714.2</c:v>
                </c:pt>
                <c:pt idx="1717">
                  <c:v>2683.7</c:v>
                </c:pt>
                <c:pt idx="1718">
                  <c:v>2721.55</c:v>
                </c:pt>
                <c:pt idx="1719">
                  <c:v>2773.5</c:v>
                </c:pt>
                <c:pt idx="1720">
                  <c:v>2770.2</c:v>
                </c:pt>
                <c:pt idx="1721">
                  <c:v>2734.65</c:v>
                </c:pt>
                <c:pt idx="1722">
                  <c:v>2739.45</c:v>
                </c:pt>
                <c:pt idx="1723">
                  <c:v>2738.05</c:v>
                </c:pt>
                <c:pt idx="1724">
                  <c:v>2735.75</c:v>
                </c:pt>
                <c:pt idx="1725">
                  <c:v>2735.85</c:v>
                </c:pt>
                <c:pt idx="1726">
                  <c:v>2739.5</c:v>
                </c:pt>
                <c:pt idx="1727">
                  <c:v>2741.25</c:v>
                </c:pt>
                <c:pt idx="1728">
                  <c:v>2712.3</c:v>
                </c:pt>
                <c:pt idx="1729">
                  <c:v>2712.95</c:v>
                </c:pt>
                <c:pt idx="1730">
                  <c:v>2709.95</c:v>
                </c:pt>
                <c:pt idx="1731">
                  <c:v>2724.35</c:v>
                </c:pt>
                <c:pt idx="1732">
                  <c:v>2713.5</c:v>
                </c:pt>
                <c:pt idx="1733">
                  <c:v>2727</c:v>
                </c:pt>
                <c:pt idx="1734">
                  <c:v>2723.5</c:v>
                </c:pt>
                <c:pt idx="1735">
                  <c:v>2701.75</c:v>
                </c:pt>
                <c:pt idx="1736">
                  <c:v>2702.15</c:v>
                </c:pt>
                <c:pt idx="1737">
                  <c:v>2727.9</c:v>
                </c:pt>
                <c:pt idx="1738">
                  <c:v>2729.8</c:v>
                </c:pt>
              </c:numCache>
            </c:numRef>
          </c:val>
          <c:smooth val="0"/>
          <c:extLst>
            <c:ext xmlns:c16="http://schemas.microsoft.com/office/drawing/2014/chart" uri="{C3380CC4-5D6E-409C-BE32-E72D297353CC}">
              <c16:uniqueId val="{00000000-01BE-4A2C-AC8D-F19305667FD7}"/>
            </c:ext>
          </c:extLst>
        </c:ser>
        <c:dLbls>
          <c:showLegendKey val="0"/>
          <c:showVal val="0"/>
          <c:showCatName val="0"/>
          <c:showSerName val="0"/>
          <c:showPercent val="0"/>
          <c:showBubbleSize val="0"/>
        </c:dLbls>
        <c:smooth val="0"/>
        <c:axId val="829733056"/>
        <c:axId val="829731808"/>
      </c:lineChart>
      <c:catAx>
        <c:axId val="82973305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731808"/>
        <c:crosses val="autoZero"/>
        <c:auto val="1"/>
        <c:lblAlgn val="ctr"/>
        <c:lblOffset val="100"/>
        <c:noMultiLvlLbl val="0"/>
      </c:catAx>
      <c:valAx>
        <c:axId val="829731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733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[1]Probability!$B$15:$B$25</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cat>
          <c:val>
            <c:numRef>
              <c:f>[1]Probability!$C$15:$C$25</c:f>
              <c:numCache>
                <c:formatCode>General</c:formatCode>
                <c:ptCount val="11"/>
                <c:pt idx="0">
                  <c:v>9.765625E-4</c:v>
                </c:pt>
                <c:pt idx="1">
                  <c:v>9.7656250000000017E-3</c:v>
                </c:pt>
                <c:pt idx="2">
                  <c:v>4.3945312499999972E-2</c:v>
                </c:pt>
                <c:pt idx="3">
                  <c:v>0.11718750000000003</c:v>
                </c:pt>
                <c:pt idx="4">
                  <c:v>0.20507812500000006</c:v>
                </c:pt>
                <c:pt idx="5">
                  <c:v>0.24609375000000008</c:v>
                </c:pt>
                <c:pt idx="6">
                  <c:v>0.20507812500000006</c:v>
                </c:pt>
                <c:pt idx="7">
                  <c:v>0.11718750000000003</c:v>
                </c:pt>
                <c:pt idx="8">
                  <c:v>4.3945312499999986E-2</c:v>
                </c:pt>
                <c:pt idx="9">
                  <c:v>9.7656250000000017E-3</c:v>
                </c:pt>
                <c:pt idx="10">
                  <c:v>9.765625E-4</c:v>
                </c:pt>
              </c:numCache>
            </c:numRef>
          </c:val>
          <c:extLst>
            <c:ext xmlns:c16="http://schemas.microsoft.com/office/drawing/2014/chart" uri="{C3380CC4-5D6E-409C-BE32-E72D297353CC}">
              <c16:uniqueId val="{00000000-9A09-457B-90BD-C42CB5A14D72}"/>
            </c:ext>
          </c:extLst>
        </c:ser>
        <c:dLbls>
          <c:showLegendKey val="0"/>
          <c:showVal val="0"/>
          <c:showCatName val="0"/>
          <c:showSerName val="0"/>
          <c:showPercent val="0"/>
          <c:showBubbleSize val="0"/>
        </c:dLbls>
        <c:gapWidth val="219"/>
        <c:overlap val="-27"/>
        <c:axId val="797729552"/>
        <c:axId val="797730800"/>
      </c:barChart>
      <c:catAx>
        <c:axId val="797729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730800"/>
        <c:crosses val="autoZero"/>
        <c:auto val="0"/>
        <c:lblAlgn val="ctr"/>
        <c:lblOffset val="100"/>
        <c:noMultiLvlLbl val="0"/>
      </c:catAx>
      <c:valAx>
        <c:axId val="797730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729552"/>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boxWhisker" uniqueId="{F6B615CC-4176-486C-9CF6-26C29E4FCE25}">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chart" Target="../charts/chart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1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15</xdr:col>
      <xdr:colOff>251460</xdr:colOff>
      <xdr:row>2</xdr:row>
      <xdr:rowOff>175260</xdr:rowOff>
    </xdr:from>
    <xdr:to>
      <xdr:col>22</xdr:col>
      <xdr:colOff>495300</xdr:colOff>
      <xdr:row>16</xdr:row>
      <xdr:rowOff>91440</xdr:rowOff>
    </xdr:to>
    <xdr:graphicFrame macro="">
      <xdr:nvGraphicFramePr>
        <xdr:cNvPr id="2" name="Chart 1">
          <a:extLst>
            <a:ext uri="{FF2B5EF4-FFF2-40B4-BE49-F238E27FC236}">
              <a16:creationId xmlns:a16="http://schemas.microsoft.com/office/drawing/2014/main" id="{54EEAEDE-CD0F-763A-E49C-43B458EBCA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571500</xdr:colOff>
      <xdr:row>22</xdr:row>
      <xdr:rowOff>182880</xdr:rowOff>
    </xdr:from>
    <xdr:to>
      <xdr:col>9</xdr:col>
      <xdr:colOff>457476</xdr:colOff>
      <xdr:row>40</xdr:row>
      <xdr:rowOff>214878</xdr:rowOff>
    </xdr:to>
    <xdr:pic>
      <xdr:nvPicPr>
        <xdr:cNvPr id="4" name="Picture 3">
          <a:extLst>
            <a:ext uri="{FF2B5EF4-FFF2-40B4-BE49-F238E27FC236}">
              <a16:creationId xmlns:a16="http://schemas.microsoft.com/office/drawing/2014/main" id="{B3F1B361-687B-C3E9-E4EA-166A7E93C7E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1500" y="6050280"/>
          <a:ext cx="5372376" cy="4832598"/>
        </a:xfrm>
        <a:prstGeom prst="rect">
          <a:avLst/>
        </a:prstGeom>
      </xdr:spPr>
    </xdr:pic>
    <xdr:clientData/>
  </xdr:twoCellAnchor>
  <xdr:twoCellAnchor editAs="oneCell">
    <xdr:from>
      <xdr:col>10</xdr:col>
      <xdr:colOff>276842</xdr:colOff>
      <xdr:row>22</xdr:row>
      <xdr:rowOff>106680</xdr:rowOff>
    </xdr:from>
    <xdr:to>
      <xdr:col>21</xdr:col>
      <xdr:colOff>160020</xdr:colOff>
      <xdr:row>36</xdr:row>
      <xdr:rowOff>105635</xdr:rowOff>
    </xdr:to>
    <xdr:pic>
      <xdr:nvPicPr>
        <xdr:cNvPr id="6" name="Picture 5">
          <a:extLst>
            <a:ext uri="{FF2B5EF4-FFF2-40B4-BE49-F238E27FC236}">
              <a16:creationId xmlns:a16="http://schemas.microsoft.com/office/drawing/2014/main" id="{05B9CD87-EA81-E05F-96C0-A8375236060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72842" y="5974080"/>
          <a:ext cx="6588778" cy="373275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601980</xdr:colOff>
      <xdr:row>1</xdr:row>
      <xdr:rowOff>22860</xdr:rowOff>
    </xdr:from>
    <xdr:to>
      <xdr:col>10</xdr:col>
      <xdr:colOff>358140</xdr:colOff>
      <xdr:row>17</xdr:row>
      <xdr:rowOff>236220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E469C08-FAD2-55B7-20D3-1A4A91D8768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21180" y="297180"/>
              <a:ext cx="10271760" cy="44881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28</xdr:col>
      <xdr:colOff>152400</xdr:colOff>
      <xdr:row>3</xdr:row>
      <xdr:rowOff>259080</xdr:rowOff>
    </xdr:from>
    <xdr:to>
      <xdr:col>40</xdr:col>
      <xdr:colOff>53340</xdr:colOff>
      <xdr:row>13</xdr:row>
      <xdr:rowOff>251460</xdr:rowOff>
    </xdr:to>
    <xdr:graphicFrame macro="">
      <xdr:nvGraphicFramePr>
        <xdr:cNvPr id="3" name="Chart 2">
          <a:extLst>
            <a:ext uri="{FF2B5EF4-FFF2-40B4-BE49-F238E27FC236}">
              <a16:creationId xmlns:a16="http://schemas.microsoft.com/office/drawing/2014/main" id="{13964E45-2B32-DEA4-2A7A-60DDCCEEF6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251460</xdr:colOff>
      <xdr:row>1</xdr:row>
      <xdr:rowOff>99060</xdr:rowOff>
    </xdr:from>
    <xdr:to>
      <xdr:col>16</xdr:col>
      <xdr:colOff>1027993</xdr:colOff>
      <xdr:row>18</xdr:row>
      <xdr:rowOff>66203</xdr:rowOff>
    </xdr:to>
    <xdr:pic>
      <xdr:nvPicPr>
        <xdr:cNvPr id="4" name="object 4">
          <a:extLst>
            <a:ext uri="{FF2B5EF4-FFF2-40B4-BE49-F238E27FC236}">
              <a16:creationId xmlns:a16="http://schemas.microsoft.com/office/drawing/2014/main" id="{D51F8BD3-AF8E-48C3-B145-CB6FCDFC8CE7}"/>
            </a:ext>
          </a:extLst>
        </xdr:cNvPr>
        <xdr:cNvPicPr/>
      </xdr:nvPicPr>
      <xdr:blipFill>
        <a:blip xmlns:r="http://schemas.openxmlformats.org/officeDocument/2006/relationships" r:embed="rId3" cstate="print"/>
        <a:stretch>
          <a:fillRect/>
        </a:stretch>
      </xdr:blipFill>
      <xdr:spPr>
        <a:xfrm>
          <a:off x="13205460" y="373380"/>
          <a:ext cx="4121713" cy="450866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472440</xdr:colOff>
      <xdr:row>1</xdr:row>
      <xdr:rowOff>15240</xdr:rowOff>
    </xdr:from>
    <xdr:to>
      <xdr:col>10</xdr:col>
      <xdr:colOff>167640</xdr:colOff>
      <xdr:row>16</xdr:row>
      <xdr:rowOff>15240</xdr:rowOff>
    </xdr:to>
    <xdr:graphicFrame macro="">
      <xdr:nvGraphicFramePr>
        <xdr:cNvPr id="2" name="Chart 1">
          <a:extLst>
            <a:ext uri="{FF2B5EF4-FFF2-40B4-BE49-F238E27FC236}">
              <a16:creationId xmlns:a16="http://schemas.microsoft.com/office/drawing/2014/main" id="{F6D5FE1C-8908-EC85-9582-39E043D6E5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381000</xdr:colOff>
      <xdr:row>1</xdr:row>
      <xdr:rowOff>22860</xdr:rowOff>
    </xdr:from>
    <xdr:to>
      <xdr:col>18</xdr:col>
      <xdr:colOff>76200</xdr:colOff>
      <xdr:row>16</xdr:row>
      <xdr:rowOff>22860</xdr:rowOff>
    </xdr:to>
    <xdr:graphicFrame macro="">
      <xdr:nvGraphicFramePr>
        <xdr:cNvPr id="3" name="Chart 2">
          <a:extLst>
            <a:ext uri="{FF2B5EF4-FFF2-40B4-BE49-F238E27FC236}">
              <a16:creationId xmlns:a16="http://schemas.microsoft.com/office/drawing/2014/main" id="{9DE1D11B-5E78-37D3-1BC3-896820953F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48</xdr:row>
      <xdr:rowOff>0</xdr:rowOff>
    </xdr:from>
    <xdr:to>
      <xdr:col>7</xdr:col>
      <xdr:colOff>14152</xdr:colOff>
      <xdr:row>57</xdr:row>
      <xdr:rowOff>155666</xdr:rowOff>
    </xdr:to>
    <xdr:graphicFrame macro="">
      <xdr:nvGraphicFramePr>
        <xdr:cNvPr id="2" name="Chart 1">
          <a:extLst>
            <a:ext uri="{FF2B5EF4-FFF2-40B4-BE49-F238E27FC236}">
              <a16:creationId xmlns:a16="http://schemas.microsoft.com/office/drawing/2014/main" id="{343BDF1C-B148-4D6E-8724-9F26A1AEC3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601133</xdr:colOff>
      <xdr:row>168</xdr:row>
      <xdr:rowOff>194734</xdr:rowOff>
    </xdr:from>
    <xdr:to>
      <xdr:col>6</xdr:col>
      <xdr:colOff>120364</xdr:colOff>
      <xdr:row>181</xdr:row>
      <xdr:rowOff>62982</xdr:rowOff>
    </xdr:to>
    <xdr:pic>
      <xdr:nvPicPr>
        <xdr:cNvPr id="2" name="Picture 1">
          <a:extLst>
            <a:ext uri="{FF2B5EF4-FFF2-40B4-BE49-F238E27FC236}">
              <a16:creationId xmlns:a16="http://schemas.microsoft.com/office/drawing/2014/main" id="{BA071C85-E924-400E-97A0-9C20CF2153C4}"/>
            </a:ext>
          </a:extLst>
        </xdr:cNvPr>
        <xdr:cNvPicPr>
          <a:picLocks noChangeAspect="1"/>
        </xdr:cNvPicPr>
      </xdr:nvPicPr>
      <xdr:blipFill>
        <a:blip xmlns:r="http://schemas.openxmlformats.org/officeDocument/2006/relationships" r:embed="rId1"/>
        <a:stretch>
          <a:fillRect/>
        </a:stretch>
      </xdr:blipFill>
      <xdr:spPr>
        <a:xfrm>
          <a:off x="601133" y="32037867"/>
          <a:ext cx="5039498" cy="2628382"/>
        </a:xfrm>
        <a:prstGeom prst="rect">
          <a:avLst/>
        </a:prstGeom>
      </xdr:spPr>
    </xdr:pic>
    <xdr:clientData/>
  </xdr:twoCellAnchor>
  <xdr:twoCellAnchor editAs="oneCell">
    <xdr:from>
      <xdr:col>7</xdr:col>
      <xdr:colOff>44109</xdr:colOff>
      <xdr:row>168</xdr:row>
      <xdr:rowOff>135467</xdr:rowOff>
    </xdr:from>
    <xdr:to>
      <xdr:col>13</xdr:col>
      <xdr:colOff>661852</xdr:colOff>
      <xdr:row>180</xdr:row>
      <xdr:rowOff>121381</xdr:rowOff>
    </xdr:to>
    <xdr:pic>
      <xdr:nvPicPr>
        <xdr:cNvPr id="3" name="Picture 2">
          <a:extLst>
            <a:ext uri="{FF2B5EF4-FFF2-40B4-BE49-F238E27FC236}">
              <a16:creationId xmlns:a16="http://schemas.microsoft.com/office/drawing/2014/main" id="{F85F278E-4F0A-47B3-8D99-17AB092C6064}"/>
            </a:ext>
          </a:extLst>
        </xdr:cNvPr>
        <xdr:cNvPicPr>
          <a:picLocks noChangeAspect="1"/>
        </xdr:cNvPicPr>
      </xdr:nvPicPr>
      <xdr:blipFill>
        <a:blip xmlns:r="http://schemas.openxmlformats.org/officeDocument/2006/relationships" r:embed="rId2"/>
        <a:stretch>
          <a:fillRect/>
        </a:stretch>
      </xdr:blipFill>
      <xdr:spPr>
        <a:xfrm>
          <a:off x="6300976" y="31978600"/>
          <a:ext cx="5037343" cy="2559781"/>
        </a:xfrm>
        <a:prstGeom prst="rect">
          <a:avLst/>
        </a:prstGeom>
      </xdr:spPr>
    </xdr:pic>
    <xdr:clientData/>
  </xdr:twoCellAnchor>
  <xdr:twoCellAnchor editAs="oneCell">
    <xdr:from>
      <xdr:col>1</xdr:col>
      <xdr:colOff>143933</xdr:colOff>
      <xdr:row>183</xdr:row>
      <xdr:rowOff>135465</xdr:rowOff>
    </xdr:from>
    <xdr:to>
      <xdr:col>6</xdr:col>
      <xdr:colOff>550333</xdr:colOff>
      <xdr:row>197</xdr:row>
      <xdr:rowOff>171314</xdr:rowOff>
    </xdr:to>
    <xdr:pic>
      <xdr:nvPicPr>
        <xdr:cNvPr id="4" name="Picture 3">
          <a:extLst>
            <a:ext uri="{FF2B5EF4-FFF2-40B4-BE49-F238E27FC236}">
              <a16:creationId xmlns:a16="http://schemas.microsoft.com/office/drawing/2014/main" id="{C7A77BB6-D62E-4FB2-83F2-10F5179271E6}"/>
            </a:ext>
          </a:extLst>
        </xdr:cNvPr>
        <xdr:cNvPicPr>
          <a:picLocks noChangeAspect="1"/>
        </xdr:cNvPicPr>
      </xdr:nvPicPr>
      <xdr:blipFill>
        <a:blip xmlns:r="http://schemas.openxmlformats.org/officeDocument/2006/relationships" r:embed="rId3"/>
        <a:stretch>
          <a:fillRect/>
        </a:stretch>
      </xdr:blipFill>
      <xdr:spPr>
        <a:xfrm>
          <a:off x="1100666" y="35111265"/>
          <a:ext cx="4969934" cy="2643582"/>
        </a:xfrm>
        <a:prstGeom prst="rect">
          <a:avLst/>
        </a:prstGeom>
      </xdr:spPr>
    </xdr:pic>
    <xdr:clientData/>
  </xdr:twoCellAnchor>
  <xdr:twoCellAnchor editAs="oneCell">
    <xdr:from>
      <xdr:col>7</xdr:col>
      <xdr:colOff>253999</xdr:colOff>
      <xdr:row>183</xdr:row>
      <xdr:rowOff>16935</xdr:rowOff>
    </xdr:from>
    <xdr:to>
      <xdr:col>14</xdr:col>
      <xdr:colOff>304800</xdr:colOff>
      <xdr:row>197</xdr:row>
      <xdr:rowOff>140652</xdr:rowOff>
    </xdr:to>
    <xdr:pic>
      <xdr:nvPicPr>
        <xdr:cNvPr id="5" name="Picture 4">
          <a:extLst>
            <a:ext uri="{FF2B5EF4-FFF2-40B4-BE49-F238E27FC236}">
              <a16:creationId xmlns:a16="http://schemas.microsoft.com/office/drawing/2014/main" id="{9A04FDF1-559C-4523-B0CF-123EF0FE24C9}"/>
            </a:ext>
          </a:extLst>
        </xdr:cNvPr>
        <xdr:cNvPicPr>
          <a:picLocks noChangeAspect="1"/>
        </xdr:cNvPicPr>
      </xdr:nvPicPr>
      <xdr:blipFill>
        <a:blip xmlns:r="http://schemas.openxmlformats.org/officeDocument/2006/relationships" r:embed="rId4"/>
        <a:stretch>
          <a:fillRect/>
        </a:stretch>
      </xdr:blipFill>
      <xdr:spPr>
        <a:xfrm>
          <a:off x="6510866" y="34992735"/>
          <a:ext cx="5207001" cy="2731450"/>
        </a:xfrm>
        <a:prstGeom prst="rect">
          <a:avLst/>
        </a:prstGeom>
      </xdr:spPr>
    </xdr:pic>
    <xdr:clientData/>
  </xdr:twoCellAnchor>
  <xdr:twoCellAnchor editAs="oneCell">
    <xdr:from>
      <xdr:col>0</xdr:col>
      <xdr:colOff>728133</xdr:colOff>
      <xdr:row>199</xdr:row>
      <xdr:rowOff>154281</xdr:rowOff>
    </xdr:from>
    <xdr:to>
      <xdr:col>8</xdr:col>
      <xdr:colOff>16934</xdr:colOff>
      <xdr:row>214</xdr:row>
      <xdr:rowOff>70600</xdr:rowOff>
    </xdr:to>
    <xdr:pic>
      <xdr:nvPicPr>
        <xdr:cNvPr id="6" name="Picture 5">
          <a:extLst>
            <a:ext uri="{FF2B5EF4-FFF2-40B4-BE49-F238E27FC236}">
              <a16:creationId xmlns:a16="http://schemas.microsoft.com/office/drawing/2014/main" id="{78716FBC-1FE2-42B8-A167-1F2D668BC064}"/>
            </a:ext>
          </a:extLst>
        </xdr:cNvPr>
        <xdr:cNvPicPr>
          <a:picLocks noChangeAspect="1"/>
        </xdr:cNvPicPr>
      </xdr:nvPicPr>
      <xdr:blipFill>
        <a:blip xmlns:r="http://schemas.openxmlformats.org/officeDocument/2006/relationships" r:embed="rId5"/>
        <a:stretch>
          <a:fillRect/>
        </a:stretch>
      </xdr:blipFill>
      <xdr:spPr>
        <a:xfrm>
          <a:off x="728133" y="38110348"/>
          <a:ext cx="6282268" cy="2710319"/>
        </a:xfrm>
        <a:prstGeom prst="rect">
          <a:avLst/>
        </a:prstGeom>
      </xdr:spPr>
    </xdr:pic>
    <xdr:clientData/>
  </xdr:twoCellAnchor>
  <xdr:twoCellAnchor editAs="oneCell">
    <xdr:from>
      <xdr:col>7</xdr:col>
      <xdr:colOff>584614</xdr:colOff>
      <xdr:row>199</xdr:row>
      <xdr:rowOff>0</xdr:rowOff>
    </xdr:from>
    <xdr:to>
      <xdr:col>18</xdr:col>
      <xdr:colOff>475855</xdr:colOff>
      <xdr:row>215</xdr:row>
      <xdr:rowOff>135467</xdr:rowOff>
    </xdr:to>
    <xdr:pic>
      <xdr:nvPicPr>
        <xdr:cNvPr id="7" name="Picture 6">
          <a:extLst>
            <a:ext uri="{FF2B5EF4-FFF2-40B4-BE49-F238E27FC236}">
              <a16:creationId xmlns:a16="http://schemas.microsoft.com/office/drawing/2014/main" id="{4EEB319C-B128-4F4F-8F56-D27522CC192B}"/>
            </a:ext>
          </a:extLst>
        </xdr:cNvPr>
        <xdr:cNvPicPr>
          <a:picLocks noChangeAspect="1"/>
        </xdr:cNvPicPr>
      </xdr:nvPicPr>
      <xdr:blipFill>
        <a:blip xmlns:r="http://schemas.openxmlformats.org/officeDocument/2006/relationships" r:embed="rId6"/>
        <a:stretch>
          <a:fillRect/>
        </a:stretch>
      </xdr:blipFill>
      <xdr:spPr>
        <a:xfrm>
          <a:off x="6841481" y="37956067"/>
          <a:ext cx="7993841" cy="3115733"/>
        </a:xfrm>
        <a:prstGeom prst="rect">
          <a:avLst/>
        </a:prstGeom>
      </xdr:spPr>
    </xdr:pic>
    <xdr:clientData/>
  </xdr:twoCellAnchor>
  <xdr:twoCellAnchor editAs="oneCell">
    <xdr:from>
      <xdr:col>1</xdr:col>
      <xdr:colOff>550332</xdr:colOff>
      <xdr:row>216</xdr:row>
      <xdr:rowOff>180422</xdr:rowOff>
    </xdr:from>
    <xdr:to>
      <xdr:col>7</xdr:col>
      <xdr:colOff>716883</xdr:colOff>
      <xdr:row>232</xdr:row>
      <xdr:rowOff>112929</xdr:rowOff>
    </xdr:to>
    <xdr:pic>
      <xdr:nvPicPr>
        <xdr:cNvPr id="8" name="Picture 7">
          <a:extLst>
            <a:ext uri="{FF2B5EF4-FFF2-40B4-BE49-F238E27FC236}">
              <a16:creationId xmlns:a16="http://schemas.microsoft.com/office/drawing/2014/main" id="{46ACDF53-804E-127E-AE6E-8CE8CB2419E2}"/>
            </a:ext>
          </a:extLst>
        </xdr:cNvPr>
        <xdr:cNvPicPr>
          <a:picLocks noChangeAspect="1"/>
        </xdr:cNvPicPr>
      </xdr:nvPicPr>
      <xdr:blipFill>
        <a:blip xmlns:r="http://schemas.openxmlformats.org/officeDocument/2006/relationships" r:embed="rId7"/>
        <a:stretch>
          <a:fillRect/>
        </a:stretch>
      </xdr:blipFill>
      <xdr:spPr>
        <a:xfrm>
          <a:off x="1507065" y="41303022"/>
          <a:ext cx="5466685" cy="2912774"/>
        </a:xfrm>
        <a:prstGeom prst="rect">
          <a:avLst/>
        </a:prstGeom>
      </xdr:spPr>
    </xdr:pic>
    <xdr:clientData/>
  </xdr:twoCellAnchor>
  <xdr:twoCellAnchor editAs="oneCell">
    <xdr:from>
      <xdr:col>8</xdr:col>
      <xdr:colOff>508000</xdr:colOff>
      <xdr:row>216</xdr:row>
      <xdr:rowOff>167682</xdr:rowOff>
    </xdr:from>
    <xdr:to>
      <xdr:col>16</xdr:col>
      <xdr:colOff>145400</xdr:colOff>
      <xdr:row>232</xdr:row>
      <xdr:rowOff>90918</xdr:rowOff>
    </xdr:to>
    <xdr:pic>
      <xdr:nvPicPr>
        <xdr:cNvPr id="9" name="Picture 8">
          <a:extLst>
            <a:ext uri="{FF2B5EF4-FFF2-40B4-BE49-F238E27FC236}">
              <a16:creationId xmlns:a16="http://schemas.microsoft.com/office/drawing/2014/main" id="{0A213498-0E15-CD75-1B21-8AC021AC56DF}"/>
            </a:ext>
          </a:extLst>
        </xdr:cNvPr>
        <xdr:cNvPicPr>
          <a:picLocks noChangeAspect="1"/>
        </xdr:cNvPicPr>
      </xdr:nvPicPr>
      <xdr:blipFill>
        <a:blip xmlns:r="http://schemas.openxmlformats.org/officeDocument/2006/relationships" r:embed="rId8"/>
        <a:stretch>
          <a:fillRect/>
        </a:stretch>
      </xdr:blipFill>
      <xdr:spPr>
        <a:xfrm>
          <a:off x="7501467" y="41290282"/>
          <a:ext cx="5530200" cy="290350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4</xdr:col>
      <xdr:colOff>407035</xdr:colOff>
      <xdr:row>5</xdr:row>
      <xdr:rowOff>87630</xdr:rowOff>
    </xdr:from>
    <xdr:ext cx="6191250" cy="1085850"/>
    <xdr:pic>
      <xdr:nvPicPr>
        <xdr:cNvPr id="2" name="Picture 1">
          <a:extLst>
            <a:ext uri="{FF2B5EF4-FFF2-40B4-BE49-F238E27FC236}">
              <a16:creationId xmlns:a16="http://schemas.microsoft.com/office/drawing/2014/main" id="{ADF654C6-E534-40B7-B719-39947223E0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992755" y="1022350"/>
          <a:ext cx="6191250" cy="1085850"/>
        </a:xfrm>
        <a:prstGeom prst="rect">
          <a:avLst/>
        </a:prstGeom>
        <a:noFill/>
        <a:ln w="1">
          <a:noFill/>
          <a:miter lim="800000"/>
          <a:headEnd/>
          <a:tailEnd type="none" w="med" len="med"/>
        </a:ln>
        <a:effec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6</xdr:col>
      <xdr:colOff>127635</xdr:colOff>
      <xdr:row>5</xdr:row>
      <xdr:rowOff>148590</xdr:rowOff>
    </xdr:from>
    <xdr:ext cx="6191250" cy="1085850"/>
    <xdr:pic>
      <xdr:nvPicPr>
        <xdr:cNvPr id="2" name="Picture 1">
          <a:extLst>
            <a:ext uri="{FF2B5EF4-FFF2-40B4-BE49-F238E27FC236}">
              <a16:creationId xmlns:a16="http://schemas.microsoft.com/office/drawing/2014/main" id="{15071D50-B033-49E4-B41D-2676609C75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930015" y="1078230"/>
          <a:ext cx="6191250" cy="1085850"/>
        </a:xfrm>
        <a:prstGeom prst="rect">
          <a:avLst/>
        </a:prstGeom>
        <a:noFill/>
        <a:ln w="1">
          <a:noFill/>
          <a:miter lim="800000"/>
          <a:headEnd/>
          <a:tailEnd type="none" w="med" len="med"/>
        </a:ln>
        <a:effectLst/>
      </xdr:spPr>
    </xdr:pic>
    <xdr:clientData/>
  </xdr:oneCellAnchor>
  <xdr:oneCellAnchor>
    <xdr:from>
      <xdr:col>6</xdr:col>
      <xdr:colOff>127635</xdr:colOff>
      <xdr:row>43</xdr:row>
      <xdr:rowOff>148590</xdr:rowOff>
    </xdr:from>
    <xdr:ext cx="6191250" cy="1085850"/>
    <xdr:pic>
      <xdr:nvPicPr>
        <xdr:cNvPr id="3" name="Picture 2">
          <a:extLst>
            <a:ext uri="{FF2B5EF4-FFF2-40B4-BE49-F238E27FC236}">
              <a16:creationId xmlns:a16="http://schemas.microsoft.com/office/drawing/2014/main" id="{BC8487B3-8309-4E53-B8A3-9B08A524BF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930015" y="1078230"/>
          <a:ext cx="6191250" cy="1085850"/>
        </a:xfrm>
        <a:prstGeom prst="rect">
          <a:avLst/>
        </a:prstGeom>
        <a:noFill/>
        <a:ln w="1">
          <a:noFill/>
          <a:miter lim="800000"/>
          <a:headEnd/>
          <a:tailEnd type="none" w="med" len="med"/>
        </a:ln>
        <a:effectLst/>
      </xdr:spPr>
    </xdr:pic>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eha%20Excelr\Downloads\Basic%20Statistics%20-%20All%20Calculations%20New.xlsx" TargetMode="External"/><Relationship Id="rId1" Type="http://schemas.openxmlformats.org/officeDocument/2006/relationships/externalLinkPath" Target="/Users/Neha%20Excelr/Downloads/Basic%20Statistics%20-%20All%20Calculations%20Ne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tatistical Values by type"/>
      <sheetName val="Measures of Central Tendency"/>
      <sheetName val="Measures of Dispersion"/>
      <sheetName val="Measures of Shape"/>
      <sheetName val="Practice Data"/>
      <sheetName val="Virat Kohli Data"/>
      <sheetName val="Empirical Rule"/>
      <sheetName val="Histogram &amp; Box Plot"/>
      <sheetName val="Frequency Distribution"/>
      <sheetName val="Probability"/>
      <sheetName val="Continuous Probability"/>
      <sheetName val="Confidence Intervals &amp; CLT"/>
      <sheetName val="Type 1 &amp; Type 2 Error"/>
      <sheetName val="Sheet2"/>
      <sheetName val="One Tailed &amp; Two Tailed Tests"/>
      <sheetName val="ANOVA"/>
      <sheetName val="Chi-Square Example"/>
      <sheetName val="When to use any test"/>
      <sheetName val="Practice Problems"/>
      <sheetName val="Sheet1"/>
      <sheetName val="Sheet4"/>
    </sheetNames>
    <sheetDataSet>
      <sheetData sheetId="0"/>
      <sheetData sheetId="1"/>
      <sheetData sheetId="2"/>
      <sheetData sheetId="3"/>
      <sheetData sheetId="4"/>
      <sheetData sheetId="5"/>
      <sheetData sheetId="6"/>
      <sheetData sheetId="7"/>
      <sheetData sheetId="8"/>
      <sheetData sheetId="9">
        <row r="15">
          <cell r="B15">
            <v>0</v>
          </cell>
          <cell r="C15">
            <v>9.765625E-4</v>
          </cell>
        </row>
        <row r="16">
          <cell r="B16">
            <v>1</v>
          </cell>
          <cell r="C16">
            <v>9.7656250000000017E-3</v>
          </cell>
        </row>
        <row r="17">
          <cell r="B17">
            <v>2</v>
          </cell>
          <cell r="C17">
            <v>4.3945312499999972E-2</v>
          </cell>
        </row>
        <row r="18">
          <cell r="B18">
            <v>3</v>
          </cell>
          <cell r="C18">
            <v>0.11718750000000003</v>
          </cell>
        </row>
        <row r="19">
          <cell r="B19">
            <v>4</v>
          </cell>
          <cell r="C19">
            <v>0.20507812500000006</v>
          </cell>
        </row>
        <row r="20">
          <cell r="B20">
            <v>5</v>
          </cell>
          <cell r="C20">
            <v>0.24609375000000008</v>
          </cell>
        </row>
        <row r="21">
          <cell r="B21">
            <v>6</v>
          </cell>
          <cell r="C21">
            <v>0.20507812500000006</v>
          </cell>
        </row>
        <row r="22">
          <cell r="B22">
            <v>7</v>
          </cell>
          <cell r="C22">
            <v>0.11718750000000003</v>
          </cell>
        </row>
        <row r="23">
          <cell r="B23">
            <v>8</v>
          </cell>
          <cell r="C23">
            <v>4.3945312499999986E-2</v>
          </cell>
        </row>
        <row r="24">
          <cell r="B24">
            <v>9</v>
          </cell>
          <cell r="C24">
            <v>9.7656250000000017E-3</v>
          </cell>
        </row>
        <row r="25">
          <cell r="B25">
            <v>10</v>
          </cell>
          <cell r="C25">
            <v>9.765625E-4</v>
          </cell>
        </row>
      </sheetData>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23EFF-A154-4FBD-991B-A96DC15BEE49}">
  <dimension ref="A2:F22"/>
  <sheetViews>
    <sheetView workbookViewId="0">
      <selection activeCell="F19" sqref="F19"/>
    </sheetView>
  </sheetViews>
  <sheetFormatPr defaultRowHeight="14.4" x14ac:dyDescent="0.3"/>
  <sheetData>
    <row r="2" spans="1:6" x14ac:dyDescent="0.3">
      <c r="A2" s="19" t="s">
        <v>114</v>
      </c>
    </row>
    <row r="3" spans="1:6" x14ac:dyDescent="0.3">
      <c r="B3" t="s">
        <v>14</v>
      </c>
      <c r="F3" t="s">
        <v>313</v>
      </c>
    </row>
    <row r="4" spans="1:6" x14ac:dyDescent="0.3">
      <c r="B4" t="s">
        <v>21</v>
      </c>
      <c r="E4">
        <v>1</v>
      </c>
      <c r="F4" t="s">
        <v>314</v>
      </c>
    </row>
    <row r="5" spans="1:6" x14ac:dyDescent="0.3">
      <c r="B5" t="s">
        <v>15</v>
      </c>
      <c r="E5">
        <v>2</v>
      </c>
      <c r="F5" t="s">
        <v>315</v>
      </c>
    </row>
    <row r="6" spans="1:6" x14ac:dyDescent="0.3">
      <c r="E6">
        <v>3</v>
      </c>
      <c r="F6" t="s">
        <v>316</v>
      </c>
    </row>
    <row r="7" spans="1:6" x14ac:dyDescent="0.3">
      <c r="A7" s="19" t="s">
        <v>115</v>
      </c>
      <c r="E7">
        <v>4</v>
      </c>
      <c r="F7" t="s">
        <v>317</v>
      </c>
    </row>
    <row r="8" spans="1:6" x14ac:dyDescent="0.3">
      <c r="B8" t="s">
        <v>46</v>
      </c>
      <c r="E8">
        <v>5</v>
      </c>
      <c r="F8" t="s">
        <v>318</v>
      </c>
    </row>
    <row r="9" spans="1:6" x14ac:dyDescent="0.3">
      <c r="B9" t="s">
        <v>47</v>
      </c>
    </row>
    <row r="10" spans="1:6" x14ac:dyDescent="0.3">
      <c r="B10" t="s">
        <v>116</v>
      </c>
      <c r="E10">
        <v>6</v>
      </c>
      <c r="F10" t="s">
        <v>319</v>
      </c>
    </row>
    <row r="11" spans="1:6" x14ac:dyDescent="0.3">
      <c r="B11" t="s">
        <v>117</v>
      </c>
      <c r="E11">
        <v>7</v>
      </c>
      <c r="F11" t="s">
        <v>320</v>
      </c>
    </row>
    <row r="12" spans="1:6" x14ac:dyDescent="0.3">
      <c r="B12" t="s">
        <v>118</v>
      </c>
      <c r="E12">
        <v>8</v>
      </c>
      <c r="F12" t="s">
        <v>321</v>
      </c>
    </row>
    <row r="14" spans="1:6" x14ac:dyDescent="0.3">
      <c r="A14" s="19" t="s">
        <v>119</v>
      </c>
    </row>
    <row r="15" spans="1:6" x14ac:dyDescent="0.3">
      <c r="B15" t="s">
        <v>120</v>
      </c>
    </row>
    <row r="16" spans="1:6" x14ac:dyDescent="0.3">
      <c r="B16" t="s">
        <v>121</v>
      </c>
    </row>
    <row r="18" spans="1:1" x14ac:dyDescent="0.3">
      <c r="A18" t="s">
        <v>364</v>
      </c>
    </row>
    <row r="19" spans="1:1" x14ac:dyDescent="0.3">
      <c r="A19" t="s">
        <v>365</v>
      </c>
    </row>
    <row r="20" spans="1:1" x14ac:dyDescent="0.3">
      <c r="A20" t="s">
        <v>296</v>
      </c>
    </row>
    <row r="21" spans="1:1" x14ac:dyDescent="0.3">
      <c r="A21" t="s">
        <v>366</v>
      </c>
    </row>
    <row r="22" spans="1:1" x14ac:dyDescent="0.3">
      <c r="A22" t="s">
        <v>428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2CECE-CCB7-4075-B2CF-4C7A24C18DFB}">
  <dimension ref="A1:N315"/>
  <sheetViews>
    <sheetView zoomScale="109" zoomScaleNormal="120" workbookViewId="0">
      <selection activeCell="L103" sqref="L103"/>
    </sheetView>
  </sheetViews>
  <sheetFormatPr defaultRowHeight="14.4" x14ac:dyDescent="0.3"/>
  <cols>
    <col min="6" max="6" width="14.77734375" customWidth="1"/>
    <col min="8" max="8" width="19.88671875" customWidth="1"/>
  </cols>
  <sheetData>
    <row r="1" spans="1:9" x14ac:dyDescent="0.3">
      <c r="A1" s="19" t="s">
        <v>374</v>
      </c>
    </row>
    <row r="2" spans="1:9" x14ac:dyDescent="0.3">
      <c r="A2">
        <v>62</v>
      </c>
      <c r="B2">
        <v>62</v>
      </c>
    </row>
    <row r="3" spans="1:9" x14ac:dyDescent="0.3">
      <c r="A3">
        <v>4</v>
      </c>
      <c r="B3">
        <v>4</v>
      </c>
    </row>
    <row r="4" spans="1:9" x14ac:dyDescent="0.3">
      <c r="A4">
        <v>83</v>
      </c>
      <c r="B4">
        <v>83</v>
      </c>
      <c r="F4" t="s">
        <v>86</v>
      </c>
      <c r="H4">
        <f>SUM(A2:A20)</f>
        <v>889</v>
      </c>
      <c r="I4" t="str">
        <f ca="1">_xlfn.FORMULATEXT(H4)</f>
        <v>=SUM(A2:A20)</v>
      </c>
    </row>
    <row r="5" spans="1:9" x14ac:dyDescent="0.3">
      <c r="A5">
        <v>24</v>
      </c>
      <c r="B5">
        <v>24</v>
      </c>
      <c r="F5" t="s">
        <v>170</v>
      </c>
      <c r="H5">
        <f>COUNT(A2:A20)</f>
        <v>19</v>
      </c>
      <c r="I5" t="str">
        <f t="shared" ref="I5:I14" ca="1" si="0">_xlfn.FORMULATEXT(H5)</f>
        <v>=COUNT(A2:A20)</v>
      </c>
    </row>
    <row r="6" spans="1:9" x14ac:dyDescent="0.3">
      <c r="A6">
        <v>40</v>
      </c>
      <c r="B6">
        <v>40</v>
      </c>
    </row>
    <row r="7" spans="1:9" x14ac:dyDescent="0.3">
      <c r="A7">
        <v>73</v>
      </c>
      <c r="B7">
        <v>73</v>
      </c>
      <c r="F7" t="s">
        <v>111</v>
      </c>
      <c r="H7">
        <f>SUM(A2:A20)/COUNT(A2:A20)</f>
        <v>46.789473684210527</v>
      </c>
      <c r="I7" t="str">
        <f t="shared" ca="1" si="0"/>
        <v>=SUM(A2:A20)/COUNT(A2:A20)</v>
      </c>
    </row>
    <row r="8" spans="1:9" x14ac:dyDescent="0.3">
      <c r="A8">
        <v>87</v>
      </c>
      <c r="B8">
        <v>87</v>
      </c>
    </row>
    <row r="9" spans="1:9" x14ac:dyDescent="0.3">
      <c r="A9">
        <v>2</v>
      </c>
      <c r="B9">
        <v>2</v>
      </c>
      <c r="E9" t="s">
        <v>122</v>
      </c>
      <c r="H9">
        <f>H4/H5</f>
        <v>46.789473684210527</v>
      </c>
      <c r="I9" t="str">
        <f t="shared" ca="1" si="0"/>
        <v>=H4/H5</v>
      </c>
    </row>
    <row r="10" spans="1:9" x14ac:dyDescent="0.3">
      <c r="A10">
        <v>54</v>
      </c>
      <c r="B10">
        <v>200</v>
      </c>
    </row>
    <row r="11" spans="1:9" x14ac:dyDescent="0.3">
      <c r="A11">
        <v>5</v>
      </c>
      <c r="B11">
        <v>5</v>
      </c>
      <c r="H11">
        <f>AVERAGE(A2:A20)</f>
        <v>46.789473684210527</v>
      </c>
      <c r="I11" t="str">
        <f t="shared" ca="1" si="0"/>
        <v>=AVERAGE(A2:A20)</v>
      </c>
    </row>
    <row r="12" spans="1:9" x14ac:dyDescent="0.3">
      <c r="A12">
        <v>74</v>
      </c>
      <c r="B12">
        <v>74</v>
      </c>
    </row>
    <row r="13" spans="1:9" x14ac:dyDescent="0.3">
      <c r="A13">
        <v>83</v>
      </c>
      <c r="B13">
        <v>83</v>
      </c>
    </row>
    <row r="14" spans="1:9" x14ac:dyDescent="0.3">
      <c r="A14">
        <v>87</v>
      </c>
      <c r="B14">
        <v>87</v>
      </c>
      <c r="E14" t="s">
        <v>367</v>
      </c>
      <c r="H14">
        <f>AVERAGE(B2:B20)</f>
        <v>54.473684210526315</v>
      </c>
      <c r="I14" t="str">
        <f t="shared" ca="1" si="0"/>
        <v>=AVERAGE(B2:B20)</v>
      </c>
    </row>
    <row r="15" spans="1:9" x14ac:dyDescent="0.3">
      <c r="A15">
        <v>54</v>
      </c>
      <c r="B15">
        <v>54</v>
      </c>
    </row>
    <row r="16" spans="1:9" x14ac:dyDescent="0.3">
      <c r="A16">
        <v>94</v>
      </c>
      <c r="B16">
        <v>94</v>
      </c>
    </row>
    <row r="17" spans="1:6" x14ac:dyDescent="0.3">
      <c r="A17">
        <v>26</v>
      </c>
      <c r="B17">
        <v>26</v>
      </c>
      <c r="E17" t="s">
        <v>378</v>
      </c>
    </row>
    <row r="18" spans="1:6" x14ac:dyDescent="0.3">
      <c r="A18">
        <v>14</v>
      </c>
      <c r="B18">
        <v>14</v>
      </c>
    </row>
    <row r="19" spans="1:6" x14ac:dyDescent="0.3">
      <c r="A19">
        <v>9</v>
      </c>
      <c r="B19">
        <v>9</v>
      </c>
    </row>
    <row r="20" spans="1:6" x14ac:dyDescent="0.3">
      <c r="A20">
        <v>14</v>
      </c>
      <c r="B20">
        <v>14</v>
      </c>
    </row>
    <row r="25" spans="1:6" x14ac:dyDescent="0.3">
      <c r="A25" s="19" t="s">
        <v>21</v>
      </c>
    </row>
    <row r="26" spans="1:6" x14ac:dyDescent="0.3">
      <c r="A26" t="s">
        <v>123</v>
      </c>
      <c r="B26" t="s">
        <v>124</v>
      </c>
    </row>
    <row r="27" spans="1:6" x14ac:dyDescent="0.3">
      <c r="A27">
        <v>62</v>
      </c>
      <c r="B27">
        <v>58</v>
      </c>
      <c r="D27" t="s">
        <v>125</v>
      </c>
    </row>
    <row r="28" spans="1:6" x14ac:dyDescent="0.3">
      <c r="A28">
        <v>4</v>
      </c>
      <c r="B28">
        <v>52</v>
      </c>
      <c r="D28" t="s">
        <v>126</v>
      </c>
    </row>
    <row r="29" spans="1:6" x14ac:dyDescent="0.3">
      <c r="A29">
        <v>83</v>
      </c>
      <c r="B29">
        <v>43</v>
      </c>
      <c r="D29" t="s">
        <v>127</v>
      </c>
    </row>
    <row r="30" spans="1:6" x14ac:dyDescent="0.3">
      <c r="A30">
        <v>24</v>
      </c>
      <c r="B30">
        <v>29</v>
      </c>
    </row>
    <row r="31" spans="1:6" x14ac:dyDescent="0.3">
      <c r="A31">
        <v>40</v>
      </c>
      <c r="B31">
        <v>69</v>
      </c>
      <c r="D31" t="s">
        <v>128</v>
      </c>
    </row>
    <row r="32" spans="1:6" x14ac:dyDescent="0.3">
      <c r="A32">
        <v>73</v>
      </c>
      <c r="B32">
        <v>7</v>
      </c>
      <c r="E32" t="s">
        <v>368</v>
      </c>
      <c r="F32" t="s">
        <v>312</v>
      </c>
    </row>
    <row r="33" spans="1:9" x14ac:dyDescent="0.3">
      <c r="A33">
        <v>87</v>
      </c>
      <c r="B33">
        <v>26</v>
      </c>
      <c r="D33">
        <v>2</v>
      </c>
      <c r="E33">
        <v>1</v>
      </c>
      <c r="F33">
        <v>0</v>
      </c>
    </row>
    <row r="34" spans="1:9" x14ac:dyDescent="0.3">
      <c r="A34">
        <v>2</v>
      </c>
      <c r="B34">
        <v>14</v>
      </c>
      <c r="D34">
        <v>4</v>
      </c>
      <c r="E34">
        <v>2</v>
      </c>
      <c r="F34">
        <v>1</v>
      </c>
      <c r="H34">
        <f>COUNT(D33:D51)</f>
        <v>19</v>
      </c>
      <c r="I34" t="str">
        <f ca="1">_xlfn.FORMULATEXT(H34)</f>
        <v>=COUNT(D33:D51)</v>
      </c>
    </row>
    <row r="35" spans="1:9" x14ac:dyDescent="0.3">
      <c r="A35">
        <v>54</v>
      </c>
      <c r="B35">
        <v>65</v>
      </c>
      <c r="D35">
        <v>5</v>
      </c>
      <c r="E35">
        <v>3</v>
      </c>
      <c r="F35">
        <v>2</v>
      </c>
      <c r="H35">
        <f>COUNT(D33:D51)/2</f>
        <v>9.5</v>
      </c>
      <c r="I35" t="str">
        <f ca="1">_xlfn.FORMULATEXT(H35)</f>
        <v>=COUNT(D33:D51)/2</v>
      </c>
    </row>
    <row r="36" spans="1:9" x14ac:dyDescent="0.3">
      <c r="A36">
        <v>5</v>
      </c>
      <c r="B36">
        <v>69</v>
      </c>
      <c r="D36">
        <v>9</v>
      </c>
      <c r="E36">
        <v>4</v>
      </c>
      <c r="F36">
        <v>3</v>
      </c>
      <c r="H36">
        <f>ROUND(H34/2,0)</f>
        <v>10</v>
      </c>
      <c r="I36" t="s">
        <v>129</v>
      </c>
    </row>
    <row r="37" spans="1:9" x14ac:dyDescent="0.3">
      <c r="A37">
        <v>74</v>
      </c>
      <c r="B37">
        <v>93</v>
      </c>
      <c r="D37">
        <v>14</v>
      </c>
      <c r="E37">
        <v>5</v>
      </c>
      <c r="F37">
        <v>4</v>
      </c>
      <c r="H37" cm="1">
        <f t="array" ref="H37">INDEX(D33:D51,H36)</f>
        <v>54</v>
      </c>
      <c r="I37" t="s">
        <v>429</v>
      </c>
    </row>
    <row r="38" spans="1:9" x14ac:dyDescent="0.3">
      <c r="A38">
        <v>83</v>
      </c>
      <c r="B38">
        <v>65</v>
      </c>
      <c r="D38">
        <v>24</v>
      </c>
      <c r="E38">
        <v>6</v>
      </c>
      <c r="F38">
        <v>5</v>
      </c>
    </row>
    <row r="39" spans="1:9" x14ac:dyDescent="0.3">
      <c r="A39">
        <v>87</v>
      </c>
      <c r="B39">
        <v>33</v>
      </c>
      <c r="D39">
        <v>26</v>
      </c>
      <c r="E39">
        <v>7</v>
      </c>
      <c r="F39">
        <v>6</v>
      </c>
    </row>
    <row r="40" spans="1:9" x14ac:dyDescent="0.3">
      <c r="A40">
        <v>54</v>
      </c>
      <c r="B40">
        <v>61</v>
      </c>
      <c r="D40">
        <v>40</v>
      </c>
      <c r="E40">
        <v>8</v>
      </c>
      <c r="F40">
        <v>7</v>
      </c>
    </row>
    <row r="41" spans="1:9" x14ac:dyDescent="0.3">
      <c r="A41">
        <v>94</v>
      </c>
      <c r="B41">
        <v>50</v>
      </c>
      <c r="D41">
        <v>54</v>
      </c>
      <c r="E41">
        <v>9</v>
      </c>
      <c r="F41">
        <v>8</v>
      </c>
    </row>
    <row r="42" spans="1:9" x14ac:dyDescent="0.3">
      <c r="A42">
        <v>26</v>
      </c>
      <c r="B42">
        <v>6</v>
      </c>
      <c r="D42">
        <v>54</v>
      </c>
      <c r="E42" t="s">
        <v>130</v>
      </c>
      <c r="F42">
        <v>9</v>
      </c>
      <c r="H42" t="s">
        <v>131</v>
      </c>
    </row>
    <row r="43" spans="1:9" x14ac:dyDescent="0.3">
      <c r="A43">
        <v>14</v>
      </c>
      <c r="B43">
        <v>24</v>
      </c>
      <c r="D43">
        <v>56</v>
      </c>
      <c r="E43">
        <v>11</v>
      </c>
      <c r="F43">
        <v>10</v>
      </c>
    </row>
    <row r="44" spans="1:9" x14ac:dyDescent="0.3">
      <c r="A44">
        <v>9</v>
      </c>
      <c r="B44">
        <v>96</v>
      </c>
      <c r="D44">
        <v>62</v>
      </c>
      <c r="E44">
        <v>12</v>
      </c>
      <c r="F44">
        <v>11</v>
      </c>
      <c r="H44" t="s">
        <v>132</v>
      </c>
    </row>
    <row r="45" spans="1:9" x14ac:dyDescent="0.3">
      <c r="A45">
        <v>56</v>
      </c>
      <c r="B45">
        <v>0</v>
      </c>
      <c r="D45">
        <v>73</v>
      </c>
      <c r="E45">
        <v>13</v>
      </c>
      <c r="F45">
        <v>12</v>
      </c>
    </row>
    <row r="46" spans="1:9" x14ac:dyDescent="0.3">
      <c r="B46">
        <v>58</v>
      </c>
      <c r="D46">
        <v>74</v>
      </c>
      <c r="E46">
        <v>14</v>
      </c>
      <c r="F46">
        <v>13</v>
      </c>
      <c r="H46" t="s">
        <v>133</v>
      </c>
    </row>
    <row r="47" spans="1:9" x14ac:dyDescent="0.3">
      <c r="D47">
        <v>83</v>
      </c>
      <c r="E47">
        <v>15</v>
      </c>
      <c r="F47">
        <v>14</v>
      </c>
    </row>
    <row r="48" spans="1:9" x14ac:dyDescent="0.3">
      <c r="D48">
        <v>83</v>
      </c>
      <c r="E48">
        <v>16</v>
      </c>
      <c r="F48">
        <v>15</v>
      </c>
      <c r="H48">
        <f>INDEX(D33:D51,10)</f>
        <v>54</v>
      </c>
    </row>
    <row r="49" spans="4:11" x14ac:dyDescent="0.3">
      <c r="D49">
        <v>87</v>
      </c>
      <c r="E49">
        <v>17</v>
      </c>
      <c r="F49">
        <v>16</v>
      </c>
    </row>
    <row r="50" spans="4:11" x14ac:dyDescent="0.3">
      <c r="D50">
        <v>87</v>
      </c>
      <c r="E50">
        <v>18</v>
      </c>
      <c r="F50">
        <v>17</v>
      </c>
    </row>
    <row r="51" spans="4:11" x14ac:dyDescent="0.3">
      <c r="D51">
        <v>94</v>
      </c>
      <c r="E51">
        <v>19</v>
      </c>
      <c r="F51">
        <v>18</v>
      </c>
    </row>
    <row r="56" spans="4:11" x14ac:dyDescent="0.3">
      <c r="H56" t="s">
        <v>134</v>
      </c>
    </row>
    <row r="57" spans="4:11" x14ac:dyDescent="0.3">
      <c r="E57" t="s">
        <v>368</v>
      </c>
      <c r="F57" t="s">
        <v>312</v>
      </c>
    </row>
    <row r="58" spans="4:11" x14ac:dyDescent="0.3">
      <c r="D58">
        <v>0</v>
      </c>
      <c r="E58">
        <v>1</v>
      </c>
      <c r="F58">
        <v>0</v>
      </c>
      <c r="I58">
        <f>COUNT(D58:D77)</f>
        <v>20</v>
      </c>
      <c r="K58" t="s">
        <v>135</v>
      </c>
    </row>
    <row r="59" spans="4:11" x14ac:dyDescent="0.3">
      <c r="D59">
        <v>6</v>
      </c>
      <c r="E59">
        <v>2</v>
      </c>
      <c r="F59">
        <v>1</v>
      </c>
      <c r="H59" t="s">
        <v>292</v>
      </c>
      <c r="I59">
        <f>COUNT(D58:D77)/2</f>
        <v>10</v>
      </c>
      <c r="K59" t="s">
        <v>136</v>
      </c>
    </row>
    <row r="60" spans="4:11" x14ac:dyDescent="0.3">
      <c r="D60">
        <v>7</v>
      </c>
      <c r="E60">
        <v>3</v>
      </c>
      <c r="F60">
        <v>2</v>
      </c>
      <c r="H60" t="s">
        <v>293</v>
      </c>
      <c r="I60">
        <f>(COUNT(D58:D77)/2)+1</f>
        <v>11</v>
      </c>
      <c r="K60" t="s">
        <v>137</v>
      </c>
    </row>
    <row r="61" spans="4:11" x14ac:dyDescent="0.3">
      <c r="D61">
        <v>14</v>
      </c>
      <c r="E61">
        <v>4</v>
      </c>
      <c r="F61">
        <v>3</v>
      </c>
    </row>
    <row r="62" spans="4:11" x14ac:dyDescent="0.3">
      <c r="D62">
        <v>24</v>
      </c>
      <c r="E62">
        <v>5</v>
      </c>
      <c r="F62">
        <v>4</v>
      </c>
      <c r="I62" t="s">
        <v>138</v>
      </c>
    </row>
    <row r="63" spans="4:11" x14ac:dyDescent="0.3">
      <c r="D63">
        <v>26</v>
      </c>
      <c r="E63">
        <v>6</v>
      </c>
      <c r="F63">
        <v>5</v>
      </c>
    </row>
    <row r="64" spans="4:11" x14ac:dyDescent="0.3">
      <c r="D64">
        <v>29</v>
      </c>
      <c r="E64">
        <v>7</v>
      </c>
      <c r="F64">
        <v>6</v>
      </c>
    </row>
    <row r="65" spans="1:11" x14ac:dyDescent="0.3">
      <c r="D65">
        <v>33</v>
      </c>
      <c r="E65">
        <v>8</v>
      </c>
      <c r="F65">
        <v>7</v>
      </c>
      <c r="I65" t="s">
        <v>139</v>
      </c>
    </row>
    <row r="66" spans="1:11" x14ac:dyDescent="0.3">
      <c r="D66">
        <v>43</v>
      </c>
      <c r="E66">
        <v>9</v>
      </c>
      <c r="F66">
        <v>8</v>
      </c>
      <c r="I66" t="s">
        <v>140</v>
      </c>
    </row>
    <row r="67" spans="1:11" x14ac:dyDescent="0.3">
      <c r="D67">
        <v>50</v>
      </c>
      <c r="E67">
        <v>10</v>
      </c>
      <c r="F67">
        <v>9</v>
      </c>
    </row>
    <row r="68" spans="1:11" x14ac:dyDescent="0.3">
      <c r="D68">
        <v>52</v>
      </c>
      <c r="E68">
        <v>11</v>
      </c>
      <c r="F68">
        <v>10</v>
      </c>
      <c r="I68">
        <f>(50+52)/2</f>
        <v>51</v>
      </c>
      <c r="K68" t="str">
        <f ca="1">_xlfn.FORMULATEXT(I68)</f>
        <v>=(50+52)/2</v>
      </c>
    </row>
    <row r="69" spans="1:11" x14ac:dyDescent="0.3">
      <c r="D69">
        <v>58</v>
      </c>
      <c r="E69">
        <v>12</v>
      </c>
      <c r="F69">
        <v>11</v>
      </c>
      <c r="K69" t="s">
        <v>141</v>
      </c>
    </row>
    <row r="70" spans="1:11" x14ac:dyDescent="0.3">
      <c r="D70">
        <v>58</v>
      </c>
      <c r="E70">
        <v>13</v>
      </c>
      <c r="F70">
        <v>12</v>
      </c>
    </row>
    <row r="71" spans="1:11" x14ac:dyDescent="0.3">
      <c r="D71">
        <v>61</v>
      </c>
      <c r="E71">
        <v>14</v>
      </c>
      <c r="F71">
        <v>13</v>
      </c>
    </row>
    <row r="72" spans="1:11" x14ac:dyDescent="0.3">
      <c r="D72">
        <v>65</v>
      </c>
      <c r="E72">
        <v>15</v>
      </c>
      <c r="F72">
        <v>14</v>
      </c>
      <c r="I72">
        <v>1</v>
      </c>
    </row>
    <row r="73" spans="1:11" x14ac:dyDescent="0.3">
      <c r="D73">
        <v>65</v>
      </c>
      <c r="E73">
        <v>16</v>
      </c>
      <c r="F73">
        <v>15</v>
      </c>
      <c r="I73">
        <v>5</v>
      </c>
      <c r="K73">
        <f>(5+6)/2</f>
        <v>5.5</v>
      </c>
    </row>
    <row r="74" spans="1:11" x14ac:dyDescent="0.3">
      <c r="D74">
        <v>69</v>
      </c>
      <c r="E74">
        <v>17</v>
      </c>
      <c r="F74">
        <v>16</v>
      </c>
      <c r="I74">
        <v>6</v>
      </c>
    </row>
    <row r="75" spans="1:11" x14ac:dyDescent="0.3">
      <c r="D75">
        <v>69</v>
      </c>
      <c r="E75">
        <v>18</v>
      </c>
      <c r="F75">
        <v>17</v>
      </c>
      <c r="I75">
        <v>8</v>
      </c>
    </row>
    <row r="76" spans="1:11" x14ac:dyDescent="0.3">
      <c r="D76">
        <v>93</v>
      </c>
      <c r="E76">
        <v>19</v>
      </c>
      <c r="F76">
        <v>18</v>
      </c>
    </row>
    <row r="77" spans="1:11" x14ac:dyDescent="0.3">
      <c r="D77">
        <v>96</v>
      </c>
      <c r="E77">
        <v>20</v>
      </c>
      <c r="F77">
        <v>19</v>
      </c>
    </row>
    <row r="79" spans="1:11" x14ac:dyDescent="0.3">
      <c r="A79" s="19"/>
    </row>
    <row r="81" spans="1:14" x14ac:dyDescent="0.3">
      <c r="A81" s="19" t="s">
        <v>15</v>
      </c>
    </row>
    <row r="82" spans="1:14" x14ac:dyDescent="0.3">
      <c r="D82" t="s">
        <v>142</v>
      </c>
    </row>
    <row r="85" spans="1:14" x14ac:dyDescent="0.3">
      <c r="D85" t="s">
        <v>337</v>
      </c>
    </row>
    <row r="86" spans="1:14" x14ac:dyDescent="0.3">
      <c r="D86" t="s">
        <v>143</v>
      </c>
    </row>
    <row r="87" spans="1:14" x14ac:dyDescent="0.3">
      <c r="D87" t="s">
        <v>144</v>
      </c>
    </row>
    <row r="89" spans="1:14" x14ac:dyDescent="0.3">
      <c r="H89" t="s">
        <v>413</v>
      </c>
      <c r="J89" t="s">
        <v>414</v>
      </c>
      <c r="L89" t="s">
        <v>415</v>
      </c>
      <c r="N89" t="s">
        <v>416</v>
      </c>
    </row>
    <row r="90" spans="1:14" x14ac:dyDescent="0.3">
      <c r="D90">
        <v>1</v>
      </c>
      <c r="F90">
        <v>1</v>
      </c>
      <c r="H90">
        <v>1</v>
      </c>
      <c r="J90" cm="1">
        <f t="array" ref="J90:J97">_xlfn.UNIQUE(F90:F104)</f>
        <v>1</v>
      </c>
      <c r="L90">
        <f>COUNTIF(F$90:F$104,J90)</f>
        <v>2</v>
      </c>
      <c r="N90" cm="1">
        <f t="array" ref="N90:N98">FREQUENCY(F90:F104,_xlfn.ANCHORARRAY(J90))</f>
        <v>2</v>
      </c>
    </row>
    <row r="91" spans="1:14" x14ac:dyDescent="0.3">
      <c r="D91">
        <v>2</v>
      </c>
      <c r="F91">
        <v>2</v>
      </c>
      <c r="H91">
        <v>2</v>
      </c>
      <c r="J91">
        <v>2</v>
      </c>
      <c r="L91">
        <f t="shared" ref="L91:L97" si="1">COUNTIF(F$90:F$104,J91)</f>
        <v>3</v>
      </c>
      <c r="N91">
        <v>3</v>
      </c>
    </row>
    <row r="92" spans="1:14" x14ac:dyDescent="0.3">
      <c r="D92">
        <v>4</v>
      </c>
      <c r="F92">
        <v>4</v>
      </c>
      <c r="H92">
        <v>4</v>
      </c>
      <c r="J92">
        <v>4</v>
      </c>
      <c r="L92">
        <f t="shared" si="1"/>
        <v>3</v>
      </c>
      <c r="N92">
        <v>3</v>
      </c>
    </row>
    <row r="93" spans="1:14" x14ac:dyDescent="0.3">
      <c r="D93">
        <v>5</v>
      </c>
      <c r="F93">
        <v>5</v>
      </c>
      <c r="H93">
        <v>5</v>
      </c>
      <c r="J93">
        <v>5</v>
      </c>
      <c r="L93">
        <f t="shared" si="1"/>
        <v>3</v>
      </c>
      <c r="N93">
        <v>3</v>
      </c>
    </row>
    <row r="94" spans="1:14" x14ac:dyDescent="0.3">
      <c r="D94">
        <v>8</v>
      </c>
      <c r="F94">
        <v>8</v>
      </c>
      <c r="H94">
        <v>8</v>
      </c>
      <c r="J94">
        <v>8</v>
      </c>
      <c r="L94">
        <f t="shared" si="1"/>
        <v>1</v>
      </c>
      <c r="N94">
        <v>1</v>
      </c>
    </row>
    <row r="95" spans="1:14" x14ac:dyDescent="0.3">
      <c r="D95">
        <v>6</v>
      </c>
      <c r="F95">
        <v>2</v>
      </c>
      <c r="H95">
        <v>6</v>
      </c>
      <c r="J95">
        <v>6</v>
      </c>
      <c r="L95">
        <f t="shared" si="1"/>
        <v>1</v>
      </c>
      <c r="N95">
        <v>1</v>
      </c>
    </row>
    <row r="96" spans="1:14" x14ac:dyDescent="0.3">
      <c r="D96">
        <v>9</v>
      </c>
      <c r="F96">
        <v>1</v>
      </c>
      <c r="H96">
        <v>9</v>
      </c>
      <c r="J96">
        <v>9</v>
      </c>
      <c r="L96">
        <f t="shared" si="1"/>
        <v>1</v>
      </c>
      <c r="N96">
        <v>1</v>
      </c>
    </row>
    <row r="97" spans="4:14" x14ac:dyDescent="0.3">
      <c r="D97">
        <v>3</v>
      </c>
      <c r="F97">
        <v>4</v>
      </c>
      <c r="H97">
        <v>3</v>
      </c>
      <c r="J97">
        <v>3</v>
      </c>
      <c r="L97">
        <f t="shared" si="1"/>
        <v>1</v>
      </c>
      <c r="N97">
        <v>1</v>
      </c>
    </row>
    <row r="98" spans="4:14" x14ac:dyDescent="0.3">
      <c r="F98">
        <v>5</v>
      </c>
      <c r="N98">
        <v>0</v>
      </c>
    </row>
    <row r="99" spans="4:14" x14ac:dyDescent="0.3">
      <c r="F99">
        <v>6</v>
      </c>
    </row>
    <row r="100" spans="4:14" x14ac:dyDescent="0.3">
      <c r="F100">
        <v>9</v>
      </c>
    </row>
    <row r="101" spans="4:14" x14ac:dyDescent="0.3">
      <c r="F101">
        <v>3</v>
      </c>
      <c r="H101" t="s">
        <v>417</v>
      </c>
    </row>
    <row r="102" spans="4:14" x14ac:dyDescent="0.3">
      <c r="F102">
        <v>5</v>
      </c>
    </row>
    <row r="103" spans="4:14" x14ac:dyDescent="0.3">
      <c r="F103">
        <v>2</v>
      </c>
    </row>
    <row r="104" spans="4:14" x14ac:dyDescent="0.3">
      <c r="F104">
        <v>4</v>
      </c>
    </row>
    <row r="106" spans="4:14" x14ac:dyDescent="0.3">
      <c r="G106" t="s">
        <v>217</v>
      </c>
    </row>
    <row r="266" spans="1:1" x14ac:dyDescent="0.3">
      <c r="A266" s="19"/>
    </row>
    <row r="315" spans="1:1" x14ac:dyDescent="0.3">
      <c r="A315" s="19"/>
    </row>
  </sheetData>
  <sortState xmlns:xlrd2="http://schemas.microsoft.com/office/spreadsheetml/2017/richdata2" ref="D58:D77">
    <sortCondition ref="D58:D7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EA1AF-B99D-491F-ABDA-73F78937B129}">
  <dimension ref="A1:I6"/>
  <sheetViews>
    <sheetView workbookViewId="0">
      <selection activeCell="B9" sqref="B9"/>
    </sheetView>
  </sheetViews>
  <sheetFormatPr defaultRowHeight="14.4" x14ac:dyDescent="0.3"/>
  <cols>
    <col min="1" max="1" width="28.6640625" customWidth="1"/>
    <col min="2" max="2" width="61.5546875" customWidth="1"/>
    <col min="3" max="3" width="57.109375" customWidth="1"/>
  </cols>
  <sheetData>
    <row r="1" spans="1:9" ht="21" x14ac:dyDescent="0.4">
      <c r="A1" s="70" t="s">
        <v>322</v>
      </c>
      <c r="B1" s="70"/>
      <c r="C1" s="70"/>
      <c r="D1" s="22"/>
      <c r="E1" s="22"/>
      <c r="F1" s="22"/>
      <c r="G1" s="22"/>
      <c r="H1" s="22"/>
      <c r="I1" s="22"/>
    </row>
    <row r="2" spans="1:9" ht="21" x14ac:dyDescent="0.4">
      <c r="A2" s="70"/>
      <c r="B2" s="70" t="s">
        <v>323</v>
      </c>
      <c r="C2" s="70" t="s">
        <v>117</v>
      </c>
      <c r="D2" s="22"/>
      <c r="F2" s="22"/>
      <c r="H2" s="22"/>
      <c r="I2" s="22"/>
    </row>
    <row r="3" spans="1:9" ht="21" x14ac:dyDescent="0.4">
      <c r="A3" s="68" t="s">
        <v>324</v>
      </c>
      <c r="B3" s="68" t="s">
        <v>325</v>
      </c>
      <c r="C3" s="68" t="s">
        <v>326</v>
      </c>
      <c r="D3" s="68"/>
      <c r="E3" s="69"/>
      <c r="F3" s="68"/>
      <c r="G3" s="69"/>
      <c r="H3" s="68"/>
      <c r="I3" s="22"/>
    </row>
    <row r="4" spans="1:9" ht="31.2" x14ac:dyDescent="0.4">
      <c r="A4" s="68" t="s">
        <v>327</v>
      </c>
      <c r="B4" s="68" t="s">
        <v>328</v>
      </c>
      <c r="C4" s="68" t="s">
        <v>329</v>
      </c>
      <c r="D4" s="68"/>
      <c r="E4" s="69"/>
      <c r="F4" s="68"/>
      <c r="G4" s="69"/>
      <c r="H4" s="68"/>
      <c r="I4" s="22"/>
    </row>
    <row r="5" spans="1:9" ht="21" x14ac:dyDescent="0.4">
      <c r="A5" s="68" t="s">
        <v>330</v>
      </c>
      <c r="B5" s="68" t="s">
        <v>331</v>
      </c>
      <c r="C5" s="68" t="s">
        <v>332</v>
      </c>
      <c r="D5" s="68"/>
      <c r="E5" s="69"/>
      <c r="F5" s="68"/>
      <c r="G5" s="69"/>
      <c r="H5" s="68"/>
      <c r="I5" s="22"/>
    </row>
    <row r="6" spans="1:9" ht="31.2" x14ac:dyDescent="0.4">
      <c r="A6" s="68" t="s">
        <v>333</v>
      </c>
      <c r="B6" s="68" t="s">
        <v>334</v>
      </c>
      <c r="C6" s="68" t="s">
        <v>335</v>
      </c>
      <c r="D6" s="68"/>
      <c r="E6" s="69"/>
      <c r="F6" s="68"/>
      <c r="G6" s="69"/>
      <c r="H6" s="68"/>
      <c r="I6"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8BB66-FEFF-4A5B-A46A-12D7E4F1CDFA}">
  <dimension ref="A1:O199"/>
  <sheetViews>
    <sheetView topLeftCell="A97" zoomScale="80" zoomScaleNormal="80" workbookViewId="0">
      <selection activeCell="E135" sqref="A135:E184"/>
    </sheetView>
  </sheetViews>
  <sheetFormatPr defaultRowHeight="14.4" x14ac:dyDescent="0.3"/>
  <cols>
    <col min="1" max="2" width="15.44140625" customWidth="1"/>
    <col min="3" max="3" width="18.5546875" customWidth="1"/>
    <col min="4" max="16" width="15.44140625" customWidth="1"/>
  </cols>
  <sheetData>
    <row r="1" spans="1:13" ht="21" x14ac:dyDescent="0.4">
      <c r="A1" s="21" t="s">
        <v>116</v>
      </c>
      <c r="B1" s="22"/>
      <c r="C1" s="22"/>
      <c r="D1" s="22"/>
      <c r="E1" s="22"/>
      <c r="F1" s="22"/>
      <c r="G1" s="22"/>
      <c r="H1" s="22"/>
      <c r="I1" s="22"/>
      <c r="J1" s="22"/>
      <c r="K1" s="22"/>
      <c r="L1" s="22"/>
      <c r="M1" s="22"/>
    </row>
    <row r="2" spans="1:13" ht="21" x14ac:dyDescent="0.4">
      <c r="A2" s="22"/>
      <c r="B2" s="22"/>
      <c r="C2" s="22"/>
      <c r="D2" s="22"/>
      <c r="E2" s="22"/>
      <c r="F2" s="22"/>
      <c r="G2" s="22"/>
      <c r="H2" s="22"/>
      <c r="I2" s="22"/>
      <c r="J2" s="22"/>
      <c r="K2" s="22"/>
      <c r="L2" s="22"/>
      <c r="M2" s="22"/>
    </row>
    <row r="3" spans="1:13" ht="21" x14ac:dyDescent="0.4">
      <c r="A3" s="22">
        <v>62</v>
      </c>
      <c r="B3" s="22"/>
      <c r="C3" s="22"/>
      <c r="D3" s="22"/>
      <c r="E3" s="22"/>
      <c r="F3" s="22"/>
      <c r="G3" s="22"/>
      <c r="H3" s="22"/>
      <c r="I3" s="22"/>
      <c r="J3" s="22"/>
      <c r="K3" s="22"/>
      <c r="L3" s="22"/>
      <c r="M3" s="22">
        <v>5</v>
      </c>
    </row>
    <row r="4" spans="1:13" ht="21" x14ac:dyDescent="0.4">
      <c r="A4" s="22">
        <v>4</v>
      </c>
      <c r="B4" s="22"/>
      <c r="C4" s="22"/>
      <c r="D4" s="22"/>
      <c r="E4" s="22"/>
      <c r="F4" s="22"/>
      <c r="G4" s="22"/>
      <c r="H4" s="22"/>
      <c r="I4" s="22"/>
      <c r="J4" s="22"/>
      <c r="K4" s="22"/>
      <c r="L4" s="22"/>
      <c r="M4" s="22">
        <v>6</v>
      </c>
    </row>
    <row r="5" spans="1:13" ht="21" x14ac:dyDescent="0.4">
      <c r="A5" s="22">
        <v>83</v>
      </c>
      <c r="B5" s="22"/>
      <c r="C5" s="22" t="s">
        <v>146</v>
      </c>
      <c r="D5" s="22"/>
      <c r="E5" s="22"/>
      <c r="F5" s="22"/>
      <c r="G5" s="22"/>
      <c r="H5" s="22"/>
      <c r="I5" s="22"/>
      <c r="J5" s="22"/>
      <c r="K5" s="22"/>
      <c r="L5" s="22"/>
      <c r="M5" s="22">
        <v>7</v>
      </c>
    </row>
    <row r="6" spans="1:13" ht="21" x14ac:dyDescent="0.4">
      <c r="A6" s="22">
        <v>24</v>
      </c>
      <c r="B6" s="22"/>
      <c r="C6" s="22"/>
      <c r="D6" s="22"/>
      <c r="E6" s="22"/>
      <c r="F6" s="22"/>
      <c r="G6" s="22"/>
      <c r="H6" s="22"/>
      <c r="I6" s="22"/>
      <c r="J6" s="22"/>
      <c r="K6" s="22"/>
      <c r="L6" s="22"/>
      <c r="M6" s="22">
        <v>14</v>
      </c>
    </row>
    <row r="7" spans="1:13" ht="21" x14ac:dyDescent="0.4">
      <c r="A7" s="22">
        <v>40</v>
      </c>
      <c r="B7" s="22"/>
      <c r="C7" s="22">
        <f>MAX(A3:A21) - MIN(A3:A21)</f>
        <v>92</v>
      </c>
      <c r="D7" s="22"/>
      <c r="E7" s="22"/>
      <c r="F7" s="22" t="s">
        <v>379</v>
      </c>
      <c r="G7" s="22"/>
      <c r="H7" s="22"/>
      <c r="I7" s="22"/>
      <c r="J7" s="22"/>
      <c r="K7" s="22"/>
      <c r="L7" s="22"/>
      <c r="M7" s="22">
        <v>24</v>
      </c>
    </row>
    <row r="8" spans="1:13" ht="21" x14ac:dyDescent="0.4">
      <c r="A8" s="22">
        <v>73</v>
      </c>
      <c r="B8" s="22"/>
      <c r="C8" s="22"/>
      <c r="D8" s="22"/>
      <c r="E8" s="22"/>
      <c r="F8" s="22"/>
      <c r="G8" s="22"/>
      <c r="H8" s="22"/>
      <c r="I8" s="22"/>
      <c r="J8" s="22"/>
      <c r="K8" s="22"/>
      <c r="L8" s="22"/>
      <c r="M8" s="22">
        <v>26</v>
      </c>
    </row>
    <row r="9" spans="1:13" ht="21" x14ac:dyDescent="0.4">
      <c r="A9" s="22">
        <v>87</v>
      </c>
      <c r="B9" s="22"/>
      <c r="C9" s="22" t="s">
        <v>418</v>
      </c>
      <c r="D9" s="22"/>
      <c r="E9" s="22"/>
      <c r="F9" s="22"/>
      <c r="G9" s="22"/>
      <c r="H9" s="22"/>
      <c r="I9" s="22"/>
      <c r="J9" s="22"/>
      <c r="K9" s="22"/>
      <c r="L9" s="22"/>
      <c r="M9" s="22">
        <v>29</v>
      </c>
    </row>
    <row r="10" spans="1:13" ht="21" x14ac:dyDescent="0.4">
      <c r="A10" s="22">
        <v>2</v>
      </c>
      <c r="B10" s="22"/>
      <c r="C10" s="22"/>
      <c r="D10" s="22"/>
      <c r="E10" s="22"/>
      <c r="F10" s="22"/>
      <c r="G10" s="22"/>
      <c r="H10" s="22"/>
      <c r="I10" s="22"/>
      <c r="J10" s="22"/>
      <c r="K10" s="22"/>
      <c r="L10" s="22"/>
      <c r="M10" s="22">
        <v>33</v>
      </c>
    </row>
    <row r="11" spans="1:13" ht="21" x14ac:dyDescent="0.4">
      <c r="A11" s="22">
        <v>54</v>
      </c>
      <c r="B11" s="22"/>
      <c r="C11" s="22">
        <f>MAX(A3:A21)</f>
        <v>94</v>
      </c>
      <c r="D11" s="22" t="str">
        <f ca="1">_xlfn.FORMULATEXT(C11)</f>
        <v>=MAX(A3:A21)</v>
      </c>
      <c r="E11" s="22"/>
      <c r="F11" s="22"/>
      <c r="G11" s="22" t="s">
        <v>147</v>
      </c>
      <c r="H11" s="22"/>
      <c r="I11" s="22"/>
      <c r="J11" s="22"/>
      <c r="K11" s="22"/>
      <c r="L11" s="22"/>
      <c r="M11" s="22">
        <v>43</v>
      </c>
    </row>
    <row r="12" spans="1:13" ht="21" x14ac:dyDescent="0.4">
      <c r="A12" s="22">
        <v>5</v>
      </c>
      <c r="B12" s="22"/>
      <c r="C12" s="22">
        <f>MIN(A3:A21)</f>
        <v>2</v>
      </c>
      <c r="D12" s="22" t="str">
        <f ca="1">_xlfn.FORMULATEXT(C12)</f>
        <v>=MIN(A3:A21)</v>
      </c>
      <c r="E12" s="22"/>
      <c r="F12" s="22"/>
      <c r="G12" s="22" t="s">
        <v>148</v>
      </c>
      <c r="H12" s="22"/>
      <c r="I12" s="22"/>
      <c r="J12" s="22"/>
      <c r="K12" s="22"/>
      <c r="L12" s="22"/>
      <c r="M12" s="22">
        <v>50</v>
      </c>
    </row>
    <row r="13" spans="1:13" ht="21" x14ac:dyDescent="0.4">
      <c r="A13" s="22">
        <v>74</v>
      </c>
      <c r="B13" s="22"/>
      <c r="C13" s="22"/>
      <c r="D13" s="22"/>
      <c r="E13" s="22"/>
      <c r="F13" s="22"/>
      <c r="G13" s="22"/>
      <c r="H13" s="22"/>
      <c r="I13" s="22"/>
      <c r="J13" s="22"/>
      <c r="K13" s="22"/>
      <c r="L13" s="22"/>
      <c r="M13" s="22">
        <v>52</v>
      </c>
    </row>
    <row r="14" spans="1:13" ht="21" x14ac:dyDescent="0.4">
      <c r="A14" s="22">
        <v>83</v>
      </c>
      <c r="B14" s="22"/>
      <c r="C14" s="22">
        <f>C11-C12</f>
        <v>92</v>
      </c>
      <c r="D14" s="22" t="str">
        <f ca="1">_xlfn.FORMULATEXT(C14)</f>
        <v>=C11-C12</v>
      </c>
      <c r="E14" s="22"/>
      <c r="F14" s="22"/>
      <c r="G14" s="22" t="s">
        <v>116</v>
      </c>
      <c r="H14" s="22"/>
      <c r="I14" s="22"/>
      <c r="J14" s="22"/>
      <c r="K14" s="22"/>
      <c r="L14" s="22"/>
      <c r="M14" s="22">
        <v>58</v>
      </c>
    </row>
    <row r="15" spans="1:13" ht="21" x14ac:dyDescent="0.4">
      <c r="A15" s="22">
        <v>87</v>
      </c>
      <c r="B15" s="22"/>
      <c r="C15" s="22"/>
      <c r="D15" s="22"/>
      <c r="E15" s="22"/>
      <c r="F15" s="22"/>
      <c r="G15" s="22"/>
      <c r="H15" s="22"/>
      <c r="I15" s="22"/>
      <c r="J15" s="22"/>
      <c r="K15" s="22"/>
      <c r="L15" s="22"/>
      <c r="M15" s="22">
        <v>58</v>
      </c>
    </row>
    <row r="16" spans="1:13" ht="21" x14ac:dyDescent="0.4">
      <c r="A16" s="22">
        <v>54</v>
      </c>
      <c r="B16" s="22"/>
      <c r="C16" s="22"/>
      <c r="D16" s="22"/>
      <c r="E16" s="22"/>
      <c r="F16" s="22"/>
      <c r="G16" s="22"/>
      <c r="H16" s="22"/>
      <c r="I16" s="22"/>
      <c r="J16" s="22"/>
      <c r="K16" s="22"/>
      <c r="L16" s="22"/>
      <c r="M16" s="22">
        <v>61</v>
      </c>
    </row>
    <row r="17" spans="1:13" ht="21" x14ac:dyDescent="0.4">
      <c r="A17" s="22">
        <v>94</v>
      </c>
      <c r="B17" s="22"/>
      <c r="C17" s="22"/>
      <c r="D17" s="22"/>
      <c r="E17" s="22"/>
      <c r="F17" s="22"/>
      <c r="G17" s="22"/>
      <c r="H17" s="22"/>
      <c r="I17" s="22"/>
      <c r="J17" s="22"/>
      <c r="K17" s="22"/>
      <c r="L17" s="22"/>
      <c r="M17" s="22">
        <v>65</v>
      </c>
    </row>
    <row r="18" spans="1:13" ht="21" x14ac:dyDescent="0.4">
      <c r="A18" s="22">
        <v>26</v>
      </c>
      <c r="B18" s="22"/>
      <c r="C18" s="22"/>
      <c r="D18" s="22"/>
      <c r="E18" s="22"/>
      <c r="F18" s="22"/>
      <c r="G18" s="22"/>
      <c r="H18" s="22"/>
      <c r="I18" s="22"/>
      <c r="J18" s="22"/>
      <c r="K18" s="22"/>
      <c r="L18" s="22"/>
      <c r="M18" s="22">
        <v>65</v>
      </c>
    </row>
    <row r="19" spans="1:13" ht="21" x14ac:dyDescent="0.4">
      <c r="A19" s="22">
        <v>14</v>
      </c>
      <c r="B19" s="22"/>
      <c r="C19" s="22"/>
      <c r="D19" s="22"/>
      <c r="E19" s="22"/>
      <c r="F19" s="22"/>
      <c r="G19" s="22"/>
      <c r="H19" s="22"/>
      <c r="I19" s="22"/>
      <c r="J19" s="22"/>
      <c r="K19" s="22"/>
      <c r="L19" s="22"/>
      <c r="M19" s="22">
        <v>69</v>
      </c>
    </row>
    <row r="20" spans="1:13" ht="21" x14ac:dyDescent="0.4">
      <c r="A20" s="22">
        <v>9</v>
      </c>
      <c r="B20" s="22"/>
      <c r="C20" s="22"/>
      <c r="D20" s="22"/>
      <c r="E20" s="22"/>
      <c r="F20" s="22"/>
      <c r="G20" s="22"/>
      <c r="H20" s="22"/>
      <c r="I20" s="22"/>
      <c r="J20" s="22"/>
      <c r="K20" s="22"/>
      <c r="L20" s="22"/>
      <c r="M20" s="22">
        <v>69</v>
      </c>
    </row>
    <row r="21" spans="1:13" ht="21" x14ac:dyDescent="0.4">
      <c r="A21" s="22">
        <v>14</v>
      </c>
      <c r="B21" s="22"/>
      <c r="C21" s="22"/>
      <c r="D21" s="22"/>
      <c r="E21" s="22"/>
      <c r="F21" s="22"/>
      <c r="G21" s="22"/>
      <c r="H21" s="22"/>
      <c r="I21" s="22"/>
      <c r="J21" s="22"/>
      <c r="K21" s="22"/>
      <c r="L21" s="22"/>
      <c r="M21" s="22">
        <v>93</v>
      </c>
    </row>
    <row r="22" spans="1:13" ht="21" x14ac:dyDescent="0.4">
      <c r="A22" s="22"/>
      <c r="B22" s="22"/>
      <c r="C22" s="22"/>
      <c r="D22" s="22"/>
      <c r="E22" s="22"/>
      <c r="F22" s="22"/>
      <c r="G22" s="22"/>
      <c r="H22" s="22"/>
      <c r="I22" s="22"/>
      <c r="J22" s="22"/>
      <c r="K22" s="22"/>
      <c r="L22" s="22"/>
      <c r="M22" s="22">
        <v>96</v>
      </c>
    </row>
    <row r="23" spans="1:13" ht="21" x14ac:dyDescent="0.4">
      <c r="A23" s="22"/>
      <c r="B23" s="22"/>
      <c r="C23" s="22"/>
      <c r="D23" s="22"/>
      <c r="E23" s="22"/>
      <c r="F23" s="22"/>
      <c r="G23" s="22"/>
      <c r="H23" s="22"/>
      <c r="I23" s="22"/>
      <c r="J23" s="22"/>
      <c r="K23" s="22"/>
      <c r="L23" s="22"/>
      <c r="M23" s="22"/>
    </row>
    <row r="24" spans="1:13" ht="21" x14ac:dyDescent="0.4">
      <c r="A24" s="22"/>
      <c r="B24" s="22"/>
      <c r="C24" s="22"/>
      <c r="D24" s="22"/>
      <c r="E24" s="22"/>
      <c r="F24" s="22"/>
      <c r="G24" s="22"/>
      <c r="H24" s="22"/>
      <c r="I24" s="22"/>
      <c r="J24" s="22"/>
      <c r="K24" s="22"/>
      <c r="L24" s="22"/>
      <c r="M24" s="22"/>
    </row>
    <row r="25" spans="1:13" ht="21" x14ac:dyDescent="0.4">
      <c r="A25" s="21" t="s">
        <v>286</v>
      </c>
      <c r="B25" s="22"/>
      <c r="C25" s="22"/>
      <c r="D25" s="22"/>
      <c r="E25" s="22"/>
      <c r="F25" s="22"/>
      <c r="G25" s="22"/>
      <c r="H25" s="22"/>
      <c r="I25" s="22"/>
      <c r="J25" s="22"/>
      <c r="K25" s="22"/>
      <c r="L25" s="22"/>
      <c r="M25" s="22"/>
    </row>
    <row r="26" spans="1:13" ht="21" x14ac:dyDescent="0.4">
      <c r="A26" s="22"/>
      <c r="B26" s="22" t="s">
        <v>149</v>
      </c>
      <c r="C26" s="22" t="s">
        <v>150</v>
      </c>
      <c r="D26" s="22" t="s">
        <v>151</v>
      </c>
      <c r="E26" s="22"/>
      <c r="F26" s="22"/>
      <c r="G26" s="22"/>
      <c r="H26" s="22"/>
      <c r="I26" s="22"/>
      <c r="J26" s="22"/>
      <c r="K26" s="22"/>
      <c r="L26" s="22"/>
      <c r="M26" s="22"/>
    </row>
    <row r="27" spans="1:13" ht="21" x14ac:dyDescent="0.4">
      <c r="A27" s="22"/>
      <c r="B27" s="22">
        <v>62</v>
      </c>
      <c r="C27" s="48">
        <f>B27 - B$46</f>
        <v>13.388888888888886</v>
      </c>
      <c r="D27" s="48">
        <f>C27^2</f>
        <v>179.26234567901227</v>
      </c>
      <c r="E27" s="22"/>
      <c r="F27" s="22"/>
      <c r="G27" s="22"/>
      <c r="H27" s="22"/>
      <c r="I27" s="22"/>
      <c r="J27" s="22"/>
      <c r="K27" s="22"/>
      <c r="L27" s="22"/>
      <c r="M27" s="22"/>
    </row>
    <row r="28" spans="1:13" ht="21" x14ac:dyDescent="0.4">
      <c r="A28" s="22"/>
      <c r="B28" s="22">
        <v>4</v>
      </c>
      <c r="C28" s="48">
        <f t="shared" ref="C28:C44" si="0">B28 - B$46</f>
        <v>-44.611111111111114</v>
      </c>
      <c r="D28" s="48">
        <f t="shared" ref="D28:D44" si="1">C28^2</f>
        <v>1990.1512345679016</v>
      </c>
      <c r="E28" s="22"/>
      <c r="F28" s="22"/>
      <c r="G28" s="22"/>
      <c r="H28" s="22"/>
      <c r="I28" s="22"/>
      <c r="J28" s="22"/>
      <c r="K28" s="22"/>
      <c r="L28" s="22"/>
      <c r="M28" s="22"/>
    </row>
    <row r="29" spans="1:13" ht="21" x14ac:dyDescent="0.4">
      <c r="A29" s="22"/>
      <c r="B29" s="22">
        <v>83</v>
      </c>
      <c r="C29" s="48">
        <f t="shared" si="0"/>
        <v>34.388888888888886</v>
      </c>
      <c r="D29" s="48">
        <f t="shared" si="1"/>
        <v>1182.5956790123455</v>
      </c>
      <c r="E29" s="22"/>
      <c r="F29" s="22"/>
      <c r="G29" s="22"/>
      <c r="H29" s="22"/>
      <c r="I29" s="22"/>
      <c r="J29" s="22"/>
      <c r="K29" s="22"/>
      <c r="L29" s="22"/>
      <c r="M29" s="22"/>
    </row>
    <row r="30" spans="1:13" ht="21" x14ac:dyDescent="0.4">
      <c r="A30" s="22"/>
      <c r="B30" s="22">
        <v>24</v>
      </c>
      <c r="C30" s="48">
        <f t="shared" si="0"/>
        <v>-24.611111111111114</v>
      </c>
      <c r="D30" s="48">
        <f t="shared" si="1"/>
        <v>605.70679012345693</v>
      </c>
      <c r="E30" s="22"/>
      <c r="F30" s="22"/>
      <c r="G30" s="22"/>
      <c r="H30" s="22"/>
      <c r="I30" s="22"/>
      <c r="J30" s="22"/>
      <c r="K30" s="22"/>
      <c r="L30" s="22"/>
      <c r="M30" s="22"/>
    </row>
    <row r="31" spans="1:13" ht="21" x14ac:dyDescent="0.4">
      <c r="A31" s="22"/>
      <c r="B31" s="22">
        <v>40</v>
      </c>
      <c r="C31" s="48">
        <f>B31 - B$46</f>
        <v>-8.6111111111111143</v>
      </c>
      <c r="D31" s="48">
        <f t="shared" si="1"/>
        <v>74.151234567901284</v>
      </c>
      <c r="E31" s="22"/>
      <c r="F31" s="22"/>
      <c r="G31" s="22"/>
      <c r="H31" s="22"/>
      <c r="I31" s="22"/>
      <c r="J31" s="22"/>
      <c r="K31" s="22"/>
      <c r="L31" s="22"/>
      <c r="M31" s="22"/>
    </row>
    <row r="32" spans="1:13" ht="21" x14ac:dyDescent="0.4">
      <c r="A32" s="22"/>
      <c r="B32" s="22">
        <v>73</v>
      </c>
      <c r="C32" s="48">
        <f t="shared" si="0"/>
        <v>24.388888888888886</v>
      </c>
      <c r="D32" s="48">
        <f t="shared" si="1"/>
        <v>594.81790123456778</v>
      </c>
      <c r="E32" s="22"/>
      <c r="F32" s="22"/>
      <c r="G32" s="22"/>
      <c r="H32" s="22"/>
      <c r="I32" s="22"/>
      <c r="J32" s="22"/>
      <c r="K32" s="22"/>
      <c r="L32" s="22"/>
      <c r="M32" s="22"/>
    </row>
    <row r="33" spans="1:13" ht="21" x14ac:dyDescent="0.4">
      <c r="A33" s="22"/>
      <c r="B33" s="22">
        <v>87</v>
      </c>
      <c r="C33" s="48">
        <f t="shared" si="0"/>
        <v>38.388888888888886</v>
      </c>
      <c r="D33" s="48">
        <f t="shared" si="1"/>
        <v>1473.7067901234566</v>
      </c>
      <c r="E33" s="22"/>
      <c r="F33" s="22"/>
      <c r="G33" s="22"/>
      <c r="H33" s="22"/>
      <c r="I33" s="22"/>
      <c r="J33" s="22"/>
      <c r="K33" s="22"/>
      <c r="L33" s="22"/>
      <c r="M33" s="22"/>
    </row>
    <row r="34" spans="1:13" ht="21" x14ac:dyDescent="0.4">
      <c r="A34" s="22"/>
      <c r="B34" s="22">
        <v>2</v>
      </c>
      <c r="C34" s="48">
        <f t="shared" si="0"/>
        <v>-46.611111111111114</v>
      </c>
      <c r="D34" s="48">
        <f t="shared" si="1"/>
        <v>2172.595679012346</v>
      </c>
      <c r="E34" s="22"/>
      <c r="F34" s="22"/>
      <c r="G34" s="22"/>
      <c r="H34" s="22"/>
      <c r="I34" s="22"/>
      <c r="J34" s="22"/>
      <c r="K34" s="22"/>
      <c r="L34" s="22"/>
      <c r="M34" s="22"/>
    </row>
    <row r="35" spans="1:13" ht="21" x14ac:dyDescent="0.4">
      <c r="A35" s="22"/>
      <c r="B35" s="22">
        <v>54</v>
      </c>
      <c r="C35" s="48">
        <f t="shared" si="0"/>
        <v>5.3888888888888857</v>
      </c>
      <c r="D35" s="48">
        <f t="shared" si="1"/>
        <v>29.040123456790088</v>
      </c>
      <c r="E35" s="22"/>
      <c r="F35" s="22"/>
      <c r="G35" s="22"/>
      <c r="H35" s="22"/>
      <c r="I35" s="22"/>
      <c r="J35" s="22"/>
      <c r="K35" s="22"/>
      <c r="L35" s="22"/>
      <c r="M35" s="22"/>
    </row>
    <row r="36" spans="1:13" ht="21" x14ac:dyDescent="0.4">
      <c r="A36" s="22"/>
      <c r="B36" s="22">
        <v>5</v>
      </c>
      <c r="C36" s="48">
        <f t="shared" si="0"/>
        <v>-43.611111111111114</v>
      </c>
      <c r="D36" s="48">
        <f t="shared" si="1"/>
        <v>1901.9290123456792</v>
      </c>
      <c r="E36" s="22"/>
      <c r="F36" s="22"/>
      <c r="G36" s="22"/>
      <c r="H36" s="22"/>
      <c r="I36" s="22"/>
      <c r="J36" s="22"/>
      <c r="K36" s="22"/>
      <c r="L36" s="22"/>
      <c r="M36" s="22"/>
    </row>
    <row r="37" spans="1:13" ht="21" x14ac:dyDescent="0.4">
      <c r="A37" s="22"/>
      <c r="B37" s="22">
        <v>74</v>
      </c>
      <c r="C37" s="48">
        <f t="shared" si="0"/>
        <v>25.388888888888886</v>
      </c>
      <c r="D37" s="48">
        <f t="shared" si="1"/>
        <v>644.5956790123455</v>
      </c>
      <c r="E37" s="22"/>
      <c r="F37" s="22"/>
      <c r="G37" s="22"/>
      <c r="H37" s="22"/>
      <c r="I37" s="22"/>
      <c r="J37" s="22"/>
      <c r="K37" s="22"/>
      <c r="L37" s="22"/>
      <c r="M37" s="22"/>
    </row>
    <row r="38" spans="1:13" ht="21" x14ac:dyDescent="0.4">
      <c r="A38" s="22"/>
      <c r="B38" s="22">
        <v>83</v>
      </c>
      <c r="C38" s="48">
        <f t="shared" si="0"/>
        <v>34.388888888888886</v>
      </c>
      <c r="D38" s="48">
        <f t="shared" si="1"/>
        <v>1182.5956790123455</v>
      </c>
      <c r="E38" s="22"/>
      <c r="F38" s="22"/>
      <c r="G38" s="22"/>
      <c r="H38" s="22"/>
      <c r="I38" s="22"/>
      <c r="J38" s="22"/>
      <c r="K38" s="22"/>
      <c r="L38" s="22"/>
      <c r="M38" s="22"/>
    </row>
    <row r="39" spans="1:13" ht="21" x14ac:dyDescent="0.4">
      <c r="A39" s="22"/>
      <c r="B39" s="22">
        <v>87</v>
      </c>
      <c r="C39" s="48">
        <f t="shared" si="0"/>
        <v>38.388888888888886</v>
      </c>
      <c r="D39" s="48">
        <f t="shared" si="1"/>
        <v>1473.7067901234566</v>
      </c>
      <c r="E39" s="22"/>
      <c r="F39" s="22"/>
      <c r="G39" s="22"/>
      <c r="H39" s="22"/>
      <c r="I39" s="22"/>
      <c r="J39" s="22"/>
      <c r="K39" s="22"/>
      <c r="L39" s="22"/>
      <c r="M39" s="22"/>
    </row>
    <row r="40" spans="1:13" ht="21" x14ac:dyDescent="0.4">
      <c r="A40" s="22"/>
      <c r="B40" s="22">
        <v>54</v>
      </c>
      <c r="C40" s="48">
        <f t="shared" si="0"/>
        <v>5.3888888888888857</v>
      </c>
      <c r="D40" s="48">
        <f t="shared" si="1"/>
        <v>29.040123456790088</v>
      </c>
      <c r="E40" s="22"/>
      <c r="F40" s="22"/>
      <c r="G40" s="22"/>
      <c r="H40" s="22"/>
      <c r="I40" s="22"/>
      <c r="J40" s="22"/>
      <c r="K40" s="22"/>
      <c r="L40" s="22"/>
      <c r="M40" s="22"/>
    </row>
    <row r="41" spans="1:13" ht="21" x14ac:dyDescent="0.4">
      <c r="A41" s="22"/>
      <c r="B41" s="22">
        <v>94</v>
      </c>
      <c r="C41" s="48">
        <f t="shared" si="0"/>
        <v>45.388888888888886</v>
      </c>
      <c r="D41" s="48">
        <f t="shared" si="1"/>
        <v>2060.1512345679012</v>
      </c>
      <c r="E41" s="22"/>
      <c r="F41" s="22"/>
      <c r="G41" s="22"/>
      <c r="H41" s="22"/>
      <c r="I41" s="22"/>
      <c r="J41" s="22"/>
      <c r="K41" s="22"/>
      <c r="L41" s="22"/>
      <c r="M41" s="22"/>
    </row>
    <row r="42" spans="1:13" ht="21" x14ac:dyDescent="0.4">
      <c r="A42" s="22"/>
      <c r="B42" s="22">
        <v>26</v>
      </c>
      <c r="C42" s="48">
        <f t="shared" si="0"/>
        <v>-22.611111111111114</v>
      </c>
      <c r="D42" s="48">
        <f t="shared" si="1"/>
        <v>511.26234567901247</v>
      </c>
      <c r="E42" s="22"/>
      <c r="F42" s="22"/>
      <c r="G42" s="22"/>
      <c r="H42" s="22"/>
      <c r="I42" s="22"/>
      <c r="J42" s="22"/>
      <c r="K42" s="22"/>
      <c r="L42" s="22"/>
      <c r="M42" s="22"/>
    </row>
    <row r="43" spans="1:13" ht="21" x14ac:dyDescent="0.4">
      <c r="A43" s="22"/>
      <c r="B43" s="22">
        <v>14</v>
      </c>
      <c r="C43" s="48">
        <f t="shared" si="0"/>
        <v>-34.611111111111114</v>
      </c>
      <c r="D43" s="48">
        <f t="shared" si="1"/>
        <v>1197.9290123456792</v>
      </c>
      <c r="E43" s="22"/>
      <c r="F43" s="22"/>
      <c r="G43" s="22"/>
      <c r="H43" s="22"/>
      <c r="I43" s="22"/>
      <c r="J43" s="22"/>
      <c r="K43" s="22"/>
      <c r="L43" s="22"/>
      <c r="M43" s="22"/>
    </row>
    <row r="44" spans="1:13" ht="21" x14ac:dyDescent="0.4">
      <c r="A44" s="22"/>
      <c r="B44" s="22">
        <v>9</v>
      </c>
      <c r="C44" s="48">
        <f t="shared" si="0"/>
        <v>-39.611111111111114</v>
      </c>
      <c r="D44" s="48">
        <f t="shared" si="1"/>
        <v>1569.0401234567903</v>
      </c>
      <c r="E44" s="22"/>
      <c r="F44" s="22"/>
      <c r="G44" s="22"/>
      <c r="H44" s="22"/>
      <c r="I44" s="22"/>
      <c r="J44" s="22"/>
      <c r="K44" s="22"/>
      <c r="L44" s="22"/>
      <c r="M44" s="22"/>
    </row>
    <row r="45" spans="1:13" ht="21" x14ac:dyDescent="0.4">
      <c r="A45" s="22"/>
      <c r="B45" s="22"/>
      <c r="C45" s="48"/>
      <c r="D45" s="22"/>
      <c r="E45" s="22"/>
      <c r="F45" s="22"/>
      <c r="G45" s="22"/>
      <c r="H45" s="22"/>
      <c r="I45" s="22"/>
      <c r="J45" s="22"/>
      <c r="K45" s="22"/>
      <c r="L45" s="22"/>
      <c r="M45" s="22"/>
    </row>
    <row r="46" spans="1:13" ht="21" x14ac:dyDescent="0.4">
      <c r="A46" s="22" t="s">
        <v>111</v>
      </c>
      <c r="B46" s="22">
        <f>AVERAGE(B27:B44)</f>
        <v>48.611111111111114</v>
      </c>
      <c r="C46" s="22"/>
      <c r="D46" s="48">
        <f>SUM(D27:D44)</f>
        <v>18872.277777777781</v>
      </c>
      <c r="E46" s="22" t="str">
        <f ca="1">_xlfn.FORMULATEXT(D46)</f>
        <v>=SUM(D27:D44)</v>
      </c>
      <c r="G46" s="22" t="s">
        <v>152</v>
      </c>
      <c r="H46" s="22"/>
      <c r="J46" s="22"/>
      <c r="K46" s="22"/>
      <c r="L46" s="22"/>
      <c r="M46" s="22"/>
    </row>
    <row r="47" spans="1:13" ht="21" x14ac:dyDescent="0.4">
      <c r="A47" s="22"/>
      <c r="B47" s="22"/>
      <c r="C47" s="22"/>
      <c r="D47" s="22"/>
      <c r="E47" s="22"/>
      <c r="G47" s="22"/>
      <c r="H47" s="22"/>
      <c r="J47" s="22"/>
      <c r="K47" s="22"/>
      <c r="L47" s="22"/>
      <c r="M47" s="22"/>
    </row>
    <row r="48" spans="1:13" ht="21" x14ac:dyDescent="0.4">
      <c r="A48" s="22"/>
      <c r="B48" s="22"/>
      <c r="C48" s="22"/>
      <c r="D48" s="22">
        <f>COUNT(B27:B44) - 1</f>
        <v>17</v>
      </c>
      <c r="E48" s="22" t="str">
        <f ca="1">_xlfn.FORMULATEXT(D48)</f>
        <v>=COUNT(B27:B44) - 1</v>
      </c>
      <c r="G48" s="22" t="s">
        <v>153</v>
      </c>
      <c r="H48" s="22"/>
      <c r="J48" s="22"/>
      <c r="K48" s="22"/>
      <c r="L48" s="22"/>
      <c r="M48" s="22"/>
    </row>
    <row r="49" spans="1:13" ht="21" x14ac:dyDescent="0.4">
      <c r="A49" s="22"/>
      <c r="B49" s="22"/>
      <c r="C49" s="22"/>
      <c r="D49" s="22"/>
      <c r="E49" s="22"/>
      <c r="G49" s="22"/>
      <c r="H49" s="22"/>
      <c r="J49" s="22"/>
      <c r="K49" s="22"/>
      <c r="L49" s="22"/>
      <c r="M49" s="22"/>
    </row>
    <row r="50" spans="1:13" ht="21" x14ac:dyDescent="0.4">
      <c r="A50" s="22"/>
      <c r="B50" s="22"/>
      <c r="C50" s="22"/>
      <c r="D50" s="22">
        <f>D46/D48</f>
        <v>1110.1339869281048</v>
      </c>
      <c r="E50" s="22" t="str">
        <f ca="1">_xlfn.FORMULATEXT(D50)</f>
        <v>=D46/D48</v>
      </c>
      <c r="G50" s="22" t="s">
        <v>117</v>
      </c>
      <c r="H50" s="22"/>
      <c r="J50" s="22"/>
      <c r="K50" s="22"/>
      <c r="L50" s="22"/>
      <c r="M50" s="22"/>
    </row>
    <row r="51" spans="1:13" ht="21" x14ac:dyDescent="0.4">
      <c r="A51" s="22"/>
      <c r="B51" s="22"/>
      <c r="C51" s="22"/>
      <c r="D51" s="22">
        <f>SQRT(D50)</f>
        <v>33.318673246816189</v>
      </c>
      <c r="E51" s="22" t="str">
        <f ca="1">_xlfn.FORMULATEXT(D51)</f>
        <v>=SQRT(D50)</v>
      </c>
      <c r="G51" s="22" t="s">
        <v>118</v>
      </c>
      <c r="H51" s="22"/>
      <c r="J51" s="22"/>
      <c r="K51" s="22"/>
      <c r="L51" s="22"/>
      <c r="M51" s="22"/>
    </row>
    <row r="52" spans="1:13" ht="21" x14ac:dyDescent="0.4">
      <c r="A52" s="22"/>
      <c r="B52" s="22"/>
      <c r="C52" s="22"/>
      <c r="D52" s="22"/>
      <c r="E52" s="22"/>
      <c r="F52" s="22"/>
      <c r="G52" s="22"/>
      <c r="H52" s="22"/>
      <c r="I52" s="22"/>
      <c r="J52" s="22"/>
      <c r="K52" s="22"/>
      <c r="L52" s="22"/>
      <c r="M52" s="22"/>
    </row>
    <row r="54" spans="1:13" ht="21" x14ac:dyDescent="0.4">
      <c r="A54" s="22" t="s">
        <v>154</v>
      </c>
      <c r="B54" s="22"/>
      <c r="C54" s="22"/>
      <c r="D54" s="22"/>
      <c r="E54" s="22"/>
      <c r="F54" s="22"/>
      <c r="G54" s="22"/>
      <c r="H54" s="22"/>
      <c r="J54" s="22"/>
    </row>
    <row r="55" spans="1:13" ht="21" x14ac:dyDescent="0.4">
      <c r="A55" s="22" t="s">
        <v>155</v>
      </c>
      <c r="B55" s="22"/>
      <c r="C55" s="22"/>
      <c r="D55" s="22"/>
      <c r="E55" s="22"/>
      <c r="F55" s="22"/>
      <c r="G55" s="22"/>
      <c r="H55" s="22"/>
      <c r="J55" s="22"/>
    </row>
    <row r="56" spans="1:13" ht="21" x14ac:dyDescent="0.4">
      <c r="A56" s="22" t="s">
        <v>369</v>
      </c>
      <c r="B56" s="22"/>
      <c r="C56" s="22"/>
      <c r="D56" s="22"/>
      <c r="E56" s="22"/>
      <c r="F56" s="22"/>
      <c r="G56" s="22"/>
      <c r="H56" s="22"/>
      <c r="J56" s="22"/>
    </row>
    <row r="57" spans="1:13" ht="21" x14ac:dyDescent="0.4">
      <c r="A57" s="22"/>
      <c r="B57" s="22"/>
      <c r="C57" s="22"/>
      <c r="D57" s="22"/>
      <c r="E57" s="22"/>
      <c r="F57" s="22"/>
      <c r="G57" s="22"/>
      <c r="H57" s="22"/>
      <c r="J57" s="22"/>
    </row>
    <row r="58" spans="1:13" ht="21" x14ac:dyDescent="0.4">
      <c r="A58" s="22" t="s">
        <v>156</v>
      </c>
      <c r="B58" s="22"/>
      <c r="C58" s="22"/>
      <c r="D58" s="22"/>
      <c r="E58" s="22"/>
      <c r="F58" s="22"/>
      <c r="G58" s="22"/>
      <c r="H58" s="22"/>
      <c r="J58" s="22"/>
    </row>
    <row r="59" spans="1:13" ht="21" x14ac:dyDescent="0.4">
      <c r="A59" s="22"/>
      <c r="B59" s="22"/>
      <c r="C59" s="22"/>
      <c r="D59" s="22"/>
      <c r="E59" s="22"/>
      <c r="F59" s="22"/>
      <c r="G59" s="22"/>
      <c r="H59" s="22"/>
      <c r="J59" s="22"/>
    </row>
    <row r="60" spans="1:13" ht="21" x14ac:dyDescent="0.4">
      <c r="A60" s="22" t="s">
        <v>157</v>
      </c>
      <c r="B60" s="22"/>
      <c r="C60" s="22"/>
      <c r="D60" s="22"/>
      <c r="E60" s="22"/>
      <c r="F60" s="22"/>
      <c r="G60" s="22"/>
      <c r="H60" s="22"/>
      <c r="J60" s="22"/>
    </row>
    <row r="61" spans="1:13" ht="21" x14ac:dyDescent="0.4">
      <c r="A61" s="22"/>
      <c r="B61" s="22"/>
      <c r="C61" s="22"/>
      <c r="D61" s="22"/>
      <c r="E61" s="22"/>
      <c r="F61" s="22"/>
      <c r="G61" s="22"/>
      <c r="H61" s="22"/>
      <c r="I61" s="22"/>
      <c r="J61" s="22"/>
    </row>
    <row r="62" spans="1:13" ht="21" x14ac:dyDescent="0.4">
      <c r="A62" s="22" t="s">
        <v>338</v>
      </c>
      <c r="B62" s="22"/>
      <c r="C62" s="22"/>
      <c r="D62" s="22"/>
      <c r="E62" s="22"/>
      <c r="F62" s="22"/>
      <c r="G62" s="22"/>
      <c r="H62" s="22"/>
      <c r="I62" s="22"/>
      <c r="J62" s="22"/>
    </row>
    <row r="63" spans="1:13" ht="21" x14ac:dyDescent="0.4">
      <c r="A63" s="22"/>
      <c r="B63" s="22"/>
      <c r="C63" s="22"/>
      <c r="D63" s="22"/>
      <c r="E63" s="22"/>
      <c r="F63" s="22"/>
      <c r="G63" s="22"/>
      <c r="H63" s="22"/>
      <c r="I63" s="22"/>
      <c r="J63" s="22"/>
    </row>
    <row r="66" spans="1:15" ht="21" x14ac:dyDescent="0.4">
      <c r="A66" s="22"/>
      <c r="B66" s="22" t="s">
        <v>159</v>
      </c>
      <c r="C66" s="22"/>
      <c r="D66" s="22" t="s">
        <v>158</v>
      </c>
      <c r="E66" s="22" t="s">
        <v>161</v>
      </c>
      <c r="F66" s="22" t="s">
        <v>162</v>
      </c>
      <c r="G66" s="22"/>
      <c r="H66" s="22"/>
      <c r="I66" s="22"/>
      <c r="J66" s="22" t="s">
        <v>160</v>
      </c>
      <c r="K66" s="22" t="s">
        <v>161</v>
      </c>
      <c r="L66" s="22" t="s">
        <v>162</v>
      </c>
      <c r="M66" s="22"/>
      <c r="N66" s="22"/>
      <c r="O66" s="22"/>
    </row>
    <row r="67" spans="1:15" ht="21" x14ac:dyDescent="0.4">
      <c r="A67" s="22"/>
      <c r="B67" s="22">
        <v>1</v>
      </c>
      <c r="C67" s="22"/>
      <c r="D67" s="22">
        <v>12</v>
      </c>
      <c r="E67" s="22">
        <f t="shared" ref="E67:E86" si="2">D67 - AVERAGE(D$67:D$86)</f>
        <v>-20.5</v>
      </c>
      <c r="F67" s="22">
        <f>E67^2</f>
        <v>420.25</v>
      </c>
      <c r="G67" s="22"/>
      <c r="H67" s="22"/>
      <c r="I67" s="22"/>
      <c r="J67" s="22">
        <v>34</v>
      </c>
      <c r="K67" s="22">
        <f t="shared" ref="K67:K86" si="3">J67-AVERAGE(J$67:J$86)</f>
        <v>1.5</v>
      </c>
      <c r="L67" s="22">
        <f>K67^2</f>
        <v>2.25</v>
      </c>
      <c r="M67" s="22"/>
      <c r="N67" s="22"/>
      <c r="O67" s="22"/>
    </row>
    <row r="68" spans="1:15" ht="21" x14ac:dyDescent="0.4">
      <c r="A68" s="22"/>
      <c r="B68" s="22">
        <v>2</v>
      </c>
      <c r="C68" s="22"/>
      <c r="D68" s="22">
        <v>13</v>
      </c>
      <c r="E68" s="22">
        <f t="shared" si="2"/>
        <v>-19.5</v>
      </c>
      <c r="F68" s="22">
        <f t="shared" ref="F68:F86" si="4">E68^2</f>
        <v>380.25</v>
      </c>
      <c r="G68" s="22"/>
      <c r="H68" s="22"/>
      <c r="I68" s="22"/>
      <c r="J68" s="22">
        <v>14</v>
      </c>
      <c r="K68" s="22">
        <f t="shared" si="3"/>
        <v>-18.5</v>
      </c>
      <c r="L68" s="22">
        <f t="shared" ref="L68:L86" si="5">K68^2</f>
        <v>342.25</v>
      </c>
      <c r="M68" s="22"/>
      <c r="N68" s="22"/>
      <c r="O68" s="22"/>
    </row>
    <row r="69" spans="1:15" ht="21" x14ac:dyDescent="0.4">
      <c r="A69" s="22"/>
      <c r="B69" s="22">
        <v>3</v>
      </c>
      <c r="C69" s="22"/>
      <c r="D69" s="22">
        <v>17</v>
      </c>
      <c r="E69" s="22">
        <f t="shared" si="2"/>
        <v>-15.5</v>
      </c>
      <c r="F69" s="22">
        <f t="shared" si="4"/>
        <v>240.25</v>
      </c>
      <c r="G69" s="22"/>
      <c r="H69" s="22"/>
      <c r="I69" s="22"/>
      <c r="J69" s="22">
        <v>31</v>
      </c>
      <c r="K69" s="22">
        <f t="shared" si="3"/>
        <v>-1.5</v>
      </c>
      <c r="L69" s="22">
        <f t="shared" si="5"/>
        <v>2.25</v>
      </c>
      <c r="M69" s="22"/>
      <c r="N69" s="22"/>
      <c r="O69" s="22"/>
    </row>
    <row r="70" spans="1:15" ht="21" x14ac:dyDescent="0.4">
      <c r="A70" s="22"/>
      <c r="B70" s="22">
        <v>4</v>
      </c>
      <c r="C70" s="22"/>
      <c r="D70" s="22">
        <v>21</v>
      </c>
      <c r="E70" s="22">
        <f t="shared" si="2"/>
        <v>-11.5</v>
      </c>
      <c r="F70" s="22">
        <f t="shared" si="4"/>
        <v>132.25</v>
      </c>
      <c r="G70" s="22"/>
      <c r="H70" s="22"/>
      <c r="I70" s="22"/>
      <c r="J70" s="22">
        <v>59</v>
      </c>
      <c r="K70" s="22">
        <f t="shared" si="3"/>
        <v>26.5</v>
      </c>
      <c r="L70" s="22">
        <f t="shared" si="5"/>
        <v>702.25</v>
      </c>
      <c r="M70" s="22"/>
      <c r="N70" s="22"/>
      <c r="O70" s="22"/>
    </row>
    <row r="71" spans="1:15" ht="21" x14ac:dyDescent="0.4">
      <c r="A71" s="22"/>
      <c r="B71" s="22">
        <v>5</v>
      </c>
      <c r="C71" s="22"/>
      <c r="D71" s="22">
        <v>24</v>
      </c>
      <c r="E71" s="22">
        <f t="shared" si="2"/>
        <v>-8.5</v>
      </c>
      <c r="F71" s="22">
        <f t="shared" si="4"/>
        <v>72.25</v>
      </c>
      <c r="G71" s="22"/>
      <c r="H71" s="22"/>
      <c r="I71" s="22"/>
      <c r="J71" s="22">
        <v>11</v>
      </c>
      <c r="K71" s="22">
        <f t="shared" si="3"/>
        <v>-21.5</v>
      </c>
      <c r="L71" s="22">
        <f t="shared" si="5"/>
        <v>462.25</v>
      </c>
      <c r="M71" s="22"/>
      <c r="N71" s="22"/>
      <c r="O71" s="22"/>
    </row>
    <row r="72" spans="1:15" ht="21" x14ac:dyDescent="0.4">
      <c r="A72" s="22"/>
      <c r="B72" s="22">
        <v>6</v>
      </c>
      <c r="C72" s="22"/>
      <c r="D72" s="22">
        <v>24</v>
      </c>
      <c r="E72" s="22">
        <f t="shared" si="2"/>
        <v>-8.5</v>
      </c>
      <c r="F72" s="22">
        <f t="shared" si="4"/>
        <v>72.25</v>
      </c>
      <c r="G72" s="22"/>
      <c r="H72" s="22"/>
      <c r="I72" s="22"/>
      <c r="J72" s="22">
        <v>50</v>
      </c>
      <c r="K72" s="22">
        <f t="shared" si="3"/>
        <v>17.5</v>
      </c>
      <c r="L72" s="22">
        <f t="shared" si="5"/>
        <v>306.25</v>
      </c>
      <c r="M72" s="22"/>
      <c r="N72" s="22"/>
      <c r="O72" s="22"/>
    </row>
    <row r="73" spans="1:15" ht="21" x14ac:dyDescent="0.4">
      <c r="A73" s="22"/>
      <c r="B73" s="22">
        <v>7</v>
      </c>
      <c r="C73" s="22"/>
      <c r="D73" s="22">
        <v>26</v>
      </c>
      <c r="E73" s="22">
        <f t="shared" si="2"/>
        <v>-6.5</v>
      </c>
      <c r="F73" s="22">
        <f t="shared" si="4"/>
        <v>42.25</v>
      </c>
      <c r="G73" s="22"/>
      <c r="H73" s="22"/>
      <c r="I73" s="22"/>
      <c r="J73" s="22">
        <v>27</v>
      </c>
      <c r="K73" s="22">
        <f t="shared" si="3"/>
        <v>-5.5</v>
      </c>
      <c r="L73" s="22">
        <f t="shared" si="5"/>
        <v>30.25</v>
      </c>
      <c r="M73" s="22"/>
      <c r="N73" s="22"/>
      <c r="O73" s="22"/>
    </row>
    <row r="74" spans="1:15" ht="21" x14ac:dyDescent="0.4">
      <c r="A74" s="22"/>
      <c r="B74" s="22">
        <v>8</v>
      </c>
      <c r="C74" s="22"/>
      <c r="D74" s="22">
        <v>27</v>
      </c>
      <c r="E74" s="22">
        <f t="shared" si="2"/>
        <v>-5.5</v>
      </c>
      <c r="F74" s="22">
        <f t="shared" si="4"/>
        <v>30.25</v>
      </c>
      <c r="G74" s="22"/>
      <c r="H74" s="22"/>
      <c r="I74" s="22"/>
      <c r="J74" s="22">
        <v>33</v>
      </c>
      <c r="K74" s="22">
        <f t="shared" si="3"/>
        <v>0.5</v>
      </c>
      <c r="L74" s="22">
        <f t="shared" si="5"/>
        <v>0.25</v>
      </c>
      <c r="M74" s="22"/>
      <c r="N74" s="22"/>
      <c r="O74" s="22"/>
    </row>
    <row r="75" spans="1:15" ht="21" x14ac:dyDescent="0.4">
      <c r="A75" s="22"/>
      <c r="B75" s="22">
        <v>9</v>
      </c>
      <c r="C75" s="22"/>
      <c r="D75" s="22">
        <v>27</v>
      </c>
      <c r="E75" s="22">
        <f t="shared" si="2"/>
        <v>-5.5</v>
      </c>
      <c r="F75" s="22">
        <f t="shared" si="4"/>
        <v>30.25</v>
      </c>
      <c r="G75" s="22"/>
      <c r="H75" s="22"/>
      <c r="I75" s="22"/>
      <c r="J75" s="22">
        <v>53</v>
      </c>
      <c r="K75" s="22">
        <f t="shared" si="3"/>
        <v>20.5</v>
      </c>
      <c r="L75" s="22">
        <f t="shared" si="5"/>
        <v>420.25</v>
      </c>
      <c r="M75" s="22"/>
      <c r="N75" s="22"/>
      <c r="O75" s="22"/>
    </row>
    <row r="76" spans="1:15" ht="21" x14ac:dyDescent="0.4">
      <c r="A76" s="22"/>
      <c r="B76" s="22">
        <v>10</v>
      </c>
      <c r="C76" s="22"/>
      <c r="D76" s="22">
        <v>30</v>
      </c>
      <c r="E76" s="22">
        <f t="shared" si="2"/>
        <v>-2.5</v>
      </c>
      <c r="F76" s="22">
        <f t="shared" si="4"/>
        <v>6.25</v>
      </c>
      <c r="G76" s="22"/>
      <c r="H76" s="22"/>
      <c r="I76" s="22"/>
      <c r="J76" s="22">
        <v>34</v>
      </c>
      <c r="K76" s="22">
        <f t="shared" si="3"/>
        <v>1.5</v>
      </c>
      <c r="L76" s="22">
        <f t="shared" si="5"/>
        <v>2.25</v>
      </c>
      <c r="M76" s="22"/>
      <c r="N76" s="22"/>
      <c r="O76" s="22"/>
    </row>
    <row r="77" spans="1:15" ht="21" x14ac:dyDescent="0.4">
      <c r="A77" s="22"/>
      <c r="B77" s="22">
        <v>11</v>
      </c>
      <c r="C77" s="22"/>
      <c r="D77" s="22">
        <v>32</v>
      </c>
      <c r="E77" s="22">
        <f t="shared" si="2"/>
        <v>-0.5</v>
      </c>
      <c r="F77" s="22">
        <f t="shared" si="4"/>
        <v>0.25</v>
      </c>
      <c r="G77" s="22"/>
      <c r="H77" s="22"/>
      <c r="I77" s="22"/>
      <c r="J77" s="22">
        <v>13</v>
      </c>
      <c r="K77" s="22">
        <f t="shared" si="3"/>
        <v>-19.5</v>
      </c>
      <c r="L77" s="22">
        <f t="shared" si="5"/>
        <v>380.25</v>
      </c>
      <c r="M77" s="22"/>
      <c r="N77" s="22"/>
      <c r="O77" s="22"/>
    </row>
    <row r="78" spans="1:15" ht="21" x14ac:dyDescent="0.4">
      <c r="A78" s="22"/>
      <c r="B78" s="22">
        <v>12</v>
      </c>
      <c r="C78" s="22"/>
      <c r="D78" s="22">
        <v>35</v>
      </c>
      <c r="E78" s="22">
        <f t="shared" si="2"/>
        <v>2.5</v>
      </c>
      <c r="F78" s="22">
        <f t="shared" si="4"/>
        <v>6.25</v>
      </c>
      <c r="G78" s="22"/>
      <c r="H78" s="22"/>
      <c r="I78" s="22"/>
      <c r="J78" s="22">
        <v>13</v>
      </c>
      <c r="K78" s="22">
        <f t="shared" si="3"/>
        <v>-19.5</v>
      </c>
      <c r="L78" s="22">
        <f t="shared" si="5"/>
        <v>380.25</v>
      </c>
      <c r="M78" s="22"/>
      <c r="N78" s="22"/>
      <c r="O78" s="22"/>
    </row>
    <row r="79" spans="1:15" ht="21" x14ac:dyDescent="0.4">
      <c r="A79" s="22"/>
      <c r="B79" s="22">
        <v>13</v>
      </c>
      <c r="C79" s="22"/>
      <c r="D79" s="22">
        <v>37</v>
      </c>
      <c r="E79" s="22">
        <f t="shared" si="2"/>
        <v>4.5</v>
      </c>
      <c r="F79" s="22">
        <f t="shared" si="4"/>
        <v>20.25</v>
      </c>
      <c r="G79" s="22"/>
      <c r="H79" s="22"/>
      <c r="I79" s="22"/>
      <c r="J79" s="22">
        <v>42</v>
      </c>
      <c r="K79" s="22">
        <f t="shared" si="3"/>
        <v>9.5</v>
      </c>
      <c r="L79" s="22">
        <f t="shared" si="5"/>
        <v>90.25</v>
      </c>
      <c r="M79" s="22"/>
      <c r="N79" s="22"/>
      <c r="O79" s="22"/>
    </row>
    <row r="80" spans="1:15" ht="21" x14ac:dyDescent="0.4">
      <c r="A80" s="22"/>
      <c r="B80" s="22">
        <v>14</v>
      </c>
      <c r="C80" s="22"/>
      <c r="D80" s="22">
        <v>38</v>
      </c>
      <c r="E80" s="22">
        <f t="shared" si="2"/>
        <v>5.5</v>
      </c>
      <c r="F80" s="22">
        <f t="shared" si="4"/>
        <v>30.25</v>
      </c>
      <c r="G80" s="22"/>
      <c r="H80" s="22"/>
      <c r="I80" s="22"/>
      <c r="J80" s="22">
        <v>29</v>
      </c>
      <c r="K80" s="22">
        <f t="shared" si="3"/>
        <v>-3.5</v>
      </c>
      <c r="L80" s="22">
        <f t="shared" si="5"/>
        <v>12.25</v>
      </c>
      <c r="M80" s="22"/>
      <c r="N80" s="22"/>
      <c r="O80" s="22"/>
    </row>
    <row r="81" spans="1:15" ht="21" x14ac:dyDescent="0.4">
      <c r="A81" s="22"/>
      <c r="B81" s="22">
        <v>15</v>
      </c>
      <c r="C81" s="22"/>
      <c r="D81" s="22">
        <v>41</v>
      </c>
      <c r="E81" s="22">
        <f t="shared" si="2"/>
        <v>8.5</v>
      </c>
      <c r="F81" s="22">
        <f t="shared" si="4"/>
        <v>72.25</v>
      </c>
      <c r="G81" s="22"/>
      <c r="H81" s="22"/>
      <c r="I81" s="22"/>
      <c r="J81" s="22">
        <v>33</v>
      </c>
      <c r="K81" s="22">
        <f t="shared" si="3"/>
        <v>0.5</v>
      </c>
      <c r="L81" s="22">
        <f t="shared" si="5"/>
        <v>0.25</v>
      </c>
      <c r="M81" s="22"/>
      <c r="N81" s="22"/>
      <c r="O81" s="22"/>
    </row>
    <row r="82" spans="1:15" ht="21" x14ac:dyDescent="0.4">
      <c r="A82" s="22"/>
      <c r="B82" s="22">
        <v>16</v>
      </c>
      <c r="C82" s="22"/>
      <c r="D82" s="22">
        <v>43</v>
      </c>
      <c r="E82" s="22">
        <f t="shared" si="2"/>
        <v>10.5</v>
      </c>
      <c r="F82" s="22">
        <f t="shared" si="4"/>
        <v>110.25</v>
      </c>
      <c r="G82" s="22"/>
      <c r="H82" s="22"/>
      <c r="I82" s="22"/>
      <c r="J82" s="22">
        <v>42</v>
      </c>
      <c r="K82" s="22">
        <f t="shared" si="3"/>
        <v>9.5</v>
      </c>
      <c r="L82" s="22">
        <f t="shared" si="5"/>
        <v>90.25</v>
      </c>
      <c r="M82" s="22"/>
      <c r="N82" s="22"/>
      <c r="O82" s="22"/>
    </row>
    <row r="83" spans="1:15" ht="21" x14ac:dyDescent="0.4">
      <c r="A83" s="22"/>
      <c r="B83" s="22">
        <v>17</v>
      </c>
      <c r="C83" s="22"/>
      <c r="D83" s="22">
        <v>44</v>
      </c>
      <c r="E83" s="22">
        <f t="shared" si="2"/>
        <v>11.5</v>
      </c>
      <c r="F83" s="22">
        <f t="shared" si="4"/>
        <v>132.25</v>
      </c>
      <c r="G83" s="22"/>
      <c r="H83" s="22"/>
      <c r="I83" s="22"/>
      <c r="J83" s="22">
        <v>34</v>
      </c>
      <c r="K83" s="22">
        <f t="shared" si="3"/>
        <v>1.5</v>
      </c>
      <c r="L83" s="22">
        <f t="shared" si="5"/>
        <v>2.25</v>
      </c>
      <c r="M83" s="22"/>
      <c r="N83" s="22"/>
      <c r="O83" s="22"/>
    </row>
    <row r="84" spans="1:15" ht="21" x14ac:dyDescent="0.4">
      <c r="A84" s="22"/>
      <c r="B84" s="22">
        <v>18</v>
      </c>
      <c r="C84" s="22"/>
      <c r="D84" s="22">
        <v>46</v>
      </c>
      <c r="E84" s="22">
        <f t="shared" si="2"/>
        <v>13.5</v>
      </c>
      <c r="F84" s="22">
        <f t="shared" si="4"/>
        <v>182.25</v>
      </c>
      <c r="G84" s="22"/>
      <c r="H84" s="22"/>
      <c r="I84" s="22"/>
      <c r="J84" s="22">
        <v>33</v>
      </c>
      <c r="K84" s="22">
        <f t="shared" si="3"/>
        <v>0.5</v>
      </c>
      <c r="L84" s="22">
        <f t="shared" si="5"/>
        <v>0.25</v>
      </c>
      <c r="M84" s="22"/>
      <c r="N84" s="22"/>
      <c r="O84" s="22"/>
    </row>
    <row r="85" spans="1:15" ht="21" x14ac:dyDescent="0.4">
      <c r="A85" s="22"/>
      <c r="B85" s="22">
        <v>19</v>
      </c>
      <c r="C85" s="22"/>
      <c r="D85" s="22">
        <v>53</v>
      </c>
      <c r="E85" s="22">
        <f t="shared" si="2"/>
        <v>20.5</v>
      </c>
      <c r="F85" s="22">
        <f t="shared" si="4"/>
        <v>420.25</v>
      </c>
      <c r="G85" s="22"/>
      <c r="H85" s="22"/>
      <c r="I85" s="22"/>
      <c r="J85" s="22">
        <v>44</v>
      </c>
      <c r="K85" s="22">
        <f t="shared" si="3"/>
        <v>11.5</v>
      </c>
      <c r="L85" s="22">
        <f t="shared" si="5"/>
        <v>132.25</v>
      </c>
      <c r="M85" s="22"/>
      <c r="N85" s="22"/>
      <c r="O85" s="22"/>
    </row>
    <row r="86" spans="1:15" ht="21" x14ac:dyDescent="0.4">
      <c r="A86" s="22"/>
      <c r="B86" s="22">
        <v>20</v>
      </c>
      <c r="C86" s="22"/>
      <c r="D86" s="22">
        <v>60</v>
      </c>
      <c r="E86" s="22">
        <f t="shared" si="2"/>
        <v>27.5</v>
      </c>
      <c r="F86" s="22">
        <f t="shared" si="4"/>
        <v>756.25</v>
      </c>
      <c r="G86" s="22"/>
      <c r="H86" s="22"/>
      <c r="I86" s="22"/>
      <c r="J86" s="22">
        <v>21</v>
      </c>
      <c r="K86" s="22">
        <f t="shared" si="3"/>
        <v>-11.5</v>
      </c>
      <c r="L86" s="22">
        <f t="shared" si="5"/>
        <v>132.25</v>
      </c>
      <c r="M86" s="22"/>
      <c r="N86" s="22"/>
      <c r="O86" s="22"/>
    </row>
    <row r="87" spans="1:15" ht="21" x14ac:dyDescent="0.4">
      <c r="A87" s="22"/>
      <c r="B87" s="22"/>
      <c r="C87" s="22"/>
      <c r="D87" s="22"/>
      <c r="E87" s="22"/>
      <c r="F87" s="22"/>
      <c r="G87" s="22"/>
      <c r="H87" s="22"/>
      <c r="I87" s="22"/>
      <c r="J87" s="22"/>
      <c r="K87" s="22"/>
      <c r="L87" s="22"/>
      <c r="M87" s="22"/>
      <c r="N87" s="22"/>
      <c r="O87" s="22"/>
    </row>
    <row r="88" spans="1:15" ht="21" x14ac:dyDescent="0.4">
      <c r="A88" s="22"/>
      <c r="B88" s="22"/>
      <c r="C88" s="22"/>
      <c r="D88" s="22">
        <f>AVERAGE(D67:D86)</f>
        <v>32.5</v>
      </c>
      <c r="E88" s="22"/>
      <c r="F88" s="22">
        <f>SUM(F67:F86)</f>
        <v>3157</v>
      </c>
      <c r="G88" s="22"/>
      <c r="H88" s="22"/>
      <c r="I88" s="22"/>
      <c r="J88" s="22">
        <f>AVERAGE(J67:J86)</f>
        <v>32.5</v>
      </c>
      <c r="K88" s="22"/>
      <c r="L88" s="22">
        <f>SUM(L67:L86)</f>
        <v>3491</v>
      </c>
      <c r="M88" s="22"/>
      <c r="N88" s="22"/>
      <c r="O88" s="22"/>
    </row>
    <row r="89" spans="1:15" ht="21" x14ac:dyDescent="0.4">
      <c r="A89" s="22"/>
      <c r="B89" s="22"/>
      <c r="C89" s="22"/>
      <c r="D89" s="22"/>
      <c r="E89" s="22"/>
      <c r="F89" s="22"/>
      <c r="G89" s="22"/>
      <c r="H89" s="22"/>
      <c r="I89" s="22"/>
      <c r="J89" s="22"/>
      <c r="K89" s="22"/>
      <c r="L89" s="22"/>
      <c r="M89" s="22"/>
      <c r="N89" s="22"/>
      <c r="O89" s="22"/>
    </row>
    <row r="90" spans="1:15" ht="21" x14ac:dyDescent="0.4">
      <c r="A90" s="22"/>
      <c r="B90" s="22"/>
      <c r="C90" s="22"/>
      <c r="D90" s="22"/>
      <c r="E90" s="22"/>
      <c r="F90" s="22">
        <f>COUNT(D67:D86)-1</f>
        <v>19</v>
      </c>
      <c r="G90" s="22"/>
      <c r="H90" s="22"/>
      <c r="I90" s="22"/>
      <c r="J90" s="22"/>
      <c r="K90" s="22"/>
      <c r="L90" s="22">
        <f>COUNT(J67:J86) - 1</f>
        <v>19</v>
      </c>
      <c r="M90" s="22"/>
      <c r="N90" s="22"/>
      <c r="O90" s="22"/>
    </row>
    <row r="91" spans="1:15" ht="21" x14ac:dyDescent="0.4">
      <c r="A91" s="22"/>
      <c r="B91" s="22"/>
      <c r="C91" s="22"/>
      <c r="D91" s="22"/>
      <c r="E91" s="22"/>
      <c r="F91" s="22"/>
      <c r="G91" s="22"/>
      <c r="H91" s="22"/>
      <c r="I91" s="22"/>
      <c r="J91" s="22"/>
      <c r="K91" s="22"/>
      <c r="L91" s="22"/>
      <c r="M91" s="22"/>
      <c r="N91" s="22"/>
      <c r="O91" s="22"/>
    </row>
    <row r="92" spans="1:15" ht="21" x14ac:dyDescent="0.4">
      <c r="A92" s="22"/>
      <c r="B92" s="22"/>
      <c r="C92" s="22"/>
      <c r="D92" s="22"/>
      <c r="E92" s="22"/>
      <c r="F92" s="22">
        <f>F88/F90</f>
        <v>166.15789473684211</v>
      </c>
      <c r="G92" s="22" t="s">
        <v>117</v>
      </c>
      <c r="H92" s="22"/>
      <c r="I92" s="22"/>
      <c r="J92" s="22"/>
      <c r="K92" s="22"/>
      <c r="L92" s="22">
        <f>L88/L90</f>
        <v>183.73684210526315</v>
      </c>
      <c r="M92" s="22" t="s">
        <v>117</v>
      </c>
      <c r="N92" s="22"/>
      <c r="O92" s="22"/>
    </row>
    <row r="93" spans="1:15" ht="21" x14ac:dyDescent="0.4">
      <c r="A93" s="22"/>
      <c r="B93" s="22"/>
      <c r="C93" s="22"/>
      <c r="D93" s="22"/>
      <c r="E93" s="22"/>
      <c r="F93" s="22">
        <f>SQRT(F92)</f>
        <v>12.890224774488694</v>
      </c>
      <c r="G93" s="22" t="s">
        <v>48</v>
      </c>
      <c r="H93" s="22"/>
      <c r="I93" s="22"/>
      <c r="J93" s="22"/>
      <c r="K93" s="22"/>
      <c r="L93" s="22">
        <f>SQRT(L92)</f>
        <v>13.554956366778285</v>
      </c>
      <c r="M93" s="22" t="s">
        <v>48</v>
      </c>
      <c r="N93" s="22"/>
      <c r="O93" s="22"/>
    </row>
    <row r="94" spans="1:15" ht="21" x14ac:dyDescent="0.4">
      <c r="A94" s="22"/>
      <c r="B94" s="22"/>
      <c r="C94" s="22"/>
      <c r="D94" s="22"/>
      <c r="E94" s="22"/>
      <c r="F94" s="22" t="s">
        <v>163</v>
      </c>
      <c r="G94" s="22"/>
      <c r="H94" s="22"/>
      <c r="I94" s="22"/>
      <c r="J94" s="22"/>
      <c r="K94" s="22"/>
      <c r="L94" s="22"/>
      <c r="M94" s="22"/>
      <c r="N94" s="22"/>
      <c r="O94" s="22"/>
    </row>
    <row r="95" spans="1:15" ht="21" x14ac:dyDescent="0.4">
      <c r="A95" s="22"/>
      <c r="B95" s="22"/>
      <c r="C95" s="22"/>
      <c r="D95" s="22"/>
      <c r="E95" s="22"/>
      <c r="F95" s="22"/>
      <c r="G95" s="22"/>
      <c r="H95" s="22"/>
      <c r="I95" s="22"/>
      <c r="J95" s="22"/>
      <c r="K95" s="22"/>
      <c r="L95" s="22"/>
      <c r="M95" s="22"/>
      <c r="N95" s="22"/>
      <c r="O95" s="22"/>
    </row>
    <row r="96" spans="1:15" ht="21" x14ac:dyDescent="0.4">
      <c r="A96" s="22"/>
      <c r="B96" s="22"/>
      <c r="C96" s="22"/>
      <c r="D96" s="22" t="s">
        <v>166</v>
      </c>
      <c r="E96" s="22" t="s">
        <v>167</v>
      </c>
      <c r="F96" s="22"/>
      <c r="G96" s="22"/>
      <c r="H96" s="22"/>
      <c r="I96" s="22"/>
      <c r="J96" s="22"/>
      <c r="K96" s="22"/>
      <c r="L96" s="22"/>
      <c r="M96" s="22"/>
      <c r="N96" s="22"/>
      <c r="O96" s="22"/>
    </row>
    <row r="97" spans="1:15" ht="21" x14ac:dyDescent="0.4">
      <c r="A97" s="22"/>
      <c r="B97" s="22"/>
      <c r="C97" s="22" t="s">
        <v>164</v>
      </c>
      <c r="D97" s="22">
        <v>0.2</v>
      </c>
      <c r="E97" s="22">
        <v>0.08</v>
      </c>
      <c r="F97" s="22"/>
      <c r="G97" s="22"/>
      <c r="H97" s="22"/>
      <c r="I97" s="22"/>
      <c r="J97" s="22"/>
      <c r="K97" s="22"/>
      <c r="L97" s="22"/>
      <c r="M97" s="22"/>
      <c r="N97" s="22"/>
      <c r="O97" s="22"/>
    </row>
    <row r="98" spans="1:15" ht="21" x14ac:dyDescent="0.4">
      <c r="A98" s="22"/>
      <c r="B98" s="22"/>
      <c r="C98" s="22" t="s">
        <v>165</v>
      </c>
      <c r="D98" s="22">
        <v>0.08</v>
      </c>
      <c r="E98" s="22">
        <v>0.02</v>
      </c>
      <c r="F98" s="22"/>
      <c r="G98" s="22"/>
      <c r="H98" s="22"/>
      <c r="I98" s="22"/>
      <c r="J98" s="22"/>
      <c r="K98" s="22"/>
      <c r="L98" s="22"/>
      <c r="M98" s="22"/>
      <c r="N98" s="22"/>
      <c r="O98" s="22"/>
    </row>
    <row r="100" spans="1:15" ht="21" x14ac:dyDescent="0.4">
      <c r="A100" s="22"/>
      <c r="B100" s="22"/>
      <c r="C100" s="22"/>
      <c r="D100" s="22"/>
      <c r="E100" s="22"/>
      <c r="F100" s="22"/>
      <c r="G100" s="22"/>
      <c r="H100" s="22"/>
      <c r="I100" s="22"/>
      <c r="J100" s="22"/>
    </row>
    <row r="101" spans="1:15" ht="21" x14ac:dyDescent="0.4">
      <c r="A101" s="22"/>
    </row>
    <row r="102" spans="1:15" ht="21" x14ac:dyDescent="0.4">
      <c r="A102" s="22"/>
    </row>
    <row r="103" spans="1:15" ht="21" x14ac:dyDescent="0.4">
      <c r="A103" s="22"/>
    </row>
    <row r="104" spans="1:15" ht="21" x14ac:dyDescent="0.4">
      <c r="A104" s="22"/>
    </row>
    <row r="105" spans="1:15" ht="21" x14ac:dyDescent="0.4">
      <c r="A105" s="22"/>
    </row>
    <row r="106" spans="1:15" ht="21" x14ac:dyDescent="0.4">
      <c r="A106" s="22"/>
    </row>
    <row r="107" spans="1:15" ht="21" x14ac:dyDescent="0.4">
      <c r="A107" s="22"/>
    </row>
    <row r="108" spans="1:15" ht="21" x14ac:dyDescent="0.4">
      <c r="A108" s="22"/>
      <c r="B108" s="22"/>
      <c r="C108" s="22"/>
      <c r="D108" s="22"/>
      <c r="E108" s="22"/>
      <c r="F108" s="22"/>
      <c r="G108" s="22"/>
      <c r="H108" s="22"/>
      <c r="I108" s="22"/>
      <c r="J108" s="22"/>
      <c r="K108" s="22"/>
    </row>
    <row r="109" spans="1:15" ht="21" x14ac:dyDescent="0.4">
      <c r="A109" s="22"/>
      <c r="B109" s="22"/>
      <c r="C109" s="22"/>
      <c r="D109" s="22"/>
      <c r="E109" s="22"/>
      <c r="F109" s="22"/>
      <c r="G109" s="22"/>
      <c r="H109" s="22"/>
      <c r="I109" s="22"/>
      <c r="J109" s="22"/>
      <c r="K109" s="22"/>
    </row>
    <row r="110" spans="1:15" ht="21" x14ac:dyDescent="0.4">
      <c r="A110" s="22"/>
      <c r="B110" s="22"/>
      <c r="C110" s="22"/>
      <c r="D110" s="22"/>
      <c r="E110" s="22"/>
      <c r="F110" s="22"/>
      <c r="G110" s="22"/>
      <c r="H110" s="22"/>
      <c r="I110" s="22"/>
      <c r="J110" s="22"/>
      <c r="K110" s="22"/>
    </row>
    <row r="111" spans="1:15" ht="21" x14ac:dyDescent="0.4">
      <c r="A111" s="22"/>
      <c r="B111" s="22"/>
      <c r="C111" s="22"/>
      <c r="D111" s="22"/>
      <c r="E111" s="22"/>
      <c r="F111" s="22"/>
      <c r="G111" s="22"/>
      <c r="H111" s="22"/>
      <c r="I111" s="22"/>
      <c r="J111" s="22"/>
      <c r="K111" s="22"/>
    </row>
    <row r="112" spans="1:15" ht="21" x14ac:dyDescent="0.4">
      <c r="A112" s="22"/>
      <c r="B112" s="22"/>
      <c r="C112" s="22"/>
      <c r="D112" s="22"/>
      <c r="E112" s="22"/>
      <c r="F112" s="22"/>
      <c r="G112" s="22"/>
      <c r="H112" s="22"/>
      <c r="I112" s="22"/>
      <c r="J112" s="22"/>
      <c r="K112" s="22"/>
    </row>
    <row r="113" spans="1:11" ht="21" x14ac:dyDescent="0.4">
      <c r="A113" s="22"/>
      <c r="B113" s="22"/>
      <c r="C113" s="22"/>
      <c r="D113" s="22"/>
      <c r="E113" s="22"/>
      <c r="F113" s="22"/>
      <c r="G113" s="22"/>
      <c r="H113" s="22"/>
      <c r="I113" s="22"/>
      <c r="J113" s="22"/>
      <c r="K113" s="22"/>
    </row>
    <row r="114" spans="1:11" ht="21" x14ac:dyDescent="0.4">
      <c r="A114" s="22"/>
      <c r="B114" s="22"/>
      <c r="C114" s="22"/>
      <c r="D114" s="22"/>
      <c r="E114" s="22"/>
      <c r="F114" s="22"/>
      <c r="G114" s="22"/>
      <c r="H114" s="22"/>
      <c r="I114" s="22"/>
      <c r="J114" s="22"/>
      <c r="K114" s="22"/>
    </row>
    <row r="115" spans="1:11" ht="21" x14ac:dyDescent="0.4">
      <c r="A115" s="22"/>
      <c r="B115" s="22"/>
      <c r="C115" s="22"/>
      <c r="D115" s="22"/>
      <c r="E115" s="22"/>
      <c r="F115" s="22"/>
      <c r="G115" s="22"/>
      <c r="H115" s="22"/>
      <c r="I115" s="22"/>
      <c r="J115" s="22"/>
      <c r="K115" s="22"/>
    </row>
    <row r="116" spans="1:11" ht="21" x14ac:dyDescent="0.4">
      <c r="A116" s="22"/>
      <c r="B116" s="22"/>
      <c r="C116" s="22"/>
      <c r="D116" s="22"/>
      <c r="E116" s="22"/>
      <c r="F116" s="22"/>
      <c r="G116" s="22"/>
      <c r="H116" s="22"/>
      <c r="I116" s="22"/>
      <c r="J116" s="22"/>
      <c r="K116" s="22"/>
    </row>
    <row r="117" spans="1:11" ht="21" x14ac:dyDescent="0.4">
      <c r="A117" s="22"/>
      <c r="B117" s="22"/>
      <c r="C117" s="22"/>
      <c r="D117" s="22"/>
      <c r="E117" s="22"/>
      <c r="F117" s="22"/>
      <c r="G117" s="22"/>
      <c r="H117" s="22"/>
      <c r="I117" s="22"/>
      <c r="J117" s="22"/>
      <c r="K117" s="22"/>
    </row>
    <row r="118" spans="1:11" ht="21" x14ac:dyDescent="0.4">
      <c r="A118" s="22"/>
      <c r="B118" s="22"/>
      <c r="C118" s="22"/>
      <c r="D118" s="22"/>
      <c r="E118" s="22"/>
      <c r="F118" s="22"/>
      <c r="G118" s="22"/>
      <c r="H118" s="22"/>
      <c r="I118" s="22"/>
      <c r="J118" s="22"/>
      <c r="K118" s="22"/>
    </row>
    <row r="119" spans="1:11" ht="21" x14ac:dyDescent="0.4">
      <c r="A119" s="22"/>
      <c r="B119" s="22"/>
      <c r="C119" s="22"/>
      <c r="D119" s="22"/>
      <c r="E119" s="22"/>
      <c r="F119" s="22"/>
      <c r="G119" s="22"/>
      <c r="H119" s="22"/>
      <c r="I119" s="22"/>
      <c r="J119" s="22"/>
      <c r="K119" s="22"/>
    </row>
    <row r="120" spans="1:11" ht="21" x14ac:dyDescent="0.4">
      <c r="B120" s="22"/>
      <c r="C120" s="22"/>
      <c r="D120" s="22"/>
      <c r="E120" s="22"/>
      <c r="F120" s="22"/>
      <c r="G120" s="22"/>
      <c r="H120" s="22"/>
      <c r="I120" s="22"/>
      <c r="J120" s="22"/>
      <c r="K120" s="22"/>
    </row>
    <row r="121" spans="1:11" ht="21" x14ac:dyDescent="0.4">
      <c r="B121" s="22"/>
      <c r="C121" s="22"/>
      <c r="D121" s="22"/>
      <c r="E121" s="22"/>
      <c r="F121" s="22"/>
      <c r="G121" s="22"/>
      <c r="H121" s="22"/>
      <c r="I121" s="22"/>
      <c r="J121" s="22"/>
      <c r="K121" s="22"/>
    </row>
    <row r="122" spans="1:11" ht="21" x14ac:dyDescent="0.4">
      <c r="B122" s="22"/>
      <c r="C122" s="22"/>
      <c r="D122" s="22"/>
      <c r="E122" s="22"/>
      <c r="F122" s="22"/>
      <c r="G122" s="22"/>
      <c r="H122" s="22"/>
      <c r="I122" s="22"/>
      <c r="J122" s="22"/>
      <c r="K122" s="22"/>
    </row>
    <row r="123" spans="1:11" ht="21" x14ac:dyDescent="0.4">
      <c r="B123" s="22"/>
      <c r="C123" s="22"/>
      <c r="D123" s="22"/>
      <c r="E123" s="22"/>
      <c r="F123" s="22"/>
      <c r="G123" s="22"/>
      <c r="H123" s="22"/>
      <c r="I123" s="22"/>
      <c r="J123" s="22"/>
      <c r="K123" s="22"/>
    </row>
    <row r="124" spans="1:11" ht="21" x14ac:dyDescent="0.4">
      <c r="B124" s="22"/>
      <c r="C124" s="22"/>
      <c r="D124" s="22"/>
      <c r="E124" s="22"/>
      <c r="F124" s="22"/>
      <c r="G124" s="22"/>
      <c r="H124" s="22"/>
    </row>
    <row r="125" spans="1:11" ht="21" x14ac:dyDescent="0.4">
      <c r="A125" s="22"/>
      <c r="B125" s="22"/>
      <c r="C125" s="22"/>
      <c r="D125" s="22"/>
      <c r="E125" s="22"/>
      <c r="F125" s="22"/>
      <c r="G125" s="22"/>
      <c r="H125" s="22"/>
    </row>
    <row r="126" spans="1:11" ht="21" x14ac:dyDescent="0.4">
      <c r="B126" s="22"/>
      <c r="C126" s="22"/>
      <c r="D126" s="22"/>
      <c r="E126" s="22"/>
      <c r="F126" s="22"/>
      <c r="G126" s="22"/>
      <c r="H126" s="22"/>
    </row>
    <row r="127" spans="1:11" ht="21" x14ac:dyDescent="0.4">
      <c r="B127" s="22"/>
      <c r="C127" s="22"/>
      <c r="D127" s="22"/>
      <c r="E127" s="22"/>
      <c r="F127" s="22"/>
      <c r="G127" s="22"/>
      <c r="H127" s="22"/>
    </row>
    <row r="128" spans="1:11" ht="21" x14ac:dyDescent="0.4">
      <c r="B128" s="22"/>
      <c r="C128" s="22"/>
      <c r="D128" s="22"/>
      <c r="E128" s="22"/>
      <c r="F128" s="22"/>
      <c r="G128" s="22"/>
      <c r="H128" s="22"/>
    </row>
    <row r="129" spans="1:11" ht="21" x14ac:dyDescent="0.4">
      <c r="B129" s="22"/>
      <c r="C129" s="22"/>
      <c r="D129" s="22"/>
      <c r="E129" s="22"/>
      <c r="F129" s="22"/>
      <c r="G129" s="22"/>
      <c r="H129" s="22"/>
    </row>
    <row r="130" spans="1:11" ht="21" x14ac:dyDescent="0.4">
      <c r="B130" s="22"/>
      <c r="C130" s="22"/>
      <c r="D130" s="22"/>
      <c r="E130" s="22"/>
      <c r="F130" s="22"/>
      <c r="G130" s="22"/>
      <c r="H130" s="22"/>
    </row>
    <row r="131" spans="1:11" ht="21" x14ac:dyDescent="0.4">
      <c r="B131" s="22"/>
      <c r="C131" s="22"/>
      <c r="D131" s="22"/>
      <c r="E131" s="22"/>
      <c r="F131" s="22"/>
      <c r="G131" s="22"/>
      <c r="H131" s="22"/>
    </row>
    <row r="134" spans="1:11" ht="21" x14ac:dyDescent="0.4">
      <c r="A134" s="22"/>
      <c r="B134" s="22"/>
      <c r="C134" s="22"/>
      <c r="D134" s="22"/>
      <c r="E134" s="22"/>
      <c r="F134" s="22"/>
      <c r="G134" s="22"/>
      <c r="H134" s="22"/>
      <c r="I134" s="22"/>
      <c r="J134" s="22"/>
      <c r="K134" s="22"/>
    </row>
    <row r="135" spans="1:11" ht="21" x14ac:dyDescent="0.4">
      <c r="A135" s="22"/>
      <c r="B135" s="22"/>
      <c r="C135" s="22"/>
      <c r="D135" s="22"/>
      <c r="E135" s="22"/>
      <c r="F135" s="22"/>
      <c r="G135" s="22"/>
      <c r="H135" s="22"/>
      <c r="I135" s="22"/>
      <c r="J135" s="22"/>
      <c r="K135" s="22"/>
    </row>
    <row r="136" spans="1:11" ht="21" x14ac:dyDescent="0.4">
      <c r="A136" s="22"/>
      <c r="B136" s="22"/>
      <c r="C136" s="22"/>
      <c r="D136" s="22"/>
      <c r="E136" s="22"/>
      <c r="F136" s="22"/>
      <c r="G136" s="22"/>
      <c r="H136" s="22"/>
      <c r="I136" s="22"/>
      <c r="J136" s="22"/>
      <c r="K136" s="22"/>
    </row>
    <row r="137" spans="1:11" ht="21" x14ac:dyDescent="0.4">
      <c r="A137" s="22"/>
      <c r="B137" s="22"/>
      <c r="C137" s="22"/>
      <c r="D137" s="22"/>
      <c r="E137" s="22"/>
      <c r="F137" s="22"/>
      <c r="G137" s="22"/>
      <c r="H137" s="22"/>
      <c r="I137" s="22"/>
      <c r="J137" s="22"/>
      <c r="K137" s="22"/>
    </row>
    <row r="138" spans="1:11" ht="21" x14ac:dyDescent="0.4">
      <c r="A138" s="22"/>
      <c r="B138" s="22"/>
      <c r="C138" s="22"/>
      <c r="D138" s="22"/>
      <c r="E138" s="22"/>
      <c r="F138" s="22"/>
      <c r="G138" s="22"/>
      <c r="H138" s="22"/>
      <c r="I138" s="22"/>
      <c r="J138" s="22"/>
      <c r="K138" s="22"/>
    </row>
    <row r="139" spans="1:11" ht="21" x14ac:dyDescent="0.4">
      <c r="A139" s="22"/>
      <c r="B139" s="22"/>
      <c r="C139" s="22"/>
      <c r="D139" s="22"/>
      <c r="E139" s="22"/>
      <c r="F139" s="22"/>
      <c r="G139" s="22"/>
      <c r="H139" s="22"/>
      <c r="I139" s="22"/>
      <c r="J139" s="22"/>
      <c r="K139" s="22"/>
    </row>
    <row r="140" spans="1:11" ht="21" x14ac:dyDescent="0.4">
      <c r="A140" s="22"/>
      <c r="B140" s="22"/>
      <c r="C140" s="22"/>
      <c r="D140" s="22"/>
      <c r="E140" s="22"/>
      <c r="F140" s="22"/>
      <c r="G140" s="22"/>
      <c r="H140" s="22"/>
      <c r="I140" s="22"/>
      <c r="J140" s="22"/>
      <c r="K140" s="22"/>
    </row>
    <row r="141" spans="1:11" ht="21" x14ac:dyDescent="0.4">
      <c r="A141" s="22"/>
      <c r="B141" s="22"/>
      <c r="C141" s="22"/>
      <c r="D141" s="22"/>
      <c r="E141" s="22"/>
      <c r="F141" s="22"/>
      <c r="G141" s="22"/>
      <c r="H141" s="22"/>
      <c r="I141" s="22"/>
      <c r="J141" s="22"/>
      <c r="K141" s="22"/>
    </row>
    <row r="142" spans="1:11" ht="21" x14ac:dyDescent="0.4">
      <c r="A142" s="22"/>
      <c r="B142" s="22"/>
      <c r="C142" s="22"/>
      <c r="D142" s="22"/>
      <c r="E142" s="22"/>
      <c r="F142" s="22"/>
      <c r="G142" s="22"/>
      <c r="H142" s="22"/>
      <c r="I142" s="22"/>
      <c r="J142" s="22"/>
      <c r="K142" s="22"/>
    </row>
    <row r="143" spans="1:11" ht="21" x14ac:dyDescent="0.4">
      <c r="A143" s="22"/>
      <c r="B143" s="22"/>
      <c r="C143" s="22"/>
      <c r="D143" s="22"/>
      <c r="E143" s="22"/>
      <c r="F143" s="22"/>
      <c r="G143" s="22"/>
      <c r="H143" s="22"/>
      <c r="I143" s="22"/>
      <c r="J143" s="22"/>
      <c r="K143" s="22"/>
    </row>
    <row r="144" spans="1:11" ht="21" x14ac:dyDescent="0.4">
      <c r="A144" s="22"/>
      <c r="B144" s="22"/>
      <c r="C144" s="22"/>
      <c r="D144" s="22"/>
      <c r="E144" s="22"/>
      <c r="F144" s="22"/>
      <c r="G144" s="22"/>
      <c r="H144" s="22"/>
      <c r="I144" s="22"/>
      <c r="J144" s="22"/>
      <c r="K144" s="22"/>
    </row>
    <row r="145" spans="1:11" ht="21" x14ac:dyDescent="0.4">
      <c r="A145" s="22"/>
      <c r="B145" s="22"/>
      <c r="C145" s="22"/>
      <c r="D145" s="22"/>
      <c r="E145" s="22"/>
      <c r="F145" s="22"/>
      <c r="G145" s="22"/>
      <c r="H145" s="22"/>
      <c r="I145" s="22"/>
      <c r="J145" s="22"/>
      <c r="K145" s="22"/>
    </row>
    <row r="146" spans="1:11" ht="21" x14ac:dyDescent="0.4">
      <c r="A146" s="22"/>
      <c r="B146" s="22"/>
      <c r="C146" s="22"/>
      <c r="D146" s="22"/>
      <c r="E146" s="22"/>
      <c r="F146" s="22"/>
      <c r="G146" s="22"/>
      <c r="H146" s="22"/>
      <c r="I146" s="22"/>
      <c r="J146" s="22"/>
      <c r="K146" s="22"/>
    </row>
    <row r="147" spans="1:11" ht="21" x14ac:dyDescent="0.4">
      <c r="A147" s="22"/>
      <c r="B147" s="22"/>
      <c r="C147" s="22"/>
      <c r="D147" s="22"/>
      <c r="E147" s="22"/>
      <c r="F147" s="22"/>
      <c r="G147" s="22"/>
      <c r="H147" s="22"/>
      <c r="I147" s="22"/>
      <c r="J147" s="22"/>
      <c r="K147" s="22"/>
    </row>
    <row r="148" spans="1:11" ht="21" x14ac:dyDescent="0.4">
      <c r="A148" s="22"/>
      <c r="B148" s="22"/>
      <c r="C148" s="22"/>
      <c r="D148" s="22"/>
      <c r="E148" s="22"/>
      <c r="F148" s="22"/>
      <c r="G148" s="22"/>
      <c r="H148" s="22"/>
      <c r="I148" s="22"/>
      <c r="J148" s="22"/>
      <c r="K148" s="22"/>
    </row>
    <row r="149" spans="1:11" ht="21" x14ac:dyDescent="0.4">
      <c r="A149" s="22"/>
      <c r="B149" s="22"/>
      <c r="C149" s="22"/>
      <c r="D149" s="22"/>
      <c r="E149" s="22"/>
      <c r="F149" s="22"/>
      <c r="G149" s="22"/>
      <c r="H149" s="22"/>
      <c r="I149" s="22"/>
      <c r="J149" s="22"/>
      <c r="K149" s="22"/>
    </row>
    <row r="150" spans="1:11" ht="21" x14ac:dyDescent="0.4">
      <c r="A150" s="22"/>
      <c r="B150" s="22"/>
      <c r="C150" s="22"/>
      <c r="D150" s="22"/>
      <c r="E150" s="22"/>
      <c r="F150" s="22"/>
      <c r="G150" s="22"/>
      <c r="H150" s="22"/>
      <c r="I150" s="22"/>
      <c r="J150" s="22"/>
      <c r="K150" s="22"/>
    </row>
    <row r="151" spans="1:11" ht="21" x14ac:dyDescent="0.4">
      <c r="A151" s="22"/>
      <c r="B151" s="22"/>
      <c r="C151" s="22"/>
      <c r="D151" s="22"/>
      <c r="E151" s="22"/>
      <c r="F151" s="22"/>
      <c r="G151" s="22"/>
      <c r="H151" s="22"/>
      <c r="I151" s="22"/>
      <c r="J151" s="22"/>
      <c r="K151" s="22"/>
    </row>
    <row r="152" spans="1:11" ht="21" x14ac:dyDescent="0.4">
      <c r="A152" s="22"/>
      <c r="B152" s="22"/>
      <c r="C152" s="22"/>
      <c r="D152" s="22"/>
      <c r="E152" s="22"/>
      <c r="F152" s="22"/>
      <c r="G152" s="22"/>
      <c r="H152" s="22"/>
      <c r="I152" s="22"/>
      <c r="J152" s="22"/>
      <c r="K152" s="22"/>
    </row>
    <row r="153" spans="1:11" ht="21" x14ac:dyDescent="0.4">
      <c r="A153" s="22"/>
      <c r="B153" s="22"/>
      <c r="C153" s="22"/>
      <c r="D153" s="22"/>
      <c r="E153" s="22"/>
      <c r="F153" s="22"/>
      <c r="G153" s="22"/>
      <c r="H153" s="22"/>
      <c r="I153" s="22"/>
      <c r="J153" s="22"/>
      <c r="K153" s="22"/>
    </row>
    <row r="154" spans="1:11" ht="21" x14ac:dyDescent="0.4">
      <c r="A154" s="22"/>
      <c r="B154" s="22"/>
      <c r="C154" s="22"/>
      <c r="D154" s="22"/>
      <c r="E154" s="22"/>
      <c r="F154" s="22"/>
      <c r="G154" s="22"/>
      <c r="H154" s="22"/>
      <c r="I154" s="22"/>
      <c r="J154" s="22"/>
      <c r="K154" s="22"/>
    </row>
    <row r="155" spans="1:11" ht="21" x14ac:dyDescent="0.4">
      <c r="A155" s="22"/>
      <c r="B155" s="22"/>
      <c r="C155" s="22"/>
      <c r="D155" s="22"/>
      <c r="E155" s="22"/>
      <c r="F155" s="22"/>
      <c r="G155" s="22"/>
      <c r="H155" s="22"/>
      <c r="I155" s="22"/>
      <c r="J155" s="22"/>
      <c r="K155" s="22"/>
    </row>
    <row r="156" spans="1:11" ht="21" x14ac:dyDescent="0.4">
      <c r="A156" s="22"/>
      <c r="B156" s="22"/>
      <c r="C156" s="22"/>
      <c r="D156" s="22"/>
      <c r="E156" s="22"/>
      <c r="F156" s="22"/>
      <c r="G156" s="22"/>
      <c r="H156" s="22"/>
      <c r="I156" s="22"/>
      <c r="J156" s="22"/>
      <c r="K156" s="22"/>
    </row>
    <row r="157" spans="1:11" ht="21" x14ac:dyDescent="0.4">
      <c r="A157" s="22"/>
      <c r="B157" s="22"/>
      <c r="C157" s="22"/>
      <c r="D157" s="22"/>
      <c r="E157" s="22"/>
      <c r="F157" s="22"/>
      <c r="G157" s="22"/>
      <c r="H157" s="22"/>
      <c r="I157" s="22"/>
      <c r="J157" s="22"/>
      <c r="K157" s="22"/>
    </row>
    <row r="158" spans="1:11" ht="21" x14ac:dyDescent="0.4">
      <c r="A158" s="22"/>
      <c r="B158" s="22"/>
      <c r="C158" s="22"/>
      <c r="D158" s="22"/>
      <c r="E158" s="22"/>
      <c r="F158" s="22"/>
      <c r="G158" s="22"/>
      <c r="H158" s="22"/>
      <c r="I158" s="22"/>
      <c r="J158" s="22"/>
      <c r="K158" s="22"/>
    </row>
    <row r="159" spans="1:11" ht="21" x14ac:dyDescent="0.4">
      <c r="A159" s="22"/>
      <c r="B159" s="22"/>
      <c r="C159" s="22"/>
      <c r="D159" s="22"/>
      <c r="E159" s="22"/>
      <c r="F159" s="22"/>
      <c r="G159" s="22"/>
      <c r="H159" s="22"/>
      <c r="I159" s="22"/>
      <c r="J159" s="22"/>
      <c r="K159" s="22"/>
    </row>
    <row r="160" spans="1:11" ht="21" x14ac:dyDescent="0.4">
      <c r="A160" s="22"/>
      <c r="B160" s="22"/>
      <c r="C160" s="22"/>
      <c r="D160" s="22"/>
      <c r="E160" s="22"/>
      <c r="F160" s="22"/>
      <c r="G160" s="22"/>
      <c r="I160" s="22"/>
      <c r="J160" s="22"/>
      <c r="K160" s="22"/>
    </row>
    <row r="161" spans="1:11" ht="21" x14ac:dyDescent="0.4">
      <c r="A161" s="22"/>
      <c r="B161" s="22"/>
      <c r="C161" s="22"/>
      <c r="D161" s="22"/>
      <c r="E161" s="22"/>
      <c r="F161" s="22"/>
      <c r="G161" s="22"/>
      <c r="I161" s="22"/>
      <c r="J161" s="22"/>
      <c r="K161" s="22"/>
    </row>
    <row r="162" spans="1:11" ht="21" x14ac:dyDescent="0.4">
      <c r="A162" s="22"/>
      <c r="B162" s="22"/>
      <c r="C162" s="22"/>
      <c r="D162" s="22"/>
      <c r="E162" s="22"/>
      <c r="F162" s="22"/>
      <c r="G162" s="22"/>
      <c r="I162" s="22"/>
      <c r="J162" s="22"/>
      <c r="K162" s="22"/>
    </row>
    <row r="163" spans="1:11" ht="21" x14ac:dyDescent="0.4">
      <c r="A163" s="22"/>
      <c r="B163" s="22"/>
      <c r="C163" s="22"/>
      <c r="D163" s="22"/>
      <c r="E163" s="22"/>
      <c r="F163" s="22"/>
      <c r="G163" s="22"/>
      <c r="I163" s="22"/>
      <c r="J163" s="22"/>
      <c r="K163" s="22"/>
    </row>
    <row r="164" spans="1:11" ht="21" x14ac:dyDescent="0.4">
      <c r="A164" s="22"/>
      <c r="B164" s="22"/>
      <c r="C164" s="22"/>
      <c r="D164" s="22"/>
      <c r="E164" s="22"/>
      <c r="F164" s="22"/>
      <c r="G164" s="22"/>
      <c r="I164" s="22"/>
      <c r="J164" s="22"/>
      <c r="K164" s="22"/>
    </row>
    <row r="165" spans="1:11" ht="21" x14ac:dyDescent="0.4">
      <c r="A165" s="22"/>
      <c r="B165" s="22"/>
      <c r="C165" s="22"/>
      <c r="D165" s="22"/>
      <c r="E165" s="22"/>
      <c r="F165" s="22"/>
      <c r="G165" s="22"/>
      <c r="H165" s="22"/>
      <c r="I165" s="22"/>
      <c r="J165" s="22"/>
      <c r="K165" s="22"/>
    </row>
    <row r="166" spans="1:11" ht="21" x14ac:dyDescent="0.4">
      <c r="A166" s="22"/>
      <c r="B166" s="22"/>
      <c r="C166" s="22"/>
      <c r="D166" s="22"/>
      <c r="E166" s="22"/>
      <c r="F166" s="22"/>
      <c r="G166" s="22"/>
      <c r="H166" s="22"/>
      <c r="I166" s="22"/>
      <c r="J166" s="22"/>
      <c r="K166" s="22"/>
    </row>
    <row r="167" spans="1:11" ht="21" x14ac:dyDescent="0.4">
      <c r="A167" s="22"/>
      <c r="B167" s="22"/>
      <c r="C167" s="22"/>
      <c r="D167" s="22"/>
      <c r="E167" s="22"/>
      <c r="F167" s="22"/>
      <c r="G167" s="22"/>
      <c r="H167" s="22"/>
      <c r="I167" s="22"/>
      <c r="J167" s="22"/>
      <c r="K167" s="22"/>
    </row>
    <row r="168" spans="1:11" ht="21" x14ac:dyDescent="0.4">
      <c r="A168" s="22"/>
      <c r="B168" s="22"/>
      <c r="C168" s="22"/>
      <c r="D168" s="22"/>
      <c r="E168" s="22"/>
      <c r="F168" s="22"/>
      <c r="G168" s="22"/>
      <c r="H168" s="22"/>
      <c r="I168" s="22"/>
      <c r="J168" s="22"/>
      <c r="K168" s="22"/>
    </row>
    <row r="169" spans="1:11" ht="21" x14ac:dyDescent="0.4">
      <c r="B169" s="22"/>
      <c r="C169" s="22"/>
      <c r="D169" s="22"/>
      <c r="E169" s="22"/>
      <c r="F169" s="22"/>
      <c r="G169" s="22"/>
      <c r="H169" s="22"/>
      <c r="I169" s="22"/>
      <c r="J169" s="22"/>
      <c r="K169" s="22"/>
    </row>
    <row r="170" spans="1:11" ht="21" x14ac:dyDescent="0.4">
      <c r="B170" s="22"/>
      <c r="C170" s="22"/>
      <c r="D170" s="22"/>
      <c r="E170" s="22"/>
      <c r="F170" s="22"/>
      <c r="G170" s="22"/>
      <c r="H170" s="22"/>
      <c r="I170" s="22"/>
      <c r="J170" s="22"/>
      <c r="K170" s="22"/>
    </row>
    <row r="171" spans="1:11" ht="21" x14ac:dyDescent="0.4">
      <c r="B171" s="22"/>
      <c r="C171" s="22"/>
      <c r="D171" s="22"/>
      <c r="E171" s="22"/>
      <c r="F171" s="22"/>
      <c r="G171" s="22"/>
      <c r="H171" s="22"/>
      <c r="I171" s="22"/>
      <c r="J171" s="22"/>
      <c r="K171" s="22"/>
    </row>
    <row r="172" spans="1:11" ht="21" x14ac:dyDescent="0.4">
      <c r="B172" s="22"/>
      <c r="C172" s="22"/>
      <c r="D172" s="22"/>
      <c r="E172" s="22"/>
      <c r="F172" s="22"/>
      <c r="G172" s="22"/>
      <c r="H172" s="22"/>
      <c r="I172" s="22"/>
      <c r="J172" s="22"/>
      <c r="K172" s="22"/>
    </row>
    <row r="173" spans="1:11" ht="21" x14ac:dyDescent="0.4">
      <c r="B173" s="22"/>
      <c r="C173" s="22"/>
      <c r="D173" s="22"/>
      <c r="E173" s="22"/>
      <c r="F173" s="22"/>
      <c r="G173" s="22"/>
      <c r="H173" s="22"/>
      <c r="I173" s="22"/>
      <c r="J173" s="22"/>
      <c r="K173" s="22"/>
    </row>
    <row r="174" spans="1:11" ht="21" x14ac:dyDescent="0.4">
      <c r="A174" s="22"/>
      <c r="B174" s="22"/>
      <c r="C174" s="22"/>
      <c r="D174" s="22"/>
      <c r="E174" s="22"/>
      <c r="F174" s="22"/>
      <c r="G174" s="22"/>
      <c r="H174" s="22"/>
      <c r="I174" s="22"/>
      <c r="J174" s="22"/>
      <c r="K174" s="22"/>
    </row>
    <row r="175" spans="1:11" ht="21" x14ac:dyDescent="0.4">
      <c r="A175" s="22"/>
      <c r="B175" s="22"/>
      <c r="C175" s="22"/>
      <c r="D175" s="22"/>
      <c r="E175" s="22"/>
      <c r="F175" s="22"/>
      <c r="G175" s="22"/>
      <c r="H175" s="22"/>
      <c r="I175" s="22"/>
      <c r="J175" s="22"/>
      <c r="K175" s="22"/>
    </row>
    <row r="176" spans="1:11" ht="21" x14ac:dyDescent="0.4">
      <c r="A176" s="22"/>
      <c r="B176" s="22"/>
      <c r="C176" s="22"/>
      <c r="D176" s="22"/>
      <c r="E176" s="22"/>
      <c r="F176" s="22"/>
      <c r="G176" s="22"/>
      <c r="H176" s="22"/>
      <c r="I176" s="22"/>
      <c r="J176" s="22"/>
      <c r="K176" s="22"/>
    </row>
    <row r="177" spans="1:11" ht="21" x14ac:dyDescent="0.4">
      <c r="A177" s="22"/>
      <c r="B177" s="22"/>
      <c r="C177" s="22"/>
      <c r="D177" s="22"/>
      <c r="E177" s="22"/>
      <c r="F177" s="22"/>
      <c r="G177" s="22"/>
      <c r="H177" s="22"/>
      <c r="I177" s="22"/>
      <c r="J177" s="22"/>
      <c r="K177" s="22"/>
    </row>
    <row r="178" spans="1:11" ht="21" x14ac:dyDescent="0.4">
      <c r="A178" s="22"/>
      <c r="B178" s="22"/>
      <c r="C178" s="22"/>
      <c r="D178" s="22"/>
      <c r="E178" s="22"/>
      <c r="F178" s="22"/>
      <c r="G178" s="22"/>
      <c r="H178" s="22"/>
      <c r="I178" s="22"/>
      <c r="J178" s="22"/>
      <c r="K178" s="22"/>
    </row>
    <row r="179" spans="1:11" ht="21" x14ac:dyDescent="0.4">
      <c r="A179" s="22"/>
      <c r="B179" s="22"/>
      <c r="C179" s="22"/>
      <c r="D179" s="22"/>
      <c r="E179" s="22"/>
      <c r="F179" s="22"/>
      <c r="G179" s="22"/>
      <c r="H179" s="22"/>
      <c r="I179" s="22"/>
      <c r="J179" s="22"/>
      <c r="K179" s="22"/>
    </row>
    <row r="180" spans="1:11" ht="21" x14ac:dyDescent="0.4">
      <c r="A180" s="22"/>
      <c r="B180" s="22"/>
      <c r="C180" s="22"/>
      <c r="D180" s="22"/>
      <c r="E180" s="22"/>
      <c r="F180" s="22"/>
      <c r="G180" s="22"/>
      <c r="H180" s="22"/>
      <c r="I180" s="22"/>
      <c r="J180" s="22"/>
      <c r="K180" s="22"/>
    </row>
    <row r="181" spans="1:11" ht="21" x14ac:dyDescent="0.4">
      <c r="A181" s="22"/>
      <c r="B181" s="22"/>
      <c r="C181" s="22"/>
      <c r="D181" s="22"/>
      <c r="E181" s="22"/>
      <c r="F181" s="22"/>
      <c r="G181" s="22"/>
      <c r="H181" s="22"/>
      <c r="I181" s="22"/>
      <c r="J181" s="22"/>
      <c r="K181" s="22"/>
    </row>
    <row r="182" spans="1:11" ht="21" x14ac:dyDescent="0.4">
      <c r="A182" s="22"/>
      <c r="B182" s="22"/>
      <c r="C182" s="22"/>
      <c r="D182" s="22"/>
      <c r="E182" s="22"/>
      <c r="F182" s="22"/>
      <c r="G182" s="22"/>
      <c r="H182" s="22"/>
      <c r="I182" s="22"/>
      <c r="J182" s="22"/>
      <c r="K182" s="22"/>
    </row>
    <row r="183" spans="1:11" ht="21" x14ac:dyDescent="0.4">
      <c r="A183" s="22"/>
      <c r="B183" s="22"/>
      <c r="C183" s="22"/>
      <c r="D183" s="22"/>
      <c r="E183" s="22"/>
      <c r="F183" s="22"/>
      <c r="G183" s="22"/>
      <c r="H183" s="22"/>
      <c r="I183" s="22"/>
      <c r="J183" s="22"/>
      <c r="K183" s="22"/>
    </row>
    <row r="184" spans="1:11" ht="21" x14ac:dyDescent="0.4">
      <c r="A184" s="22"/>
      <c r="B184" s="22"/>
      <c r="C184" s="22"/>
      <c r="D184" s="22"/>
      <c r="E184" s="22"/>
      <c r="F184" s="22"/>
      <c r="G184" s="22"/>
      <c r="H184" s="22"/>
      <c r="I184" s="22"/>
      <c r="J184" s="22"/>
      <c r="K184" s="22"/>
    </row>
    <row r="185" spans="1:11" ht="21" x14ac:dyDescent="0.4">
      <c r="A185" s="22"/>
      <c r="B185" s="22"/>
      <c r="C185" s="22"/>
      <c r="D185" s="22"/>
      <c r="E185" s="22"/>
      <c r="F185" s="22"/>
      <c r="G185" s="22"/>
      <c r="H185" s="22"/>
      <c r="I185" s="22"/>
      <c r="J185" s="22"/>
      <c r="K185" s="22"/>
    </row>
    <row r="186" spans="1:11" ht="21" x14ac:dyDescent="0.4">
      <c r="A186" s="22"/>
      <c r="B186" s="22"/>
      <c r="C186" s="22"/>
      <c r="D186" s="22"/>
      <c r="E186" s="22"/>
      <c r="F186" s="22"/>
      <c r="G186" s="22"/>
      <c r="H186" s="22"/>
      <c r="I186" s="22"/>
      <c r="J186" s="22"/>
      <c r="K186" s="22"/>
    </row>
    <row r="187" spans="1:11" ht="21" x14ac:dyDescent="0.4">
      <c r="A187" s="22"/>
      <c r="B187" s="22"/>
      <c r="C187" s="22"/>
      <c r="D187" s="22"/>
      <c r="E187" s="22"/>
      <c r="F187" s="22"/>
      <c r="G187" s="22"/>
      <c r="H187" s="22"/>
      <c r="I187" s="22"/>
      <c r="J187" s="22"/>
      <c r="K187" s="22"/>
    </row>
    <row r="188" spans="1:11" ht="21" x14ac:dyDescent="0.4">
      <c r="A188" s="22"/>
      <c r="B188" s="22"/>
      <c r="C188" s="22"/>
      <c r="D188" s="22"/>
      <c r="E188" s="22"/>
      <c r="F188" s="22"/>
      <c r="G188" s="22"/>
      <c r="H188" s="22"/>
      <c r="I188" s="22"/>
      <c r="J188" s="22"/>
      <c r="K188" s="22"/>
    </row>
    <row r="189" spans="1:11" ht="21" x14ac:dyDescent="0.4">
      <c r="A189" s="22"/>
      <c r="B189" s="22"/>
      <c r="C189" s="22"/>
      <c r="D189" s="22"/>
      <c r="E189" s="22"/>
      <c r="F189" s="22"/>
      <c r="G189" s="22"/>
      <c r="H189" s="22"/>
      <c r="I189" s="22"/>
      <c r="J189" s="22"/>
      <c r="K189" s="22"/>
    </row>
    <row r="190" spans="1:11" ht="21" x14ac:dyDescent="0.4">
      <c r="A190" s="22"/>
      <c r="B190" s="22"/>
      <c r="C190" s="22"/>
      <c r="D190" s="22"/>
      <c r="E190" s="22"/>
      <c r="F190" s="22"/>
      <c r="G190" s="22"/>
      <c r="H190" s="22"/>
      <c r="I190" s="22"/>
      <c r="J190" s="22"/>
      <c r="K190" s="22"/>
    </row>
    <row r="191" spans="1:11" ht="21" x14ac:dyDescent="0.4">
      <c r="A191" s="22"/>
      <c r="B191" s="22"/>
      <c r="C191" s="22"/>
      <c r="D191" s="22"/>
      <c r="E191" s="22"/>
      <c r="F191" s="22"/>
      <c r="G191" s="22"/>
      <c r="H191" s="22"/>
      <c r="I191" s="22"/>
      <c r="J191" s="22"/>
      <c r="K191" s="22"/>
    </row>
    <row r="192" spans="1:11" ht="21" x14ac:dyDescent="0.4">
      <c r="A192" s="22"/>
      <c r="B192" s="22"/>
      <c r="C192" s="22"/>
    </row>
    <row r="193" spans="1:5" ht="21" x14ac:dyDescent="0.4">
      <c r="A193" s="22"/>
      <c r="B193" s="22"/>
      <c r="C193" s="22"/>
      <c r="D193" s="22"/>
      <c r="E193" s="22"/>
    </row>
    <row r="194" spans="1:5" ht="21" x14ac:dyDescent="0.4">
      <c r="A194" s="22"/>
      <c r="B194" s="22"/>
      <c r="C194" s="22"/>
    </row>
    <row r="195" spans="1:5" ht="21" x14ac:dyDescent="0.4">
      <c r="A195" s="22"/>
      <c r="B195" s="22"/>
      <c r="C195" s="22"/>
      <c r="D195" s="22"/>
      <c r="E195" s="22"/>
    </row>
    <row r="196" spans="1:5" ht="21" x14ac:dyDescent="0.4">
      <c r="A196" s="22"/>
      <c r="B196" s="22"/>
      <c r="C196" s="22"/>
      <c r="D196" s="22"/>
      <c r="E196" s="22"/>
    </row>
    <row r="197" spans="1:5" ht="21" x14ac:dyDescent="0.4">
      <c r="A197" s="22"/>
      <c r="B197" s="22"/>
      <c r="C197" s="22"/>
      <c r="D197" s="22"/>
      <c r="E197" s="22"/>
    </row>
    <row r="198" spans="1:5" ht="21" x14ac:dyDescent="0.4">
      <c r="A198" s="22"/>
      <c r="B198" s="22"/>
      <c r="C198" s="22"/>
      <c r="D198" s="22"/>
      <c r="E198" s="22"/>
    </row>
    <row r="199" spans="1:5" ht="21" x14ac:dyDescent="0.4">
      <c r="A199" s="22"/>
      <c r="B199" s="22"/>
      <c r="C199" s="22"/>
      <c r="D199" s="22"/>
      <c r="E199" s="2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C5A14-FAE4-4C66-A904-EE930A8CA36D}">
  <dimension ref="A1:N51"/>
  <sheetViews>
    <sheetView workbookViewId="0">
      <selection activeCell="E26" sqref="E26"/>
    </sheetView>
  </sheetViews>
  <sheetFormatPr defaultRowHeight="14.4" x14ac:dyDescent="0.3"/>
  <sheetData>
    <row r="1" spans="1:14" ht="21" x14ac:dyDescent="0.4">
      <c r="A1" s="127" t="s">
        <v>13</v>
      </c>
      <c r="B1" s="127"/>
      <c r="C1" s="127"/>
      <c r="D1" s="127"/>
      <c r="E1" s="127"/>
      <c r="F1" s="127"/>
      <c r="G1" s="127"/>
      <c r="H1" s="127"/>
    </row>
    <row r="2" spans="1:14" ht="21" x14ac:dyDescent="0.4">
      <c r="A2" s="3">
        <v>0</v>
      </c>
      <c r="B2" s="3">
        <v>2</v>
      </c>
      <c r="C2" s="3">
        <v>10</v>
      </c>
      <c r="D2" s="3">
        <v>22</v>
      </c>
      <c r="E2" s="3">
        <v>33</v>
      </c>
      <c r="F2" s="3">
        <v>57</v>
      </c>
      <c r="G2" s="3">
        <v>82</v>
      </c>
      <c r="H2" s="3">
        <v>115</v>
      </c>
    </row>
    <row r="3" spans="1:14" ht="21" x14ac:dyDescent="0.4">
      <c r="A3" s="3">
        <v>0</v>
      </c>
      <c r="B3" s="3">
        <v>2</v>
      </c>
      <c r="C3" s="3">
        <v>10</v>
      </c>
      <c r="D3" s="3">
        <v>22</v>
      </c>
      <c r="E3" s="3">
        <v>34</v>
      </c>
      <c r="F3" s="3">
        <v>58</v>
      </c>
      <c r="G3" s="3">
        <v>82</v>
      </c>
      <c r="H3" s="3">
        <v>117</v>
      </c>
      <c r="J3" s="3" t="s">
        <v>392</v>
      </c>
      <c r="K3" s="3" t="s">
        <v>391</v>
      </c>
      <c r="L3" s="3"/>
      <c r="M3" s="3" t="s">
        <v>401</v>
      </c>
      <c r="N3" s="3" t="s">
        <v>145</v>
      </c>
    </row>
    <row r="4" spans="1:14" ht="21" x14ac:dyDescent="0.4">
      <c r="A4" s="3">
        <v>0</v>
      </c>
      <c r="B4" s="3">
        <v>2</v>
      </c>
      <c r="C4" s="3">
        <v>11</v>
      </c>
      <c r="D4" s="3">
        <v>22</v>
      </c>
      <c r="E4" s="3">
        <v>35</v>
      </c>
      <c r="F4" s="3">
        <v>59</v>
      </c>
      <c r="G4" s="3">
        <v>86</v>
      </c>
      <c r="H4" s="3">
        <v>118</v>
      </c>
      <c r="J4" s="3" t="s">
        <v>380</v>
      </c>
      <c r="K4" s="3">
        <v>0</v>
      </c>
      <c r="L4" s="3"/>
      <c r="M4" s="3">
        <v>0</v>
      </c>
      <c r="N4" s="3">
        <v>10</v>
      </c>
    </row>
    <row r="5" spans="1:14" ht="21" x14ac:dyDescent="0.4">
      <c r="A5" s="3">
        <v>0</v>
      </c>
      <c r="B5" s="3">
        <v>2</v>
      </c>
      <c r="C5" s="3">
        <v>11</v>
      </c>
      <c r="D5" s="3">
        <v>23</v>
      </c>
      <c r="E5" s="3">
        <v>35</v>
      </c>
      <c r="F5" s="3">
        <v>61</v>
      </c>
      <c r="G5" s="3">
        <v>86</v>
      </c>
      <c r="H5" s="3">
        <v>123</v>
      </c>
      <c r="J5" s="3" t="s">
        <v>381</v>
      </c>
      <c r="K5" s="3">
        <v>20</v>
      </c>
      <c r="L5" s="3"/>
      <c r="M5" s="3">
        <v>20</v>
      </c>
      <c r="N5" s="3">
        <v>47</v>
      </c>
    </row>
    <row r="6" spans="1:14" ht="21" x14ac:dyDescent="0.4">
      <c r="A6" s="3">
        <v>0</v>
      </c>
      <c r="B6" s="3">
        <v>3</v>
      </c>
      <c r="C6" s="3">
        <v>12</v>
      </c>
      <c r="D6" s="3">
        <v>23</v>
      </c>
      <c r="E6" s="3">
        <v>37</v>
      </c>
      <c r="F6" s="3">
        <v>62</v>
      </c>
      <c r="G6" s="3">
        <v>87</v>
      </c>
      <c r="H6" s="3">
        <v>127</v>
      </c>
      <c r="J6" s="3" t="s">
        <v>382</v>
      </c>
      <c r="K6" s="3">
        <v>40</v>
      </c>
      <c r="L6" s="3"/>
      <c r="M6" s="3">
        <v>40</v>
      </c>
      <c r="N6" s="3">
        <v>33</v>
      </c>
    </row>
    <row r="7" spans="1:14" ht="21" x14ac:dyDescent="0.4">
      <c r="A7" s="3">
        <v>0</v>
      </c>
      <c r="B7" s="3">
        <v>3</v>
      </c>
      <c r="C7" s="3">
        <v>12</v>
      </c>
      <c r="D7" s="3">
        <v>23</v>
      </c>
      <c r="E7" s="3">
        <v>37</v>
      </c>
      <c r="F7" s="3">
        <v>63</v>
      </c>
      <c r="G7" s="3">
        <v>91</v>
      </c>
      <c r="H7" s="3">
        <v>128</v>
      </c>
      <c r="J7" s="3" t="s">
        <v>383</v>
      </c>
      <c r="K7" s="3">
        <v>60</v>
      </c>
      <c r="L7" s="3"/>
      <c r="M7" s="3">
        <v>60</v>
      </c>
      <c r="N7" s="3">
        <v>13</v>
      </c>
    </row>
    <row r="8" spans="1:14" ht="21" x14ac:dyDescent="0.4">
      <c r="A8" s="3">
        <v>0</v>
      </c>
      <c r="B8" s="3">
        <v>3</v>
      </c>
      <c r="C8" s="3">
        <v>13</v>
      </c>
      <c r="D8" s="3">
        <v>24</v>
      </c>
      <c r="E8" s="3">
        <v>37</v>
      </c>
      <c r="F8" s="3">
        <v>64</v>
      </c>
      <c r="G8" s="3">
        <v>94</v>
      </c>
      <c r="H8" s="3">
        <v>133</v>
      </c>
      <c r="I8" t="s">
        <v>384</v>
      </c>
      <c r="J8" s="3" t="s">
        <v>385</v>
      </c>
      <c r="K8" s="3">
        <v>80</v>
      </c>
      <c r="L8" s="3"/>
      <c r="M8" s="3">
        <v>80</v>
      </c>
      <c r="N8" s="3">
        <v>16</v>
      </c>
    </row>
    <row r="9" spans="1:14" ht="21" x14ac:dyDescent="0.4">
      <c r="A9" s="3">
        <v>0</v>
      </c>
      <c r="B9" s="3">
        <v>4</v>
      </c>
      <c r="C9" s="3">
        <v>14</v>
      </c>
      <c r="D9" s="3">
        <v>25</v>
      </c>
      <c r="E9" s="3">
        <v>38</v>
      </c>
      <c r="F9" s="3">
        <v>66</v>
      </c>
      <c r="G9" s="3">
        <v>99</v>
      </c>
      <c r="H9" s="3">
        <v>136</v>
      </c>
      <c r="J9" s="3" t="s">
        <v>386</v>
      </c>
      <c r="K9" s="3">
        <v>100</v>
      </c>
      <c r="L9" s="3"/>
      <c r="M9" s="3">
        <v>100</v>
      </c>
      <c r="N9" s="3">
        <v>11</v>
      </c>
    </row>
    <row r="10" spans="1:14" ht="21" x14ac:dyDescent="0.4">
      <c r="A10" s="3">
        <v>0</v>
      </c>
      <c r="B10" s="3">
        <v>5</v>
      </c>
      <c r="C10" s="3">
        <v>15</v>
      </c>
      <c r="D10" s="3">
        <v>26</v>
      </c>
      <c r="E10" s="3">
        <v>38</v>
      </c>
      <c r="F10" s="3">
        <v>66</v>
      </c>
      <c r="G10" s="3">
        <v>100</v>
      </c>
      <c r="H10" s="3">
        <v>139</v>
      </c>
      <c r="J10" s="3" t="s">
        <v>387</v>
      </c>
      <c r="K10" s="3">
        <v>120</v>
      </c>
      <c r="L10" s="3"/>
      <c r="M10" s="3">
        <v>120</v>
      </c>
      <c r="N10" s="3">
        <v>13</v>
      </c>
    </row>
    <row r="11" spans="1:14" ht="21" x14ac:dyDescent="0.4">
      <c r="A11" s="3">
        <v>0</v>
      </c>
      <c r="B11" s="3">
        <v>6</v>
      </c>
      <c r="C11" s="3">
        <v>15</v>
      </c>
      <c r="D11" s="3">
        <v>27</v>
      </c>
      <c r="E11" s="3">
        <v>40</v>
      </c>
      <c r="F11" s="3">
        <v>66</v>
      </c>
      <c r="G11" s="3">
        <v>100</v>
      </c>
      <c r="H11" s="3">
        <v>183</v>
      </c>
      <c r="J11" s="3" t="s">
        <v>388</v>
      </c>
      <c r="K11" s="3">
        <v>140</v>
      </c>
      <c r="L11" s="3"/>
      <c r="M11" s="3">
        <v>140</v>
      </c>
      <c r="N11" s="3">
        <v>6</v>
      </c>
    </row>
    <row r="12" spans="1:14" ht="21" x14ac:dyDescent="0.4">
      <c r="A12" s="3">
        <v>1</v>
      </c>
      <c r="B12" s="3">
        <v>6</v>
      </c>
      <c r="C12" s="3">
        <v>16</v>
      </c>
      <c r="D12" s="3">
        <v>28</v>
      </c>
      <c r="E12" s="3">
        <v>43</v>
      </c>
      <c r="F12" s="3">
        <v>68</v>
      </c>
      <c r="G12" s="3">
        <v>102</v>
      </c>
      <c r="H12" s="3"/>
      <c r="J12" s="3" t="s">
        <v>389</v>
      </c>
      <c r="K12" s="3">
        <v>160</v>
      </c>
      <c r="L12" s="3"/>
      <c r="M12" s="3">
        <v>160</v>
      </c>
      <c r="N12" s="3">
        <v>0</v>
      </c>
    </row>
    <row r="13" spans="1:14" ht="21" x14ac:dyDescent="0.4">
      <c r="A13" s="3">
        <v>1</v>
      </c>
      <c r="B13" s="3">
        <v>7</v>
      </c>
      <c r="C13" s="3">
        <v>16</v>
      </c>
      <c r="D13" s="3">
        <v>28</v>
      </c>
      <c r="E13" s="3">
        <v>44</v>
      </c>
      <c r="F13" s="3">
        <v>68</v>
      </c>
      <c r="G13" s="3">
        <v>102</v>
      </c>
      <c r="H13" s="3"/>
      <c r="J13" s="3" t="s">
        <v>390</v>
      </c>
      <c r="K13" s="3">
        <v>180</v>
      </c>
      <c r="L13" s="3"/>
      <c r="M13" s="3">
        <v>180</v>
      </c>
      <c r="N13" s="3">
        <v>0</v>
      </c>
    </row>
    <row r="14" spans="1:14" ht="21" x14ac:dyDescent="0.4">
      <c r="A14" s="3">
        <v>1</v>
      </c>
      <c r="B14" s="3">
        <v>7</v>
      </c>
      <c r="C14" s="3">
        <v>18</v>
      </c>
      <c r="D14" s="3">
        <v>30</v>
      </c>
      <c r="E14" s="3">
        <v>46</v>
      </c>
      <c r="F14" s="3">
        <v>68</v>
      </c>
      <c r="G14" s="3">
        <v>105</v>
      </c>
      <c r="H14" s="3"/>
      <c r="J14" s="3"/>
      <c r="K14" s="3"/>
      <c r="L14" s="3"/>
      <c r="M14" s="3" t="s">
        <v>184</v>
      </c>
      <c r="N14" s="3">
        <v>1</v>
      </c>
    </row>
    <row r="15" spans="1:14" ht="21" x14ac:dyDescent="0.4">
      <c r="A15" s="3">
        <v>1</v>
      </c>
      <c r="B15" s="3">
        <v>8</v>
      </c>
      <c r="C15" s="3">
        <v>18</v>
      </c>
      <c r="D15" s="3">
        <v>31</v>
      </c>
      <c r="E15" s="3">
        <v>48</v>
      </c>
      <c r="F15" s="3">
        <v>71</v>
      </c>
      <c r="G15" s="3">
        <v>106</v>
      </c>
      <c r="H15" s="3"/>
      <c r="J15" s="3"/>
      <c r="K15" s="3"/>
      <c r="L15" s="3"/>
      <c r="M15" s="3"/>
      <c r="N15" s="3"/>
    </row>
    <row r="16" spans="1:14" ht="21" x14ac:dyDescent="0.4">
      <c r="A16" s="3">
        <v>1</v>
      </c>
      <c r="B16" s="3">
        <v>8</v>
      </c>
      <c r="C16" s="3">
        <v>18</v>
      </c>
      <c r="D16" s="3">
        <v>31</v>
      </c>
      <c r="E16" s="3">
        <v>49</v>
      </c>
      <c r="F16" s="3">
        <v>77</v>
      </c>
      <c r="G16" s="3">
        <v>107</v>
      </c>
      <c r="H16" s="3"/>
      <c r="J16" s="3" t="s">
        <v>14</v>
      </c>
      <c r="K16" s="3">
        <f>AVERAGE(A2:H21)</f>
        <v>43.413333333333334</v>
      </c>
      <c r="L16" s="3"/>
      <c r="M16" s="3"/>
      <c r="N16" s="3"/>
    </row>
    <row r="17" spans="1:11" ht="21" x14ac:dyDescent="0.4">
      <c r="A17" s="3">
        <v>2</v>
      </c>
      <c r="B17" s="3">
        <v>8</v>
      </c>
      <c r="C17" s="3">
        <v>19</v>
      </c>
      <c r="D17" s="3">
        <v>31</v>
      </c>
      <c r="E17" s="3">
        <v>53</v>
      </c>
      <c r="F17" s="3">
        <v>77</v>
      </c>
      <c r="G17" s="3">
        <v>107</v>
      </c>
      <c r="H17" s="3"/>
      <c r="J17" s="3" t="s">
        <v>21</v>
      </c>
      <c r="K17" s="3">
        <f>MEDIAN(A2:H21)</f>
        <v>31</v>
      </c>
    </row>
    <row r="18" spans="1:11" ht="21" x14ac:dyDescent="0.4">
      <c r="A18" s="3">
        <v>2</v>
      </c>
      <c r="B18" s="3">
        <v>9</v>
      </c>
      <c r="C18" s="3">
        <v>20</v>
      </c>
      <c r="D18" s="3">
        <v>31</v>
      </c>
      <c r="E18" s="3">
        <v>54</v>
      </c>
      <c r="F18" s="3">
        <v>78</v>
      </c>
      <c r="G18" s="3">
        <v>107</v>
      </c>
      <c r="H18" s="3"/>
      <c r="J18" s="3" t="s">
        <v>15</v>
      </c>
      <c r="K18" s="3" cm="1">
        <f t="array" ref="K18">_xlfn.MODE.MULT(A2:H21)</f>
        <v>0</v>
      </c>
    </row>
    <row r="19" spans="1:11" ht="21" x14ac:dyDescent="0.4">
      <c r="A19" s="3">
        <v>2</v>
      </c>
      <c r="B19" s="3">
        <v>9</v>
      </c>
      <c r="C19" s="3">
        <v>21</v>
      </c>
      <c r="D19" s="3">
        <v>31</v>
      </c>
      <c r="E19" s="3">
        <v>54</v>
      </c>
      <c r="F19" s="3">
        <v>79</v>
      </c>
      <c r="G19" s="3">
        <v>108</v>
      </c>
      <c r="H19" s="3"/>
    </row>
    <row r="20" spans="1:11" ht="21" x14ac:dyDescent="0.4">
      <c r="A20" s="3">
        <v>2</v>
      </c>
      <c r="B20" s="3">
        <v>9</v>
      </c>
      <c r="C20" s="3">
        <v>22</v>
      </c>
      <c r="D20" s="3">
        <v>31</v>
      </c>
      <c r="E20" s="3">
        <v>54</v>
      </c>
      <c r="F20" s="3">
        <v>80</v>
      </c>
      <c r="G20" s="3">
        <v>112</v>
      </c>
      <c r="H20" s="3"/>
    </row>
    <row r="21" spans="1:11" ht="21" x14ac:dyDescent="0.4">
      <c r="A21" s="3">
        <v>2</v>
      </c>
      <c r="B21" s="3">
        <v>9</v>
      </c>
      <c r="C21" s="3">
        <v>22</v>
      </c>
      <c r="D21" s="3">
        <v>33</v>
      </c>
      <c r="E21" s="3">
        <v>55</v>
      </c>
      <c r="F21" s="3">
        <v>81</v>
      </c>
      <c r="G21" s="3">
        <v>115</v>
      </c>
      <c r="H21" s="3"/>
    </row>
    <row r="22" spans="1:11" ht="21" x14ac:dyDescent="0.4">
      <c r="A22" s="3"/>
      <c r="B22" s="3"/>
      <c r="C22" s="3"/>
      <c r="D22" s="3"/>
      <c r="E22" s="3"/>
      <c r="F22" s="3"/>
      <c r="G22" s="3"/>
      <c r="H22" s="3"/>
    </row>
    <row r="23" spans="1:11" ht="21" x14ac:dyDescent="0.4">
      <c r="A23" s="3"/>
      <c r="B23" s="3"/>
      <c r="C23" s="3"/>
      <c r="D23" s="3"/>
      <c r="E23" s="3"/>
      <c r="F23" s="3"/>
      <c r="G23" s="3"/>
      <c r="H23" s="3"/>
    </row>
    <row r="24" spans="1:11" ht="21" x14ac:dyDescent="0.4">
      <c r="A24" s="3"/>
      <c r="B24" s="3"/>
      <c r="C24" s="3"/>
      <c r="D24" s="3"/>
      <c r="E24" s="3"/>
      <c r="F24" s="3"/>
      <c r="G24" s="3"/>
      <c r="H24" s="3"/>
    </row>
    <row r="25" spans="1:11" ht="21" x14ac:dyDescent="0.4">
      <c r="A25" s="3"/>
      <c r="B25" s="3"/>
      <c r="C25" s="3"/>
      <c r="D25" s="3"/>
      <c r="E25" s="3"/>
      <c r="F25" s="3"/>
      <c r="G25" s="3"/>
      <c r="H25" s="3"/>
    </row>
    <row r="26" spans="1:11" ht="21" x14ac:dyDescent="0.4">
      <c r="A26" s="3"/>
      <c r="B26" s="3"/>
      <c r="C26" s="3"/>
      <c r="D26" s="3"/>
      <c r="E26" s="3"/>
      <c r="F26" s="3"/>
      <c r="G26" s="3"/>
      <c r="H26" s="3"/>
    </row>
    <row r="27" spans="1:11" ht="21" x14ac:dyDescent="0.4">
      <c r="A27" s="3"/>
      <c r="B27" s="3"/>
      <c r="C27" s="3"/>
      <c r="D27" s="3"/>
      <c r="E27" s="3"/>
      <c r="F27" s="3"/>
      <c r="G27" s="3"/>
      <c r="H27" s="3"/>
    </row>
    <row r="28" spans="1:11" ht="21" x14ac:dyDescent="0.4">
      <c r="A28" s="3"/>
      <c r="B28" s="3"/>
      <c r="C28" s="3"/>
      <c r="D28" s="3"/>
      <c r="E28" s="3"/>
      <c r="F28" s="3"/>
      <c r="G28" s="3"/>
      <c r="H28" s="3"/>
    </row>
    <row r="29" spans="1:11" ht="21" x14ac:dyDescent="0.4">
      <c r="A29" s="3"/>
      <c r="B29" s="3"/>
      <c r="C29" s="3"/>
      <c r="D29" s="3"/>
      <c r="E29" s="3"/>
      <c r="F29" s="3"/>
      <c r="G29" s="3"/>
      <c r="H29" s="3"/>
    </row>
    <row r="30" spans="1:11" ht="21" x14ac:dyDescent="0.4">
      <c r="A30" s="3"/>
      <c r="B30" s="3"/>
      <c r="C30" s="3"/>
      <c r="D30" s="3"/>
      <c r="E30" s="3"/>
      <c r="F30" s="3"/>
      <c r="G30" s="3"/>
      <c r="H30" s="3"/>
    </row>
    <row r="31" spans="1:11" ht="21" x14ac:dyDescent="0.4">
      <c r="A31" s="3"/>
      <c r="B31" s="3"/>
      <c r="C31" s="3"/>
      <c r="D31" s="3"/>
      <c r="E31" s="3"/>
      <c r="F31" s="3"/>
      <c r="G31" s="3"/>
      <c r="H31" s="3"/>
    </row>
    <row r="32" spans="1:11" ht="21" x14ac:dyDescent="0.4">
      <c r="A32" s="3"/>
      <c r="B32" s="3"/>
      <c r="C32" s="3"/>
      <c r="D32" s="3"/>
      <c r="E32" s="3"/>
      <c r="F32" s="3"/>
      <c r="G32" s="3"/>
      <c r="H32" s="3"/>
    </row>
    <row r="33" spans="1:8" ht="21" x14ac:dyDescent="0.4">
      <c r="A33" s="3"/>
      <c r="B33" s="3"/>
      <c r="C33" s="3"/>
      <c r="D33" s="3"/>
      <c r="E33" s="3"/>
      <c r="F33" s="3"/>
      <c r="G33" s="3"/>
      <c r="H33" s="3"/>
    </row>
    <row r="34" spans="1:8" ht="21" x14ac:dyDescent="0.4">
      <c r="A34" s="3"/>
      <c r="B34" s="3"/>
      <c r="C34" s="3"/>
      <c r="D34" s="3"/>
      <c r="E34" s="3"/>
      <c r="F34" s="3"/>
      <c r="G34" s="3"/>
      <c r="H34" s="3"/>
    </row>
    <row r="35" spans="1:8" ht="21" x14ac:dyDescent="0.4">
      <c r="A35" s="3"/>
      <c r="B35" s="3"/>
      <c r="C35" s="3"/>
      <c r="D35" s="3"/>
      <c r="E35" s="3"/>
      <c r="F35" s="3"/>
      <c r="G35" s="3"/>
      <c r="H35" s="3"/>
    </row>
    <row r="36" spans="1:8" ht="21" x14ac:dyDescent="0.4">
      <c r="A36" s="3"/>
      <c r="B36" s="3"/>
      <c r="C36" s="3"/>
      <c r="D36" s="3"/>
      <c r="E36" s="3"/>
      <c r="F36" s="3"/>
      <c r="G36" s="3"/>
      <c r="H36" s="3"/>
    </row>
    <row r="37" spans="1:8" ht="21" x14ac:dyDescent="0.4">
      <c r="A37" s="3"/>
      <c r="B37" s="3"/>
      <c r="C37" s="3"/>
      <c r="D37" s="3"/>
      <c r="E37" s="3"/>
      <c r="F37" s="3"/>
      <c r="G37" s="3"/>
      <c r="H37" s="3"/>
    </row>
    <row r="38" spans="1:8" ht="21" x14ac:dyDescent="0.4">
      <c r="A38" s="3"/>
      <c r="B38" s="3"/>
      <c r="C38" s="3"/>
      <c r="D38" s="3"/>
      <c r="E38" s="3"/>
      <c r="F38" s="3"/>
      <c r="G38" s="3"/>
      <c r="H38" s="3"/>
    </row>
    <row r="39" spans="1:8" ht="21" x14ac:dyDescent="0.4">
      <c r="A39" s="3"/>
      <c r="B39" s="3"/>
      <c r="C39" s="3"/>
      <c r="D39" s="3"/>
      <c r="E39" s="3"/>
      <c r="F39" s="3"/>
      <c r="G39" s="3"/>
      <c r="H39" s="3"/>
    </row>
    <row r="40" spans="1:8" ht="21" x14ac:dyDescent="0.4">
      <c r="A40" s="3"/>
      <c r="B40" s="3"/>
      <c r="C40" s="3"/>
      <c r="D40" s="3"/>
      <c r="E40" s="3"/>
      <c r="F40" s="3"/>
      <c r="G40" s="3"/>
      <c r="H40" s="3"/>
    </row>
    <row r="41" spans="1:8" ht="21" x14ac:dyDescent="0.4">
      <c r="A41" s="3"/>
      <c r="B41" s="3"/>
      <c r="C41" s="3"/>
      <c r="D41" s="3"/>
      <c r="E41" s="3"/>
      <c r="F41" s="3"/>
      <c r="G41" s="3"/>
      <c r="H41" s="3"/>
    </row>
    <row r="42" spans="1:8" ht="21" x14ac:dyDescent="0.4">
      <c r="A42" s="3"/>
      <c r="B42" s="3"/>
      <c r="C42" s="3"/>
      <c r="D42" s="3"/>
      <c r="E42" s="3"/>
      <c r="F42" s="3"/>
      <c r="G42" s="3"/>
      <c r="H42" s="3"/>
    </row>
    <row r="43" spans="1:8" ht="21" x14ac:dyDescent="0.4">
      <c r="A43" s="3"/>
      <c r="B43" s="3"/>
      <c r="C43" s="3"/>
      <c r="D43" s="3"/>
      <c r="E43" s="3"/>
      <c r="F43" s="3"/>
      <c r="G43" s="3"/>
      <c r="H43" s="3"/>
    </row>
    <row r="44" spans="1:8" ht="21" x14ac:dyDescent="0.4">
      <c r="A44" s="3"/>
      <c r="B44" s="3"/>
      <c r="C44" s="3"/>
      <c r="D44" s="3"/>
      <c r="E44" s="3"/>
      <c r="F44" s="3"/>
      <c r="G44" s="3"/>
      <c r="H44" s="3"/>
    </row>
    <row r="45" spans="1:8" ht="21" x14ac:dyDescent="0.4">
      <c r="A45" s="3"/>
      <c r="B45" s="3"/>
      <c r="C45" s="3"/>
      <c r="D45" s="3"/>
      <c r="E45" s="3"/>
      <c r="F45" s="3"/>
      <c r="G45" s="3"/>
      <c r="H45" s="3"/>
    </row>
    <row r="46" spans="1:8" ht="21" x14ac:dyDescent="0.4">
      <c r="A46" s="3"/>
      <c r="B46" s="3"/>
      <c r="C46" s="3"/>
      <c r="D46" s="3"/>
      <c r="E46" s="3"/>
      <c r="F46" s="3"/>
      <c r="G46" s="3"/>
      <c r="H46" s="3"/>
    </row>
    <row r="47" spans="1:8" ht="21" x14ac:dyDescent="0.4">
      <c r="A47" s="3"/>
      <c r="B47" s="3"/>
      <c r="C47" s="3"/>
      <c r="D47" s="3"/>
      <c r="E47" s="3"/>
      <c r="F47" s="3"/>
      <c r="G47" s="3"/>
      <c r="H47" s="3"/>
    </row>
    <row r="48" spans="1:8" ht="21" x14ac:dyDescent="0.4">
      <c r="A48" s="3"/>
      <c r="B48" s="3"/>
      <c r="C48" s="3"/>
      <c r="D48" s="3"/>
      <c r="E48" s="3"/>
      <c r="F48" s="3"/>
      <c r="G48" s="3"/>
      <c r="H48" s="3"/>
    </row>
    <row r="49" spans="1:8" ht="21" x14ac:dyDescent="0.4">
      <c r="A49" s="3"/>
      <c r="B49" s="3"/>
      <c r="C49" s="3"/>
      <c r="D49" s="3"/>
      <c r="E49" s="3"/>
      <c r="F49" s="3"/>
      <c r="G49" s="3"/>
      <c r="H49" s="3"/>
    </row>
    <row r="50" spans="1:8" ht="21" x14ac:dyDescent="0.4">
      <c r="A50" s="3"/>
      <c r="B50" s="3"/>
      <c r="C50" s="3"/>
      <c r="D50" s="3"/>
      <c r="E50" s="3"/>
      <c r="F50" s="3"/>
      <c r="G50" s="3"/>
      <c r="H50" s="3"/>
    </row>
    <row r="51" spans="1:8" ht="21" x14ac:dyDescent="0.4">
      <c r="A51" s="3"/>
      <c r="B51" s="3"/>
      <c r="C51" s="3"/>
      <c r="D51" s="3"/>
      <c r="E51" s="3"/>
      <c r="F51" s="3"/>
      <c r="G51" s="3"/>
      <c r="H51" s="3"/>
    </row>
  </sheetData>
  <sortState xmlns:xlrd2="http://schemas.microsoft.com/office/spreadsheetml/2017/richdata2" ref="M4:M13">
    <sortCondition ref="M4"/>
  </sortState>
  <mergeCells count="1">
    <mergeCell ref="A1:H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80D6E-EBDB-4DF6-B07A-8173BE3890C7}">
  <dimension ref="A1:L38"/>
  <sheetViews>
    <sheetView zoomScale="125" zoomScaleNormal="125" workbookViewId="0">
      <selection activeCell="A5" sqref="A5"/>
    </sheetView>
  </sheetViews>
  <sheetFormatPr defaultRowHeight="14.4" x14ac:dyDescent="0.3"/>
  <cols>
    <col min="10" max="10" width="17.6640625" customWidth="1"/>
    <col min="11" max="11" width="12.77734375" style="2" customWidth="1"/>
    <col min="12" max="12" width="52.33203125" style="73" customWidth="1"/>
    <col min="13" max="14" width="12.77734375" customWidth="1"/>
  </cols>
  <sheetData>
    <row r="1" spans="1:12" x14ac:dyDescent="0.3">
      <c r="A1" s="125" t="s">
        <v>13</v>
      </c>
      <c r="B1" s="126"/>
    </row>
    <row r="2" spans="1:12" x14ac:dyDescent="0.3">
      <c r="A2">
        <v>0</v>
      </c>
      <c r="B2">
        <v>2</v>
      </c>
      <c r="C2">
        <v>10</v>
      </c>
      <c r="D2">
        <v>22</v>
      </c>
      <c r="E2">
        <v>33</v>
      </c>
      <c r="F2">
        <v>57</v>
      </c>
      <c r="G2">
        <v>82</v>
      </c>
      <c r="H2">
        <v>115</v>
      </c>
      <c r="J2" t="s">
        <v>14</v>
      </c>
      <c r="K2" s="75">
        <f>AVERAGE(A2:H21)</f>
        <v>43.413333333333334</v>
      </c>
      <c r="L2" s="2" t="str">
        <f ca="1">_xlfn.FORMULATEXT(K2)</f>
        <v>=AVERAGE(A2:H21)</v>
      </c>
    </row>
    <row r="3" spans="1:12" x14ac:dyDescent="0.3">
      <c r="A3">
        <v>0</v>
      </c>
      <c r="B3">
        <v>2</v>
      </c>
      <c r="C3">
        <v>10</v>
      </c>
      <c r="D3">
        <v>22</v>
      </c>
      <c r="E3">
        <v>34</v>
      </c>
      <c r="F3">
        <v>58</v>
      </c>
      <c r="G3">
        <v>82</v>
      </c>
      <c r="H3">
        <v>117</v>
      </c>
      <c r="J3" t="s">
        <v>118</v>
      </c>
      <c r="K3" s="75">
        <f>STDEV(A2:H21)</f>
        <v>40.684773905485727</v>
      </c>
      <c r="L3" s="2" t="str">
        <f ca="1">_xlfn.FORMULATEXT(K3)</f>
        <v>=STDEV(A2:H21)</v>
      </c>
    </row>
    <row r="4" spans="1:12" x14ac:dyDescent="0.3">
      <c r="A4">
        <v>0</v>
      </c>
      <c r="B4">
        <v>2</v>
      </c>
      <c r="C4">
        <v>11</v>
      </c>
      <c r="D4">
        <v>22</v>
      </c>
      <c r="E4">
        <v>35</v>
      </c>
      <c r="F4">
        <v>59</v>
      </c>
      <c r="G4">
        <v>86</v>
      </c>
      <c r="H4">
        <v>118</v>
      </c>
      <c r="L4" s="2"/>
    </row>
    <row r="5" spans="1:12" x14ac:dyDescent="0.3">
      <c r="A5">
        <v>0</v>
      </c>
      <c r="B5">
        <v>2</v>
      </c>
      <c r="C5">
        <v>11</v>
      </c>
      <c r="D5">
        <v>23</v>
      </c>
      <c r="E5">
        <v>35</v>
      </c>
      <c r="F5">
        <v>61</v>
      </c>
      <c r="G5">
        <v>86</v>
      </c>
      <c r="H5">
        <v>123</v>
      </c>
      <c r="J5" t="s">
        <v>241</v>
      </c>
      <c r="L5" s="2"/>
    </row>
    <row r="6" spans="1:12" x14ac:dyDescent="0.3">
      <c r="A6">
        <v>0</v>
      </c>
      <c r="B6">
        <v>3</v>
      </c>
      <c r="C6">
        <v>12</v>
      </c>
      <c r="D6">
        <v>23</v>
      </c>
      <c r="E6">
        <v>37</v>
      </c>
      <c r="F6">
        <v>62</v>
      </c>
      <c r="G6">
        <v>87</v>
      </c>
      <c r="H6">
        <v>127</v>
      </c>
      <c r="J6" t="s">
        <v>339</v>
      </c>
      <c r="L6" s="2"/>
    </row>
    <row r="7" spans="1:12" x14ac:dyDescent="0.3">
      <c r="A7">
        <v>0</v>
      </c>
      <c r="B7">
        <v>3</v>
      </c>
      <c r="C7">
        <v>12</v>
      </c>
      <c r="D7">
        <v>23</v>
      </c>
      <c r="E7">
        <v>37</v>
      </c>
      <c r="F7">
        <v>63</v>
      </c>
      <c r="G7">
        <v>91</v>
      </c>
      <c r="H7">
        <v>128</v>
      </c>
      <c r="J7" t="s">
        <v>19</v>
      </c>
      <c r="K7" s="75">
        <f>K2-(1*K3)</f>
        <v>2.7285594278476069</v>
      </c>
      <c r="L7" s="2" t="str">
        <f ca="1">_xlfn.FORMULATEXT(K7)</f>
        <v>=K2-(1*K3)</v>
      </c>
    </row>
    <row r="8" spans="1:12" x14ac:dyDescent="0.3">
      <c r="A8">
        <v>0</v>
      </c>
      <c r="B8">
        <v>3</v>
      </c>
      <c r="C8">
        <v>13</v>
      </c>
      <c r="D8">
        <v>24</v>
      </c>
      <c r="E8">
        <v>37</v>
      </c>
      <c r="F8">
        <v>64</v>
      </c>
      <c r="G8">
        <v>94</v>
      </c>
      <c r="H8">
        <v>133</v>
      </c>
      <c r="L8" s="2"/>
    </row>
    <row r="9" spans="1:12" x14ac:dyDescent="0.3">
      <c r="A9">
        <v>0</v>
      </c>
      <c r="B9">
        <v>4</v>
      </c>
      <c r="C9">
        <v>14</v>
      </c>
      <c r="D9">
        <v>25</v>
      </c>
      <c r="E9">
        <v>38</v>
      </c>
      <c r="F9">
        <v>66</v>
      </c>
      <c r="G9">
        <v>99</v>
      </c>
      <c r="H9">
        <v>136</v>
      </c>
      <c r="J9" t="s">
        <v>18</v>
      </c>
      <c r="K9" s="75">
        <f>K2+(1*K3)</f>
        <v>84.098107238819068</v>
      </c>
      <c r="L9" s="2" t="str">
        <f ca="1">_xlfn.FORMULATEXT(K9)</f>
        <v>=K2+(1*K3)</v>
      </c>
    </row>
    <row r="10" spans="1:12" x14ac:dyDescent="0.3">
      <c r="A10">
        <v>0</v>
      </c>
      <c r="B10">
        <v>5</v>
      </c>
      <c r="C10">
        <v>15</v>
      </c>
      <c r="D10">
        <v>26</v>
      </c>
      <c r="E10">
        <v>38</v>
      </c>
      <c r="F10">
        <v>66</v>
      </c>
      <c r="G10">
        <v>100</v>
      </c>
      <c r="H10">
        <v>139</v>
      </c>
      <c r="L10" s="2"/>
    </row>
    <row r="11" spans="1:12" x14ac:dyDescent="0.3">
      <c r="A11">
        <v>0</v>
      </c>
      <c r="B11">
        <v>6</v>
      </c>
      <c r="C11">
        <v>15</v>
      </c>
      <c r="D11">
        <v>27</v>
      </c>
      <c r="E11">
        <v>40</v>
      </c>
      <c r="F11">
        <v>66</v>
      </c>
      <c r="G11">
        <v>100</v>
      </c>
      <c r="H11">
        <v>183</v>
      </c>
      <c r="J11" t="s">
        <v>352</v>
      </c>
      <c r="K11" s="75">
        <f>COUNTIFS(A2:H21,"&gt;=2.73",A2:H21,"&lt;=84.10")</f>
        <v>98</v>
      </c>
      <c r="L11" s="2" t="str">
        <f ca="1">_xlfn.FORMULATEXT(K11)</f>
        <v>=COUNTIFS(A2:H21,"&gt;=2.73",A2:H21,"&lt;=84.10")</v>
      </c>
    </row>
    <row r="12" spans="1:12" x14ac:dyDescent="0.3">
      <c r="A12">
        <v>1</v>
      </c>
      <c r="B12">
        <v>6</v>
      </c>
      <c r="C12">
        <v>16</v>
      </c>
      <c r="D12">
        <v>28</v>
      </c>
      <c r="E12">
        <v>43</v>
      </c>
      <c r="F12">
        <v>68</v>
      </c>
      <c r="G12">
        <v>102</v>
      </c>
      <c r="L12" s="2"/>
    </row>
    <row r="13" spans="1:12" x14ac:dyDescent="0.3">
      <c r="A13">
        <v>1</v>
      </c>
      <c r="B13">
        <v>7</v>
      </c>
      <c r="C13">
        <v>16</v>
      </c>
      <c r="D13">
        <v>28</v>
      </c>
      <c r="E13">
        <v>44</v>
      </c>
      <c r="F13">
        <v>68</v>
      </c>
      <c r="G13">
        <v>102</v>
      </c>
      <c r="J13" t="s">
        <v>353</v>
      </c>
      <c r="K13" s="75">
        <f>(K11/COUNT(A2:H21))*100</f>
        <v>65.333333333333329</v>
      </c>
      <c r="L13" s="2" t="str">
        <f ca="1">_xlfn.FORMULATEXT(K13)</f>
        <v>=(K11/COUNT(A2:H21))*100</v>
      </c>
    </row>
    <row r="14" spans="1:12" x14ac:dyDescent="0.3">
      <c r="A14">
        <v>1</v>
      </c>
      <c r="B14">
        <v>7</v>
      </c>
      <c r="C14">
        <v>18</v>
      </c>
      <c r="D14">
        <v>30</v>
      </c>
      <c r="E14">
        <v>46</v>
      </c>
      <c r="F14">
        <v>68</v>
      </c>
      <c r="G14">
        <v>105</v>
      </c>
      <c r="L14" s="2"/>
    </row>
    <row r="15" spans="1:12" x14ac:dyDescent="0.3">
      <c r="A15">
        <v>1</v>
      </c>
      <c r="B15">
        <v>8</v>
      </c>
      <c r="C15">
        <v>18</v>
      </c>
      <c r="D15">
        <v>31</v>
      </c>
      <c r="E15">
        <v>48</v>
      </c>
      <c r="F15">
        <v>71</v>
      </c>
      <c r="G15">
        <v>106</v>
      </c>
      <c r="L15" s="2"/>
    </row>
    <row r="16" spans="1:12" x14ac:dyDescent="0.3">
      <c r="A16">
        <v>1</v>
      </c>
      <c r="B16">
        <v>8</v>
      </c>
      <c r="C16">
        <v>18</v>
      </c>
      <c r="D16">
        <v>31</v>
      </c>
      <c r="E16">
        <v>49</v>
      </c>
      <c r="F16">
        <v>77</v>
      </c>
      <c r="G16">
        <v>107</v>
      </c>
      <c r="J16" t="s">
        <v>242</v>
      </c>
      <c r="L16" s="2"/>
    </row>
    <row r="17" spans="1:12" x14ac:dyDescent="0.3">
      <c r="A17">
        <v>2</v>
      </c>
      <c r="B17">
        <v>8</v>
      </c>
      <c r="C17">
        <v>19</v>
      </c>
      <c r="D17">
        <v>31</v>
      </c>
      <c r="E17">
        <v>53</v>
      </c>
      <c r="F17">
        <v>77</v>
      </c>
      <c r="G17">
        <v>107</v>
      </c>
      <c r="J17" t="s">
        <v>244</v>
      </c>
      <c r="L17" s="2"/>
    </row>
    <row r="18" spans="1:12" x14ac:dyDescent="0.3">
      <c r="A18">
        <v>2</v>
      </c>
      <c r="B18">
        <v>9</v>
      </c>
      <c r="C18">
        <v>20</v>
      </c>
      <c r="D18">
        <v>31</v>
      </c>
      <c r="E18">
        <v>54</v>
      </c>
      <c r="F18">
        <v>78</v>
      </c>
      <c r="G18">
        <v>107</v>
      </c>
      <c r="J18" t="s">
        <v>19</v>
      </c>
      <c r="K18" s="75">
        <f>K2-(2*K3)</f>
        <v>-37.95621447763812</v>
      </c>
      <c r="L18" s="2" t="str">
        <f ca="1">_xlfn.FORMULATEXT(K18)</f>
        <v>=K2-(2*K3)</v>
      </c>
    </row>
    <row r="19" spans="1:12" x14ac:dyDescent="0.3">
      <c r="A19">
        <v>2</v>
      </c>
      <c r="B19">
        <v>9</v>
      </c>
      <c r="C19">
        <v>21</v>
      </c>
      <c r="D19">
        <v>31</v>
      </c>
      <c r="E19">
        <v>54</v>
      </c>
      <c r="F19">
        <v>79</v>
      </c>
      <c r="G19">
        <v>108</v>
      </c>
      <c r="L19" s="2"/>
    </row>
    <row r="20" spans="1:12" x14ac:dyDescent="0.3">
      <c r="A20">
        <v>2</v>
      </c>
      <c r="B20">
        <v>9</v>
      </c>
      <c r="C20">
        <v>22</v>
      </c>
      <c r="D20">
        <v>31</v>
      </c>
      <c r="E20">
        <v>54</v>
      </c>
      <c r="F20">
        <v>80</v>
      </c>
      <c r="G20">
        <v>112</v>
      </c>
      <c r="J20" t="s">
        <v>18</v>
      </c>
      <c r="K20" s="75">
        <f>K2+(2*K3)</f>
        <v>124.78288114430478</v>
      </c>
      <c r="L20" s="2" t="str">
        <f ca="1">_xlfn.FORMULATEXT(K20)</f>
        <v>=K2+(2*K3)</v>
      </c>
    </row>
    <row r="21" spans="1:12" x14ac:dyDescent="0.3">
      <c r="A21">
        <v>2</v>
      </c>
      <c r="B21">
        <v>9</v>
      </c>
      <c r="C21">
        <v>22</v>
      </c>
      <c r="D21">
        <v>33</v>
      </c>
      <c r="E21">
        <v>55</v>
      </c>
      <c r="F21">
        <v>81</v>
      </c>
      <c r="G21">
        <v>115</v>
      </c>
      <c r="L21" s="2"/>
    </row>
    <row r="22" spans="1:12" x14ac:dyDescent="0.3">
      <c r="J22" t="s">
        <v>352</v>
      </c>
      <c r="K22" s="75">
        <f>COUNTIFS(A2:H21,"&gt;=-37.96",A2:H21,"&lt;=124.78")</f>
        <v>144</v>
      </c>
      <c r="L22" s="2" t="str">
        <f ca="1">_xlfn.FORMULATEXT(K22)</f>
        <v>=COUNTIFS(A2:H21,"&gt;=-37.96",A2:H21,"&lt;=124.78")</v>
      </c>
    </row>
    <row r="23" spans="1:12" x14ac:dyDescent="0.3">
      <c r="L23" s="2"/>
    </row>
    <row r="24" spans="1:12" x14ac:dyDescent="0.3">
      <c r="J24" t="s">
        <v>353</v>
      </c>
      <c r="K24" s="75">
        <f>(K22/COUNT(A2:H21))*100</f>
        <v>96</v>
      </c>
      <c r="L24" s="2" t="str">
        <f ca="1">_xlfn.FORMULATEXT(K24)</f>
        <v>=(K22/COUNT(A2:H21))*100</v>
      </c>
    </row>
    <row r="25" spans="1:12" x14ac:dyDescent="0.3">
      <c r="L25" s="2"/>
    </row>
    <row r="26" spans="1:12" x14ac:dyDescent="0.3">
      <c r="L26" s="2"/>
    </row>
    <row r="27" spans="1:12" x14ac:dyDescent="0.3">
      <c r="J27" t="s">
        <v>243</v>
      </c>
      <c r="L27" s="2"/>
    </row>
    <row r="28" spans="1:12" x14ac:dyDescent="0.3">
      <c r="J28" t="s">
        <v>245</v>
      </c>
      <c r="L28" s="2"/>
    </row>
    <row r="29" spans="1:12" x14ac:dyDescent="0.3">
      <c r="J29" t="s">
        <v>19</v>
      </c>
      <c r="K29" s="75">
        <f>K2-(3*K3)</f>
        <v>-78.64098838312384</v>
      </c>
      <c r="L29" s="2" t="str">
        <f ca="1">_xlfn.FORMULATEXT(K29)</f>
        <v>=K2-(3*K3)</v>
      </c>
    </row>
    <row r="30" spans="1:12" x14ac:dyDescent="0.3">
      <c r="L30" s="2"/>
    </row>
    <row r="31" spans="1:12" x14ac:dyDescent="0.3">
      <c r="J31" t="s">
        <v>18</v>
      </c>
      <c r="K31" s="75">
        <f>K2+(3*K3)</f>
        <v>165.46765504979052</v>
      </c>
      <c r="L31" s="2" t="str">
        <f ca="1">_xlfn.FORMULATEXT(K31)</f>
        <v>=K2+(3*K3)</v>
      </c>
    </row>
    <row r="32" spans="1:12" x14ac:dyDescent="0.3">
      <c r="L32" s="2"/>
    </row>
    <row r="33" spans="10:12" x14ac:dyDescent="0.3">
      <c r="J33" t="s">
        <v>352</v>
      </c>
      <c r="K33" s="75">
        <f>COUNTIFS(A2:H21,"&gt;=-78.64",A2:H21,"&lt;=165.47")</f>
        <v>149</v>
      </c>
      <c r="L33" s="2" t="str">
        <f ca="1">_xlfn.FORMULATEXT(K33)</f>
        <v>=COUNTIFS(A2:H21,"&gt;=-78.64",A2:H21,"&lt;=165.47")</v>
      </c>
    </row>
    <row r="34" spans="10:12" x14ac:dyDescent="0.3">
      <c r="L34" s="2"/>
    </row>
    <row r="35" spans="10:12" x14ac:dyDescent="0.3">
      <c r="J35" t="s">
        <v>353</v>
      </c>
      <c r="K35" s="75">
        <f>(K33/COUNT(A2:H21))*100</f>
        <v>99.333333333333329</v>
      </c>
      <c r="L35" s="2" t="str">
        <f ca="1">_xlfn.FORMULATEXT(K35)</f>
        <v>=(K33/COUNT(A2:H21))*100</v>
      </c>
    </row>
    <row r="38" spans="10:12" x14ac:dyDescent="0.3">
      <c r="L38" s="7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FBEEB-7A02-4953-82E5-E4E7B641691D}">
  <dimension ref="A1:AA150"/>
  <sheetViews>
    <sheetView topLeftCell="A37" workbookViewId="0">
      <selection activeCell="P48" sqref="P48:R57"/>
    </sheetView>
  </sheetViews>
  <sheetFormatPr defaultRowHeight="14.4" x14ac:dyDescent="0.3"/>
  <cols>
    <col min="4" max="4" width="22.6640625" customWidth="1"/>
    <col min="5" max="5" width="14.109375" customWidth="1"/>
    <col min="6" max="6" width="72.109375" customWidth="1"/>
    <col min="7" max="7" width="8.88671875" style="73"/>
    <col min="16" max="16" width="22.109375" customWidth="1"/>
    <col min="17" max="17" width="99.21875" customWidth="1"/>
    <col min="18" max="18" width="20.109375" customWidth="1"/>
  </cols>
  <sheetData>
    <row r="1" spans="1:27" ht="21.6" thickBot="1" x14ac:dyDescent="0.45">
      <c r="A1" s="3">
        <v>0</v>
      </c>
    </row>
    <row r="2" spans="1:27" ht="21" x14ac:dyDescent="0.4">
      <c r="A2" s="3">
        <v>0</v>
      </c>
      <c r="W2">
        <v>0</v>
      </c>
      <c r="Z2" s="26" t="s">
        <v>183</v>
      </c>
      <c r="AA2" s="26" t="s">
        <v>145</v>
      </c>
    </row>
    <row r="3" spans="1:27" ht="21" x14ac:dyDescent="0.4">
      <c r="A3" s="3">
        <v>0</v>
      </c>
      <c r="W3">
        <v>20</v>
      </c>
      <c r="Z3">
        <v>20</v>
      </c>
      <c r="AA3">
        <v>57</v>
      </c>
    </row>
    <row r="4" spans="1:27" ht="21" x14ac:dyDescent="0.4">
      <c r="A4" s="3">
        <v>0</v>
      </c>
      <c r="W4">
        <v>40</v>
      </c>
      <c r="Z4">
        <v>40</v>
      </c>
      <c r="AA4">
        <v>33</v>
      </c>
    </row>
    <row r="5" spans="1:27" ht="21" x14ac:dyDescent="0.4">
      <c r="A5" s="3">
        <v>0</v>
      </c>
      <c r="W5">
        <v>60</v>
      </c>
      <c r="Z5">
        <v>60</v>
      </c>
      <c r="AA5">
        <v>13</v>
      </c>
    </row>
    <row r="6" spans="1:27" ht="21" x14ac:dyDescent="0.4">
      <c r="A6" s="3">
        <v>0</v>
      </c>
      <c r="W6">
        <v>80</v>
      </c>
      <c r="Z6">
        <v>80</v>
      </c>
      <c r="AA6">
        <v>16</v>
      </c>
    </row>
    <row r="7" spans="1:27" ht="21" x14ac:dyDescent="0.4">
      <c r="A7" s="3">
        <v>0</v>
      </c>
      <c r="W7">
        <v>100</v>
      </c>
      <c r="Z7">
        <v>100</v>
      </c>
      <c r="AA7">
        <v>11</v>
      </c>
    </row>
    <row r="8" spans="1:27" ht="21" x14ac:dyDescent="0.4">
      <c r="A8" s="3">
        <v>0</v>
      </c>
      <c r="W8">
        <v>120</v>
      </c>
      <c r="Z8">
        <v>120</v>
      </c>
      <c r="AA8">
        <v>13</v>
      </c>
    </row>
    <row r="9" spans="1:27" ht="21" x14ac:dyDescent="0.4">
      <c r="A9" s="3">
        <v>0</v>
      </c>
      <c r="W9">
        <v>140</v>
      </c>
      <c r="Z9">
        <v>140</v>
      </c>
      <c r="AA9">
        <v>6</v>
      </c>
    </row>
    <row r="10" spans="1:27" ht="21" x14ac:dyDescent="0.4">
      <c r="A10" s="3">
        <v>0</v>
      </c>
      <c r="W10">
        <v>160</v>
      </c>
      <c r="Z10">
        <v>160</v>
      </c>
      <c r="AA10">
        <v>0</v>
      </c>
    </row>
    <row r="11" spans="1:27" ht="21" x14ac:dyDescent="0.4">
      <c r="A11" s="3">
        <v>1</v>
      </c>
      <c r="H11" s="3"/>
      <c r="W11">
        <v>180</v>
      </c>
      <c r="Z11">
        <v>180</v>
      </c>
      <c r="AA11">
        <v>0</v>
      </c>
    </row>
    <row r="12" spans="1:27" ht="21" x14ac:dyDescent="0.4">
      <c r="A12" s="3">
        <v>1</v>
      </c>
      <c r="H12" s="3"/>
      <c r="W12">
        <v>200</v>
      </c>
      <c r="Z12">
        <v>200</v>
      </c>
      <c r="AA12">
        <v>1</v>
      </c>
    </row>
    <row r="13" spans="1:27" ht="21.6" thickBot="1" x14ac:dyDescent="0.45">
      <c r="A13" s="3">
        <v>1</v>
      </c>
      <c r="H13" s="3"/>
      <c r="Z13" s="25" t="s">
        <v>184</v>
      </c>
      <c r="AA13" s="25">
        <v>0</v>
      </c>
    </row>
    <row r="14" spans="1:27" ht="21" x14ac:dyDescent="0.4">
      <c r="A14" s="3">
        <v>1</v>
      </c>
      <c r="H14" s="3"/>
    </row>
    <row r="15" spans="1:27" ht="21" x14ac:dyDescent="0.4">
      <c r="A15" s="3">
        <v>1</v>
      </c>
      <c r="H15" s="3"/>
    </row>
    <row r="16" spans="1:27" ht="21" x14ac:dyDescent="0.4">
      <c r="A16" s="3">
        <v>2</v>
      </c>
      <c r="H16" s="3"/>
    </row>
    <row r="17" spans="1:8" ht="21" x14ac:dyDescent="0.4">
      <c r="A17" s="3">
        <v>2</v>
      </c>
      <c r="H17" s="3"/>
    </row>
    <row r="18" spans="1:8" ht="21" x14ac:dyDescent="0.4">
      <c r="A18" s="3">
        <v>2</v>
      </c>
      <c r="H18" s="3"/>
    </row>
    <row r="19" spans="1:8" ht="21" x14ac:dyDescent="0.4">
      <c r="A19" s="3">
        <v>2</v>
      </c>
      <c r="H19" s="3"/>
    </row>
    <row r="20" spans="1:8" ht="21" x14ac:dyDescent="0.4">
      <c r="A20" s="3">
        <v>2</v>
      </c>
      <c r="H20" s="3"/>
    </row>
    <row r="21" spans="1:8" ht="21" x14ac:dyDescent="0.4">
      <c r="A21" s="3">
        <v>2</v>
      </c>
      <c r="D21" t="s">
        <v>14</v>
      </c>
      <c r="E21" s="1">
        <f>AVERAGE(A1:A150)</f>
        <v>43.413333333333334</v>
      </c>
      <c r="F21" s="2" t="str">
        <f ca="1">_xlfn.FORMULATEXT(E21)</f>
        <v>=AVERAGE(A1:A150)</v>
      </c>
      <c r="H21" s="1"/>
    </row>
    <row r="22" spans="1:8" ht="21" x14ac:dyDescent="0.4">
      <c r="A22" s="3">
        <v>2</v>
      </c>
      <c r="D22" t="s">
        <v>48</v>
      </c>
      <c r="E22" s="1">
        <f>STDEV(A1:A150)</f>
        <v>40.684773905485727</v>
      </c>
      <c r="F22" s="2" t="str">
        <f ca="1">_xlfn.FORMULATEXT(E22)</f>
        <v>=STDEV(A1:A150)</v>
      </c>
      <c r="H22" s="1"/>
    </row>
    <row r="23" spans="1:8" ht="21" x14ac:dyDescent="0.4">
      <c r="A23" s="3">
        <v>2</v>
      </c>
      <c r="D23" t="s">
        <v>117</v>
      </c>
      <c r="E23" s="1">
        <f>VAR(A1:A150)</f>
        <v>1655.2508277404922</v>
      </c>
      <c r="F23" s="2" t="str">
        <f ca="1">_xlfn.FORMULATEXT(E23)</f>
        <v>=VAR(A1:A150)</v>
      </c>
      <c r="H23" s="1"/>
    </row>
    <row r="24" spans="1:8" ht="21" x14ac:dyDescent="0.4">
      <c r="A24" s="3">
        <v>2</v>
      </c>
      <c r="D24" t="s">
        <v>178</v>
      </c>
      <c r="E24" s="1">
        <f>MEDIAN(A1:A150)</f>
        <v>31</v>
      </c>
      <c r="F24" s="2" t="str">
        <f ca="1">_xlfn.FORMULATEXT(E24)</f>
        <v>=MEDIAN(A1:A150)</v>
      </c>
      <c r="G24" s="73" t="s">
        <v>171</v>
      </c>
      <c r="H24" s="1"/>
    </row>
    <row r="25" spans="1:8" ht="21" x14ac:dyDescent="0.4">
      <c r="A25" s="3">
        <v>3</v>
      </c>
      <c r="D25" t="s">
        <v>15</v>
      </c>
      <c r="E25" s="1">
        <f>MODE(A1:A150)</f>
        <v>0</v>
      </c>
      <c r="F25" s="2" t="str">
        <f ca="1">_xlfn.FORMULATEXT(E25)</f>
        <v>=MODE(A1:A150)</v>
      </c>
      <c r="H25" s="1"/>
    </row>
    <row r="26" spans="1:8" ht="21" x14ac:dyDescent="0.4">
      <c r="A26" s="3">
        <v>3</v>
      </c>
      <c r="F26" s="2"/>
    </row>
    <row r="27" spans="1:8" ht="21" x14ac:dyDescent="0.4">
      <c r="A27" s="3">
        <v>3</v>
      </c>
      <c r="D27" t="s">
        <v>176</v>
      </c>
      <c r="E27" s="1">
        <f>QUARTILE(A1:A150,1)</f>
        <v>9</v>
      </c>
      <c r="F27" s="2" t="str">
        <f ca="1">_xlfn.FORMULATEXT(E27)</f>
        <v>=QUARTILE(A1:A150,1)</v>
      </c>
      <c r="G27" s="73" t="s">
        <v>430</v>
      </c>
      <c r="H27" s="1"/>
    </row>
    <row r="28" spans="1:8" ht="21" x14ac:dyDescent="0.4">
      <c r="A28" s="3">
        <v>4</v>
      </c>
      <c r="E28" s="1">
        <f>ROUND(((COUNT(A1:A150)/4)*1),0)</f>
        <v>38</v>
      </c>
      <c r="F28" s="2" t="str">
        <f ca="1">_xlfn.FORMULATEXT(E28)</f>
        <v>=ROUND(((COUNT(A1:A150)/4)*1),0)</v>
      </c>
      <c r="G28" s="73" t="s">
        <v>172</v>
      </c>
      <c r="H28" s="1"/>
    </row>
    <row r="29" spans="1:8" ht="21" x14ac:dyDescent="0.4">
      <c r="A29" s="3">
        <v>5</v>
      </c>
      <c r="E29" s="1">
        <f>INDEX(A1:A150,38)</f>
        <v>9</v>
      </c>
      <c r="F29" s="2" t="str">
        <f ca="1">_xlfn.FORMULATEXT(E29)</f>
        <v>=INDEX(A1:A150,38)</v>
      </c>
      <c r="G29" s="73" t="s">
        <v>354</v>
      </c>
      <c r="H29" s="1"/>
    </row>
    <row r="30" spans="1:8" ht="21" x14ac:dyDescent="0.4">
      <c r="A30" s="3">
        <v>6</v>
      </c>
      <c r="F30" s="2"/>
    </row>
    <row r="31" spans="1:8" ht="21" x14ac:dyDescent="0.4">
      <c r="A31" s="3">
        <v>6</v>
      </c>
      <c r="D31" t="s">
        <v>177</v>
      </c>
      <c r="E31" s="1">
        <f>QUARTILE(A1:A150,3)</f>
        <v>68</v>
      </c>
      <c r="F31" s="2" t="str">
        <f ca="1">_xlfn.FORMULATEXT(E31)</f>
        <v>=QUARTILE(A1:A150,3)</v>
      </c>
      <c r="G31" s="73" t="s">
        <v>174</v>
      </c>
    </row>
    <row r="32" spans="1:8" ht="21" x14ac:dyDescent="0.4">
      <c r="A32" s="3">
        <v>7</v>
      </c>
      <c r="E32" s="1">
        <f>ROUND(((COUNT(A1:A150)/4)*3),0)</f>
        <v>113</v>
      </c>
      <c r="F32" s="2" t="str">
        <f ca="1">_xlfn.FORMULATEXT(E32)</f>
        <v>=ROUND(((COUNT(A1:A150)/4)*3),0)</v>
      </c>
      <c r="G32" s="73" t="s">
        <v>173</v>
      </c>
    </row>
    <row r="33" spans="1:8" ht="21" x14ac:dyDescent="0.4">
      <c r="A33" s="3">
        <v>7</v>
      </c>
      <c r="E33" s="1">
        <f>INDEX(A1:A150,113)</f>
        <v>68</v>
      </c>
      <c r="F33" s="2" t="str">
        <f ca="1">_xlfn.FORMULATEXT(E33)</f>
        <v>=INDEX(A1:A150,113)</v>
      </c>
      <c r="G33" s="73" t="s">
        <v>355</v>
      </c>
    </row>
    <row r="34" spans="1:8" ht="21" x14ac:dyDescent="0.4">
      <c r="A34" s="3">
        <v>8</v>
      </c>
      <c r="E34" s="1"/>
      <c r="F34" s="2"/>
    </row>
    <row r="35" spans="1:8" ht="21" x14ac:dyDescent="0.4">
      <c r="A35" s="3">
        <v>8</v>
      </c>
      <c r="D35" t="s">
        <v>180</v>
      </c>
      <c r="E35" s="1">
        <f>E31-E27</f>
        <v>59</v>
      </c>
      <c r="F35" s="2" t="str">
        <f ca="1">_xlfn.FORMULATEXT(E35)</f>
        <v>=E31-E27</v>
      </c>
      <c r="G35" s="73" t="s">
        <v>175</v>
      </c>
      <c r="H35" s="1"/>
    </row>
    <row r="36" spans="1:8" ht="21" x14ac:dyDescent="0.4">
      <c r="A36" s="3">
        <v>8</v>
      </c>
      <c r="E36" s="1"/>
      <c r="F36" s="2"/>
    </row>
    <row r="37" spans="1:8" ht="21" x14ac:dyDescent="0.4">
      <c r="A37" s="3">
        <v>9</v>
      </c>
      <c r="D37" t="s">
        <v>18</v>
      </c>
      <c r="E37" s="1">
        <f>E31 + (1.5*E35)</f>
        <v>156.5</v>
      </c>
      <c r="F37" s="2" t="str">
        <f ca="1">_xlfn.FORMULATEXT(E37)</f>
        <v>=E31 + (1.5*E35)</v>
      </c>
      <c r="G37" s="73" t="s">
        <v>179</v>
      </c>
      <c r="H37" s="1"/>
    </row>
    <row r="38" spans="1:8" ht="21" x14ac:dyDescent="0.4">
      <c r="A38" s="3">
        <v>9</v>
      </c>
      <c r="D38" t="s">
        <v>19</v>
      </c>
      <c r="E38" s="1">
        <f>E27 - (1.5*E35)</f>
        <v>-79.5</v>
      </c>
      <c r="F38" s="2" t="str">
        <f ca="1">_xlfn.FORMULATEXT(E38)</f>
        <v>=E27 - (1.5*E35)</v>
      </c>
      <c r="G38" s="73" t="s">
        <v>181</v>
      </c>
      <c r="H38" s="1"/>
    </row>
    <row r="39" spans="1:8" ht="21" x14ac:dyDescent="0.4">
      <c r="A39" s="3">
        <v>9</v>
      </c>
      <c r="D39" t="s">
        <v>20</v>
      </c>
      <c r="E39" cm="1">
        <f t="array" ref="E39">_xlfn._xlws.FILTER(A1:A151, (A1:A151&gt;E37) + (A1:A151&lt;E38))</f>
        <v>183</v>
      </c>
      <c r="F39" s="2" t="str">
        <f ca="1">_xlfn.FORMULATEXT(E39)</f>
        <v>=FILTER(A1:A151, (A1:A151&gt;E37) + (A1:A151&lt;E38))</v>
      </c>
      <c r="G39" s="73" t="s">
        <v>182</v>
      </c>
      <c r="H39" s="1"/>
    </row>
    <row r="40" spans="1:8" ht="21" x14ac:dyDescent="0.4">
      <c r="A40" s="3">
        <v>9</v>
      </c>
      <c r="D40" t="s">
        <v>120</v>
      </c>
      <c r="E40" s="1">
        <f>SKEW(A1:A151)</f>
        <v>0.90017629003952671</v>
      </c>
      <c r="F40" s="2" t="str">
        <f ca="1">_xlfn.FORMULATEXT(E40)</f>
        <v>=SKEW(A1:A151)</v>
      </c>
      <c r="H40" s="1"/>
    </row>
    <row r="41" spans="1:8" ht="21" x14ac:dyDescent="0.4">
      <c r="A41" s="3">
        <v>10</v>
      </c>
    </row>
    <row r="42" spans="1:8" ht="21" x14ac:dyDescent="0.4">
      <c r="A42" s="3">
        <v>10</v>
      </c>
      <c r="E42" cm="1">
        <f t="array" ref="E42">_xlfn.XLOOKUP(1, ((A1:A151&gt;E37) + (A1:A151&lt;E38)), A1:A151,"No Values Found")</f>
        <v>183</v>
      </c>
    </row>
    <row r="43" spans="1:8" ht="21" x14ac:dyDescent="0.4">
      <c r="A43" s="3">
        <v>11</v>
      </c>
    </row>
    <row r="44" spans="1:8" ht="21" x14ac:dyDescent="0.4">
      <c r="A44" s="3">
        <v>11</v>
      </c>
    </row>
    <row r="45" spans="1:8" ht="21" x14ac:dyDescent="0.4">
      <c r="A45" s="3">
        <v>12</v>
      </c>
    </row>
    <row r="46" spans="1:8" ht="21" x14ac:dyDescent="0.4">
      <c r="A46" s="3">
        <v>12</v>
      </c>
    </row>
    <row r="47" spans="1:8" ht="21" x14ac:dyDescent="0.4">
      <c r="A47" s="3">
        <v>13</v>
      </c>
    </row>
    <row r="48" spans="1:8" ht="21" x14ac:dyDescent="0.4">
      <c r="A48" s="3">
        <v>14</v>
      </c>
    </row>
    <row r="49" spans="1:19" ht="21" x14ac:dyDescent="0.4">
      <c r="A49" s="3">
        <v>15</v>
      </c>
    </row>
    <row r="50" spans="1:19" ht="21" x14ac:dyDescent="0.4">
      <c r="A50" s="3">
        <v>15</v>
      </c>
    </row>
    <row r="51" spans="1:19" ht="21" x14ac:dyDescent="0.4">
      <c r="A51" s="3">
        <v>16</v>
      </c>
    </row>
    <row r="52" spans="1:19" ht="21" x14ac:dyDescent="0.4">
      <c r="A52" s="3">
        <v>16</v>
      </c>
    </row>
    <row r="53" spans="1:19" ht="21" x14ac:dyDescent="0.4">
      <c r="A53" s="3">
        <v>18</v>
      </c>
    </row>
    <row r="54" spans="1:19" ht="21" x14ac:dyDescent="0.4">
      <c r="A54" s="3">
        <v>18</v>
      </c>
    </row>
    <row r="55" spans="1:19" ht="21" x14ac:dyDescent="0.4">
      <c r="A55" s="3">
        <v>18</v>
      </c>
    </row>
    <row r="56" spans="1:19" ht="21" x14ac:dyDescent="0.4">
      <c r="A56" s="3">
        <v>19</v>
      </c>
    </row>
    <row r="57" spans="1:19" ht="21" x14ac:dyDescent="0.4">
      <c r="A57" s="3">
        <v>20</v>
      </c>
    </row>
    <row r="58" spans="1:19" ht="21" x14ac:dyDescent="0.4">
      <c r="A58" s="3">
        <v>21</v>
      </c>
    </row>
    <row r="59" spans="1:19" ht="21" x14ac:dyDescent="0.4">
      <c r="A59" s="3">
        <v>22</v>
      </c>
    </row>
    <row r="60" spans="1:19" ht="21" x14ac:dyDescent="0.4">
      <c r="A60" s="3">
        <v>22</v>
      </c>
    </row>
    <row r="61" spans="1:19" ht="21" x14ac:dyDescent="0.4">
      <c r="A61" s="3">
        <v>22</v>
      </c>
    </row>
    <row r="62" spans="1:19" ht="21" x14ac:dyDescent="0.4">
      <c r="A62" s="3">
        <v>22</v>
      </c>
    </row>
    <row r="63" spans="1:19" ht="21" x14ac:dyDescent="0.4">
      <c r="A63" s="3">
        <v>22</v>
      </c>
    </row>
    <row r="64" spans="1:19" ht="21" x14ac:dyDescent="0.4">
      <c r="A64" s="3">
        <v>23</v>
      </c>
      <c r="S64" s="1"/>
    </row>
    <row r="65" spans="1:19" ht="21" x14ac:dyDescent="0.4">
      <c r="A65" s="3">
        <v>23</v>
      </c>
      <c r="P65" s="1"/>
      <c r="Q65" s="1"/>
      <c r="R65" s="1"/>
      <c r="S65" s="1"/>
    </row>
    <row r="66" spans="1:19" ht="21" x14ac:dyDescent="0.4">
      <c r="A66" s="3">
        <v>23</v>
      </c>
      <c r="Q66" s="1"/>
    </row>
    <row r="67" spans="1:19" ht="21" x14ac:dyDescent="0.4">
      <c r="A67" s="3">
        <v>24</v>
      </c>
    </row>
    <row r="68" spans="1:19" ht="21" x14ac:dyDescent="0.4">
      <c r="A68" s="3">
        <v>25</v>
      </c>
    </row>
    <row r="69" spans="1:19" ht="21" x14ac:dyDescent="0.4">
      <c r="A69" s="3">
        <v>26</v>
      </c>
    </row>
    <row r="70" spans="1:19" ht="21" x14ac:dyDescent="0.4">
      <c r="A70" s="3">
        <v>27</v>
      </c>
    </row>
    <row r="71" spans="1:19" ht="21" x14ac:dyDescent="0.4">
      <c r="A71" s="3">
        <v>28</v>
      </c>
    </row>
    <row r="72" spans="1:19" ht="21" x14ac:dyDescent="0.4">
      <c r="A72" s="3">
        <v>28</v>
      </c>
    </row>
    <row r="73" spans="1:19" ht="21" x14ac:dyDescent="0.4">
      <c r="A73" s="3">
        <v>30</v>
      </c>
    </row>
    <row r="74" spans="1:19" ht="21" x14ac:dyDescent="0.4">
      <c r="A74" s="3">
        <v>31</v>
      </c>
    </row>
    <row r="75" spans="1:19" ht="21" x14ac:dyDescent="0.4">
      <c r="A75" s="3">
        <v>31</v>
      </c>
    </row>
    <row r="76" spans="1:19" ht="21" x14ac:dyDescent="0.4">
      <c r="A76" s="3">
        <v>31</v>
      </c>
    </row>
    <row r="77" spans="1:19" ht="21" x14ac:dyDescent="0.4">
      <c r="A77" s="3">
        <v>31</v>
      </c>
    </row>
    <row r="78" spans="1:19" ht="21" x14ac:dyDescent="0.4">
      <c r="A78" s="3">
        <v>31</v>
      </c>
    </row>
    <row r="79" spans="1:19" ht="21" x14ac:dyDescent="0.4">
      <c r="A79" s="3">
        <v>31</v>
      </c>
    </row>
    <row r="80" spans="1:19" ht="21" x14ac:dyDescent="0.4">
      <c r="A80" s="3">
        <v>33</v>
      </c>
    </row>
    <row r="81" spans="1:1" ht="21" x14ac:dyDescent="0.4">
      <c r="A81" s="3">
        <v>33</v>
      </c>
    </row>
    <row r="82" spans="1:1" ht="21" x14ac:dyDescent="0.4">
      <c r="A82" s="3">
        <v>34</v>
      </c>
    </row>
    <row r="83" spans="1:1" ht="21" x14ac:dyDescent="0.4">
      <c r="A83" s="3">
        <v>35</v>
      </c>
    </row>
    <row r="84" spans="1:1" ht="21" x14ac:dyDescent="0.4">
      <c r="A84" s="3">
        <v>35</v>
      </c>
    </row>
    <row r="85" spans="1:1" ht="21" x14ac:dyDescent="0.4">
      <c r="A85" s="3">
        <v>37</v>
      </c>
    </row>
    <row r="86" spans="1:1" ht="21" x14ac:dyDescent="0.4">
      <c r="A86" s="3">
        <v>37</v>
      </c>
    </row>
    <row r="87" spans="1:1" ht="21" x14ac:dyDescent="0.4">
      <c r="A87" s="3">
        <v>37</v>
      </c>
    </row>
    <row r="88" spans="1:1" ht="21" x14ac:dyDescent="0.4">
      <c r="A88" s="3">
        <v>38</v>
      </c>
    </row>
    <row r="89" spans="1:1" ht="21" x14ac:dyDescent="0.4">
      <c r="A89" s="3">
        <v>38</v>
      </c>
    </row>
    <row r="90" spans="1:1" ht="21" x14ac:dyDescent="0.4">
      <c r="A90" s="3">
        <v>40</v>
      </c>
    </row>
    <row r="91" spans="1:1" ht="21" x14ac:dyDescent="0.4">
      <c r="A91" s="3">
        <v>43</v>
      </c>
    </row>
    <row r="92" spans="1:1" ht="21" x14ac:dyDescent="0.4">
      <c r="A92" s="3">
        <v>44</v>
      </c>
    </row>
    <row r="93" spans="1:1" ht="21" x14ac:dyDescent="0.4">
      <c r="A93" s="3">
        <v>46</v>
      </c>
    </row>
    <row r="94" spans="1:1" ht="21" x14ac:dyDescent="0.4">
      <c r="A94" s="3">
        <v>48</v>
      </c>
    </row>
    <row r="95" spans="1:1" ht="21" x14ac:dyDescent="0.4">
      <c r="A95" s="3">
        <v>49</v>
      </c>
    </row>
    <row r="96" spans="1:1" ht="21" x14ac:dyDescent="0.4">
      <c r="A96" s="3">
        <v>53</v>
      </c>
    </row>
    <row r="97" spans="1:1" ht="21" x14ac:dyDescent="0.4">
      <c r="A97" s="3">
        <v>54</v>
      </c>
    </row>
    <row r="98" spans="1:1" ht="21" x14ac:dyDescent="0.4">
      <c r="A98" s="3">
        <v>54</v>
      </c>
    </row>
    <row r="99" spans="1:1" ht="21" x14ac:dyDescent="0.4">
      <c r="A99" s="3">
        <v>54</v>
      </c>
    </row>
    <row r="100" spans="1:1" ht="21" x14ac:dyDescent="0.4">
      <c r="A100" s="3">
        <v>55</v>
      </c>
    </row>
    <row r="101" spans="1:1" ht="21" x14ac:dyDescent="0.4">
      <c r="A101" s="3">
        <v>57</v>
      </c>
    </row>
    <row r="102" spans="1:1" ht="21" x14ac:dyDescent="0.4">
      <c r="A102" s="3">
        <v>58</v>
      </c>
    </row>
    <row r="103" spans="1:1" ht="21" x14ac:dyDescent="0.4">
      <c r="A103" s="3">
        <v>59</v>
      </c>
    </row>
    <row r="104" spans="1:1" ht="21" x14ac:dyDescent="0.4">
      <c r="A104" s="3">
        <v>61</v>
      </c>
    </row>
    <row r="105" spans="1:1" ht="21" x14ac:dyDescent="0.4">
      <c r="A105" s="3">
        <v>62</v>
      </c>
    </row>
    <row r="106" spans="1:1" ht="21" x14ac:dyDescent="0.4">
      <c r="A106" s="3">
        <v>63</v>
      </c>
    </row>
    <row r="107" spans="1:1" ht="21" x14ac:dyDescent="0.4">
      <c r="A107" s="3">
        <v>64</v>
      </c>
    </row>
    <row r="108" spans="1:1" ht="21" x14ac:dyDescent="0.4">
      <c r="A108" s="3">
        <v>66</v>
      </c>
    </row>
    <row r="109" spans="1:1" ht="21" x14ac:dyDescent="0.4">
      <c r="A109" s="3">
        <v>66</v>
      </c>
    </row>
    <row r="110" spans="1:1" ht="21" x14ac:dyDescent="0.4">
      <c r="A110" s="3">
        <v>66</v>
      </c>
    </row>
    <row r="111" spans="1:1" ht="21" x14ac:dyDescent="0.4">
      <c r="A111" s="3">
        <v>68</v>
      </c>
    </row>
    <row r="112" spans="1:1" ht="21" x14ac:dyDescent="0.4">
      <c r="A112" s="3">
        <v>68</v>
      </c>
    </row>
    <row r="113" spans="1:1" ht="21" x14ac:dyDescent="0.4">
      <c r="A113" s="3">
        <v>68</v>
      </c>
    </row>
    <row r="114" spans="1:1" ht="21" x14ac:dyDescent="0.4">
      <c r="A114" s="3">
        <v>71</v>
      </c>
    </row>
    <row r="115" spans="1:1" ht="21" x14ac:dyDescent="0.4">
      <c r="A115" s="3">
        <v>77</v>
      </c>
    </row>
    <row r="116" spans="1:1" ht="21" x14ac:dyDescent="0.4">
      <c r="A116" s="3">
        <v>77</v>
      </c>
    </row>
    <row r="117" spans="1:1" ht="21" x14ac:dyDescent="0.4">
      <c r="A117" s="3">
        <v>78</v>
      </c>
    </row>
    <row r="118" spans="1:1" ht="21" x14ac:dyDescent="0.4">
      <c r="A118" s="3">
        <v>79</v>
      </c>
    </row>
    <row r="119" spans="1:1" ht="21" x14ac:dyDescent="0.4">
      <c r="A119" s="3">
        <v>80</v>
      </c>
    </row>
    <row r="120" spans="1:1" ht="21" x14ac:dyDescent="0.4">
      <c r="A120" s="3">
        <v>81</v>
      </c>
    </row>
    <row r="121" spans="1:1" ht="21" x14ac:dyDescent="0.4">
      <c r="A121" s="3">
        <v>82</v>
      </c>
    </row>
    <row r="122" spans="1:1" ht="21" x14ac:dyDescent="0.4">
      <c r="A122" s="3">
        <v>82</v>
      </c>
    </row>
    <row r="123" spans="1:1" ht="21" x14ac:dyDescent="0.4">
      <c r="A123" s="3">
        <v>86</v>
      </c>
    </row>
    <row r="124" spans="1:1" ht="21" x14ac:dyDescent="0.4">
      <c r="A124" s="3">
        <v>86</v>
      </c>
    </row>
    <row r="125" spans="1:1" ht="21" x14ac:dyDescent="0.4">
      <c r="A125" s="3">
        <v>87</v>
      </c>
    </row>
    <row r="126" spans="1:1" ht="21" x14ac:dyDescent="0.4">
      <c r="A126" s="3">
        <v>91</v>
      </c>
    </row>
    <row r="127" spans="1:1" ht="21" x14ac:dyDescent="0.4">
      <c r="A127" s="3">
        <v>94</v>
      </c>
    </row>
    <row r="128" spans="1:1" ht="21" x14ac:dyDescent="0.4">
      <c r="A128" s="3">
        <v>99</v>
      </c>
    </row>
    <row r="129" spans="1:1" ht="21" x14ac:dyDescent="0.4">
      <c r="A129" s="3">
        <v>100</v>
      </c>
    </row>
    <row r="130" spans="1:1" ht="21" x14ac:dyDescent="0.4">
      <c r="A130" s="3">
        <v>100</v>
      </c>
    </row>
    <row r="131" spans="1:1" ht="21" x14ac:dyDescent="0.4">
      <c r="A131" s="3">
        <v>102</v>
      </c>
    </row>
    <row r="132" spans="1:1" ht="21" x14ac:dyDescent="0.4">
      <c r="A132" s="3">
        <v>102</v>
      </c>
    </row>
    <row r="133" spans="1:1" ht="21" x14ac:dyDescent="0.4">
      <c r="A133" s="3">
        <v>105</v>
      </c>
    </row>
    <row r="134" spans="1:1" ht="21" x14ac:dyDescent="0.4">
      <c r="A134" s="3">
        <v>106</v>
      </c>
    </row>
    <row r="135" spans="1:1" ht="21" x14ac:dyDescent="0.4">
      <c r="A135" s="3">
        <v>107</v>
      </c>
    </row>
    <row r="136" spans="1:1" ht="21" x14ac:dyDescent="0.4">
      <c r="A136" s="3">
        <v>107</v>
      </c>
    </row>
    <row r="137" spans="1:1" ht="21" x14ac:dyDescent="0.4">
      <c r="A137" s="3">
        <v>107</v>
      </c>
    </row>
    <row r="138" spans="1:1" ht="21" x14ac:dyDescent="0.4">
      <c r="A138" s="3">
        <v>108</v>
      </c>
    </row>
    <row r="139" spans="1:1" ht="21" x14ac:dyDescent="0.4">
      <c r="A139" s="3">
        <v>112</v>
      </c>
    </row>
    <row r="140" spans="1:1" ht="21" x14ac:dyDescent="0.4">
      <c r="A140" s="3">
        <v>115</v>
      </c>
    </row>
    <row r="141" spans="1:1" ht="21" x14ac:dyDescent="0.4">
      <c r="A141" s="3">
        <v>115</v>
      </c>
    </row>
    <row r="142" spans="1:1" ht="21" x14ac:dyDescent="0.4">
      <c r="A142" s="3">
        <v>117</v>
      </c>
    </row>
    <row r="143" spans="1:1" ht="21" x14ac:dyDescent="0.4">
      <c r="A143" s="3">
        <v>118</v>
      </c>
    </row>
    <row r="144" spans="1:1" ht="21" x14ac:dyDescent="0.4">
      <c r="A144" s="3">
        <v>123</v>
      </c>
    </row>
    <row r="145" spans="1:1" ht="21" x14ac:dyDescent="0.4">
      <c r="A145" s="3">
        <v>127</v>
      </c>
    </row>
    <row r="146" spans="1:1" ht="21" x14ac:dyDescent="0.4">
      <c r="A146" s="3">
        <v>128</v>
      </c>
    </row>
    <row r="147" spans="1:1" ht="21" x14ac:dyDescent="0.4">
      <c r="A147" s="3">
        <v>133</v>
      </c>
    </row>
    <row r="148" spans="1:1" ht="21" x14ac:dyDescent="0.4">
      <c r="A148" s="3">
        <v>136</v>
      </c>
    </row>
    <row r="149" spans="1:1" ht="21" x14ac:dyDescent="0.4">
      <c r="A149" s="3">
        <v>139</v>
      </c>
    </row>
    <row r="150" spans="1:1" ht="21" x14ac:dyDescent="0.4">
      <c r="A150" s="3">
        <v>183</v>
      </c>
    </row>
  </sheetData>
  <sortState xmlns:xlrd2="http://schemas.microsoft.com/office/spreadsheetml/2017/richdata2" ref="Z3:Z12">
    <sortCondition ref="Z3"/>
  </sortState>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1F45B-AABC-427B-80C0-EA19A149FF4F}">
  <dimension ref="A4:R30"/>
  <sheetViews>
    <sheetView workbookViewId="0">
      <selection activeCell="F14" sqref="F14"/>
    </sheetView>
  </sheetViews>
  <sheetFormatPr defaultRowHeight="14.4" x14ac:dyDescent="0.3"/>
  <sheetData>
    <row r="4" spans="1:18" ht="21" x14ac:dyDescent="0.4">
      <c r="A4" s="3" t="s">
        <v>22</v>
      </c>
      <c r="B4" s="3"/>
      <c r="C4" s="3">
        <v>1</v>
      </c>
      <c r="D4" s="3">
        <v>0.1</v>
      </c>
      <c r="E4" s="3"/>
      <c r="F4" s="3" t="s">
        <v>23</v>
      </c>
      <c r="G4" s="3"/>
      <c r="H4" s="3"/>
      <c r="I4" s="3"/>
      <c r="J4" s="3"/>
    </row>
    <row r="5" spans="1:18" ht="21" x14ac:dyDescent="0.4">
      <c r="A5" s="3"/>
      <c r="B5" s="3"/>
      <c r="C5" s="3">
        <v>2</v>
      </c>
      <c r="D5" s="3">
        <v>0.2</v>
      </c>
      <c r="E5" s="3"/>
      <c r="F5" s="3" t="s">
        <v>24</v>
      </c>
      <c r="G5" s="3"/>
      <c r="H5" s="3"/>
      <c r="I5" s="3"/>
      <c r="J5" s="3"/>
      <c r="Q5" t="s">
        <v>402</v>
      </c>
      <c r="R5" t="s">
        <v>419</v>
      </c>
    </row>
    <row r="6" spans="1:18" ht="21" x14ac:dyDescent="0.4">
      <c r="A6" s="3"/>
      <c r="B6" s="3"/>
      <c r="C6" s="3">
        <v>3</v>
      </c>
      <c r="D6" s="3">
        <v>0.3</v>
      </c>
      <c r="E6" s="3"/>
      <c r="F6" s="3"/>
      <c r="G6" s="3"/>
      <c r="H6" s="3"/>
      <c r="I6" s="3"/>
      <c r="J6" s="3"/>
      <c r="Q6" t="s">
        <v>420</v>
      </c>
      <c r="R6" t="s">
        <v>421</v>
      </c>
    </row>
    <row r="7" spans="1:18" ht="21" x14ac:dyDescent="0.4">
      <c r="A7" s="3"/>
      <c r="B7" s="3"/>
      <c r="C7" s="3">
        <v>4</v>
      </c>
      <c r="D7" s="3">
        <v>0.4</v>
      </c>
      <c r="E7" s="3"/>
      <c r="F7" s="3"/>
      <c r="G7" s="3"/>
      <c r="H7" s="3"/>
      <c r="I7" s="3"/>
      <c r="J7" s="3"/>
      <c r="Q7" t="s">
        <v>422</v>
      </c>
    </row>
    <row r="8" spans="1:18" ht="21" x14ac:dyDescent="0.4">
      <c r="A8" s="3"/>
      <c r="B8" s="3"/>
      <c r="C8" s="3">
        <v>5</v>
      </c>
      <c r="D8" s="3">
        <v>0.5</v>
      </c>
      <c r="E8" s="3"/>
      <c r="F8" s="3"/>
      <c r="G8" s="3"/>
      <c r="H8" s="3" t="s">
        <v>25</v>
      </c>
      <c r="I8" s="3"/>
      <c r="J8" s="3"/>
      <c r="K8" s="3"/>
      <c r="L8" s="3"/>
      <c r="M8" s="3"/>
    </row>
    <row r="9" spans="1:18" ht="21" x14ac:dyDescent="0.4">
      <c r="A9" s="3"/>
      <c r="B9" s="3"/>
      <c r="C9" s="3">
        <v>6</v>
      </c>
      <c r="D9" s="3">
        <v>0.6</v>
      </c>
      <c r="E9" s="3"/>
      <c r="F9" s="3"/>
      <c r="G9" s="3"/>
      <c r="H9" s="3"/>
      <c r="I9" s="3"/>
      <c r="J9" s="3"/>
      <c r="K9" s="3"/>
      <c r="L9" s="3"/>
      <c r="M9" s="3"/>
    </row>
    <row r="10" spans="1:18" ht="21" x14ac:dyDescent="0.4">
      <c r="A10" s="3"/>
      <c r="B10" s="3"/>
      <c r="C10" s="3">
        <v>7</v>
      </c>
      <c r="D10" s="3">
        <v>0.7</v>
      </c>
      <c r="E10" s="3"/>
      <c r="F10" s="3"/>
      <c r="G10" s="3"/>
      <c r="H10" s="3" t="s">
        <v>16</v>
      </c>
      <c r="I10" s="3"/>
      <c r="J10" s="3" t="s">
        <v>26</v>
      </c>
      <c r="K10" s="3"/>
      <c r="L10" s="3" t="s">
        <v>27</v>
      </c>
      <c r="M10" s="3"/>
    </row>
    <row r="11" spans="1:18" ht="21" x14ac:dyDescent="0.4">
      <c r="A11" s="3"/>
      <c r="B11" s="3"/>
      <c r="C11" s="3">
        <v>8</v>
      </c>
      <c r="D11" s="3">
        <v>0.8</v>
      </c>
      <c r="E11" s="3"/>
      <c r="F11" s="3"/>
      <c r="G11" s="3"/>
      <c r="H11" s="3"/>
      <c r="I11" s="3"/>
      <c r="J11" s="3"/>
      <c r="K11" s="3"/>
      <c r="L11" s="3"/>
      <c r="M11" s="3"/>
    </row>
    <row r="12" spans="1:18" ht="21" x14ac:dyDescent="0.4">
      <c r="A12" s="3"/>
      <c r="B12" s="3"/>
      <c r="C12" s="3">
        <v>9</v>
      </c>
      <c r="D12" s="3">
        <v>0.9</v>
      </c>
      <c r="E12" s="3"/>
      <c r="F12" s="3"/>
      <c r="G12" s="3"/>
      <c r="H12" s="3" t="s">
        <v>28</v>
      </c>
      <c r="I12" s="3"/>
      <c r="J12" s="3" t="s">
        <v>29</v>
      </c>
      <c r="K12" s="3"/>
      <c r="L12" s="3" t="s">
        <v>30</v>
      </c>
      <c r="M12" s="3"/>
    </row>
    <row r="13" spans="1:18" ht="21" x14ac:dyDescent="0.4">
      <c r="A13" s="3"/>
      <c r="B13" s="3"/>
      <c r="C13" s="3">
        <v>10</v>
      </c>
      <c r="D13" s="3">
        <v>1</v>
      </c>
      <c r="E13" s="3"/>
      <c r="F13" s="3"/>
      <c r="G13" s="3"/>
      <c r="H13" s="3"/>
      <c r="I13" s="3"/>
      <c r="J13" s="3"/>
      <c r="K13" s="3"/>
      <c r="L13" s="3"/>
      <c r="M13" s="3"/>
    </row>
    <row r="14" spans="1:18" ht="21" x14ac:dyDescent="0.4">
      <c r="A14" s="3"/>
      <c r="B14" s="3"/>
      <c r="C14" s="3"/>
      <c r="D14" s="3"/>
      <c r="E14" s="3"/>
      <c r="F14" s="3"/>
      <c r="G14" s="3"/>
      <c r="H14" s="3" t="s">
        <v>17</v>
      </c>
      <c r="I14" s="3"/>
      <c r="J14" s="3" t="s">
        <v>31</v>
      </c>
      <c r="K14" s="3"/>
      <c r="L14" s="3" t="s">
        <v>32</v>
      </c>
      <c r="M14" s="3"/>
    </row>
    <row r="15" spans="1:18" ht="21" x14ac:dyDescent="0.4">
      <c r="A15" s="3" t="s">
        <v>33</v>
      </c>
      <c r="B15" s="3"/>
      <c r="C15" s="3">
        <v>1</v>
      </c>
      <c r="D15" s="3">
        <v>0.01</v>
      </c>
      <c r="E15" s="3"/>
      <c r="F15" s="3"/>
      <c r="G15" s="3"/>
      <c r="H15" s="3"/>
      <c r="I15" s="3"/>
      <c r="J15" s="3"/>
      <c r="K15" s="3"/>
      <c r="L15" s="3"/>
      <c r="M15" s="3"/>
    </row>
    <row r="16" spans="1:18" ht="21" x14ac:dyDescent="0.4">
      <c r="A16" s="3"/>
      <c r="B16" s="3"/>
      <c r="C16" s="3">
        <v>2</v>
      </c>
      <c r="D16" s="3">
        <v>0.02</v>
      </c>
      <c r="E16" s="3"/>
      <c r="F16" s="3"/>
      <c r="G16" s="3"/>
      <c r="H16" s="3"/>
      <c r="I16" s="3"/>
      <c r="J16" s="3"/>
      <c r="K16" s="3"/>
      <c r="L16" s="3"/>
      <c r="M16" s="3"/>
    </row>
    <row r="17" spans="1:13" ht="21" x14ac:dyDescent="0.4">
      <c r="A17" s="3"/>
      <c r="B17" s="3"/>
      <c r="C17" s="3">
        <v>3</v>
      </c>
      <c r="D17" s="3">
        <v>0.03</v>
      </c>
      <c r="E17" s="3"/>
      <c r="F17" s="3"/>
      <c r="G17" s="3"/>
      <c r="H17" s="3"/>
      <c r="I17" s="3"/>
      <c r="J17" s="3"/>
      <c r="K17" s="3"/>
      <c r="L17" s="3"/>
      <c r="M17" s="3"/>
    </row>
    <row r="18" spans="1:13" ht="21" x14ac:dyDescent="0.4">
      <c r="A18" s="3"/>
      <c r="B18" s="3"/>
      <c r="C18" s="3">
        <v>4</v>
      </c>
      <c r="D18" s="3"/>
      <c r="E18" s="3"/>
      <c r="F18" s="3"/>
      <c r="G18" s="3"/>
      <c r="H18" s="3" t="s">
        <v>34</v>
      </c>
      <c r="I18" s="3"/>
      <c r="J18" s="3" t="s">
        <v>35</v>
      </c>
      <c r="K18" s="3"/>
      <c r="L18" s="3" t="s">
        <v>36</v>
      </c>
      <c r="M18" s="3"/>
    </row>
    <row r="19" spans="1:13" ht="21" x14ac:dyDescent="0.4">
      <c r="A19" s="3"/>
      <c r="B19" s="3"/>
      <c r="C19" s="3">
        <v>5</v>
      </c>
      <c r="D19" s="3"/>
      <c r="E19" s="3"/>
      <c r="F19" s="3"/>
      <c r="G19" s="3"/>
      <c r="H19" s="3"/>
      <c r="I19" s="3"/>
      <c r="J19" s="3"/>
      <c r="K19" s="3"/>
      <c r="L19" s="3"/>
      <c r="M19" s="3"/>
    </row>
    <row r="20" spans="1:13" ht="21" x14ac:dyDescent="0.4">
      <c r="A20" s="3"/>
      <c r="B20" s="3"/>
      <c r="C20" s="3">
        <v>6</v>
      </c>
      <c r="D20" s="3"/>
      <c r="E20" s="3"/>
      <c r="F20" s="3"/>
      <c r="G20" s="3"/>
      <c r="H20" s="3" t="s">
        <v>37</v>
      </c>
      <c r="I20" s="3"/>
      <c r="J20" s="3" t="s">
        <v>38</v>
      </c>
      <c r="K20" s="3"/>
      <c r="L20" s="3" t="s">
        <v>39</v>
      </c>
      <c r="M20" s="3"/>
    </row>
    <row r="21" spans="1:13" ht="21" x14ac:dyDescent="0.4">
      <c r="A21" s="3"/>
      <c r="B21" s="3"/>
      <c r="C21" s="3">
        <v>7</v>
      </c>
      <c r="D21" s="3"/>
      <c r="E21" s="3"/>
      <c r="F21" s="3"/>
      <c r="G21" s="3"/>
      <c r="H21" s="3"/>
      <c r="I21" s="3"/>
      <c r="J21" s="3"/>
      <c r="K21" s="3"/>
      <c r="L21" s="3"/>
      <c r="M21" s="3"/>
    </row>
    <row r="22" spans="1:13" ht="21" x14ac:dyDescent="0.4">
      <c r="A22" s="3"/>
      <c r="B22" s="3"/>
      <c r="C22" s="3">
        <v>8</v>
      </c>
      <c r="D22" s="3"/>
      <c r="E22" s="3"/>
      <c r="F22" s="3"/>
      <c r="G22" s="3"/>
      <c r="H22" s="3"/>
      <c r="I22" s="3"/>
      <c r="J22" s="3"/>
      <c r="K22" s="3"/>
      <c r="L22" s="3"/>
      <c r="M22" s="3"/>
    </row>
    <row r="23" spans="1:13" ht="21" x14ac:dyDescent="0.4">
      <c r="A23" s="3"/>
      <c r="B23" s="3"/>
      <c r="C23" s="3">
        <v>9</v>
      </c>
      <c r="D23" s="3"/>
      <c r="E23" s="3"/>
      <c r="F23" s="3"/>
      <c r="G23" s="3"/>
      <c r="H23" s="3"/>
      <c r="I23" s="3"/>
      <c r="J23" s="3"/>
      <c r="K23" s="3"/>
      <c r="L23" s="3"/>
      <c r="M23" s="3"/>
    </row>
    <row r="24" spans="1:13" ht="21" x14ac:dyDescent="0.4">
      <c r="A24" s="3"/>
      <c r="B24" s="3"/>
      <c r="C24" s="3">
        <v>10</v>
      </c>
      <c r="D24" s="3"/>
      <c r="E24" s="3"/>
      <c r="F24" s="3"/>
      <c r="G24" s="3"/>
      <c r="H24" s="3"/>
      <c r="I24" s="3"/>
      <c r="J24" s="3"/>
      <c r="K24" s="3"/>
      <c r="L24" s="3"/>
      <c r="M24" s="3"/>
    </row>
    <row r="25" spans="1:13" ht="21" x14ac:dyDescent="0.4">
      <c r="A25" s="3"/>
      <c r="B25" s="3"/>
      <c r="C25" s="3">
        <v>11</v>
      </c>
      <c r="D25" s="3"/>
      <c r="E25" s="3"/>
      <c r="F25" s="3"/>
      <c r="G25" s="3"/>
      <c r="H25" s="3"/>
      <c r="I25" s="3"/>
      <c r="J25" s="3"/>
    </row>
    <row r="26" spans="1:13" x14ac:dyDescent="0.3">
      <c r="C26" t="s">
        <v>40</v>
      </c>
    </row>
    <row r="27" spans="1:13" x14ac:dyDescent="0.3">
      <c r="C27" t="s">
        <v>40</v>
      </c>
    </row>
    <row r="28" spans="1:13" x14ac:dyDescent="0.3">
      <c r="C28" t="s">
        <v>40</v>
      </c>
    </row>
    <row r="29" spans="1:13" x14ac:dyDescent="0.3">
      <c r="C29" t="s">
        <v>40</v>
      </c>
    </row>
    <row r="30" spans="1:13" ht="21" x14ac:dyDescent="0.4">
      <c r="C30" s="3">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52907-B7FC-4362-B88E-14A0C54AFF18}">
  <dimension ref="A1:B1744"/>
  <sheetViews>
    <sheetView workbookViewId="0">
      <selection activeCell="I35" sqref="I35:S247"/>
    </sheetView>
  </sheetViews>
  <sheetFormatPr defaultRowHeight="14.4" x14ac:dyDescent="0.3"/>
  <sheetData>
    <row r="1" spans="1:2" x14ac:dyDescent="0.3">
      <c r="A1" t="s">
        <v>168</v>
      </c>
      <c r="B1" t="s">
        <v>169</v>
      </c>
    </row>
    <row r="2" spans="1:2" x14ac:dyDescent="0.3">
      <c r="A2">
        <v>1135.5999999999999</v>
      </c>
      <c r="B2">
        <v>1625.65</v>
      </c>
    </row>
    <row r="3" spans="1:2" x14ac:dyDescent="0.3">
      <c r="A3">
        <v>1134.5999999999999</v>
      </c>
      <c r="B3">
        <v>1616.8</v>
      </c>
    </row>
    <row r="4" spans="1:2" x14ac:dyDescent="0.3">
      <c r="A4">
        <v>1139.5999999999999</v>
      </c>
      <c r="B4">
        <v>1638.5</v>
      </c>
    </row>
    <row r="5" spans="1:2" x14ac:dyDescent="0.3">
      <c r="A5">
        <v>1144.1500000000001</v>
      </c>
      <c r="B5">
        <v>1648.7</v>
      </c>
    </row>
    <row r="6" spans="1:2" x14ac:dyDescent="0.3">
      <c r="A6">
        <v>1144.05</v>
      </c>
      <c r="B6">
        <v>1639.8</v>
      </c>
    </row>
    <row r="7" spans="1:2" x14ac:dyDescent="0.3">
      <c r="A7">
        <v>1137</v>
      </c>
      <c r="B7">
        <v>1629.45</v>
      </c>
    </row>
    <row r="8" spans="1:2" x14ac:dyDescent="0.3">
      <c r="A8">
        <v>1143.6500000000001</v>
      </c>
      <c r="B8">
        <v>1583.85</v>
      </c>
    </row>
    <row r="9" spans="1:2" x14ac:dyDescent="0.3">
      <c r="A9">
        <v>1142.25</v>
      </c>
      <c r="B9">
        <v>1571.3</v>
      </c>
    </row>
    <row r="10" spans="1:2" x14ac:dyDescent="0.3">
      <c r="A10">
        <v>1148.2</v>
      </c>
      <c r="B10">
        <v>1573.55</v>
      </c>
    </row>
    <row r="11" spans="1:2" x14ac:dyDescent="0.3">
      <c r="A11">
        <v>1207.05</v>
      </c>
      <c r="B11">
        <v>1570.4</v>
      </c>
    </row>
    <row r="12" spans="1:2" x14ac:dyDescent="0.3">
      <c r="A12">
        <v>1236.25</v>
      </c>
      <c r="B12">
        <v>1562.5</v>
      </c>
    </row>
    <row r="13" spans="1:2" x14ac:dyDescent="0.3">
      <c r="A13">
        <v>1221.25</v>
      </c>
      <c r="B13">
        <v>1559.95</v>
      </c>
    </row>
    <row r="14" spans="1:2" x14ac:dyDescent="0.3">
      <c r="A14">
        <v>1186.2</v>
      </c>
      <c r="B14">
        <v>1563.45</v>
      </c>
    </row>
    <row r="15" spans="1:2" x14ac:dyDescent="0.3">
      <c r="A15">
        <v>1150.1500000000001</v>
      </c>
      <c r="B15">
        <v>1539.55</v>
      </c>
    </row>
    <row r="16" spans="1:2" x14ac:dyDescent="0.3">
      <c r="A16">
        <v>1170.75</v>
      </c>
      <c r="B16">
        <v>1514.3</v>
      </c>
    </row>
    <row r="17" spans="1:2" x14ac:dyDescent="0.3">
      <c r="A17">
        <v>1154.7</v>
      </c>
      <c r="B17">
        <v>1532.05</v>
      </c>
    </row>
    <row r="18" spans="1:2" x14ac:dyDescent="0.3">
      <c r="A18">
        <v>1058.5999999999999</v>
      </c>
      <c r="B18">
        <v>1523.4</v>
      </c>
    </row>
    <row r="19" spans="1:2" x14ac:dyDescent="0.3">
      <c r="A19">
        <v>1039.3</v>
      </c>
      <c r="B19">
        <v>1526</v>
      </c>
    </row>
    <row r="20" spans="1:2" x14ac:dyDescent="0.3">
      <c r="A20">
        <v>1068.95</v>
      </c>
      <c r="B20">
        <v>1520.45</v>
      </c>
    </row>
    <row r="21" spans="1:2" x14ac:dyDescent="0.3">
      <c r="A21">
        <v>1140.0999999999999</v>
      </c>
      <c r="B21">
        <v>1540.75</v>
      </c>
    </row>
    <row r="22" spans="1:2" x14ac:dyDescent="0.3">
      <c r="A22">
        <v>1107.95</v>
      </c>
      <c r="B22">
        <v>1540.15</v>
      </c>
    </row>
    <row r="23" spans="1:2" x14ac:dyDescent="0.3">
      <c r="A23">
        <v>1118.8</v>
      </c>
      <c r="B23">
        <v>1564.8</v>
      </c>
    </row>
    <row r="24" spans="1:2" x14ac:dyDescent="0.3">
      <c r="A24">
        <v>1090.3</v>
      </c>
      <c r="B24">
        <v>1561.3</v>
      </c>
    </row>
    <row r="25" spans="1:2" x14ac:dyDescent="0.3">
      <c r="A25">
        <v>1070.45</v>
      </c>
      <c r="B25">
        <v>1559.95</v>
      </c>
    </row>
    <row r="26" spans="1:2" x14ac:dyDescent="0.3">
      <c r="A26">
        <v>1080.4000000000001</v>
      </c>
      <c r="B26">
        <v>1561.9</v>
      </c>
    </row>
    <row r="27" spans="1:2" x14ac:dyDescent="0.3">
      <c r="A27">
        <v>1095.6500000000001</v>
      </c>
      <c r="B27">
        <v>1529.1</v>
      </c>
    </row>
    <row r="28" spans="1:2" x14ac:dyDescent="0.3">
      <c r="A28">
        <v>1109</v>
      </c>
      <c r="B28">
        <v>1530.4</v>
      </c>
    </row>
    <row r="29" spans="1:2" x14ac:dyDescent="0.3">
      <c r="A29">
        <v>1095.45</v>
      </c>
      <c r="B29">
        <v>1561.05</v>
      </c>
    </row>
    <row r="30" spans="1:2" x14ac:dyDescent="0.3">
      <c r="A30">
        <v>1120.55</v>
      </c>
      <c r="B30">
        <v>1578.85</v>
      </c>
    </row>
    <row r="31" spans="1:2" x14ac:dyDescent="0.3">
      <c r="A31">
        <v>1139.6500000000001</v>
      </c>
      <c r="B31">
        <v>1578.95</v>
      </c>
    </row>
    <row r="32" spans="1:2" x14ac:dyDescent="0.3">
      <c r="A32">
        <v>1137.9000000000001</v>
      </c>
      <c r="B32">
        <v>1569.3</v>
      </c>
    </row>
    <row r="33" spans="1:2" x14ac:dyDescent="0.3">
      <c r="A33">
        <v>1142.75</v>
      </c>
      <c r="B33">
        <v>1584.45</v>
      </c>
    </row>
    <row r="34" spans="1:2" x14ac:dyDescent="0.3">
      <c r="A34">
        <v>1131</v>
      </c>
      <c r="B34">
        <v>1580.35</v>
      </c>
    </row>
    <row r="35" spans="1:2" x14ac:dyDescent="0.3">
      <c r="A35">
        <v>1116.4000000000001</v>
      </c>
      <c r="B35">
        <v>1651.55</v>
      </c>
    </row>
    <row r="36" spans="1:2" x14ac:dyDescent="0.3">
      <c r="A36">
        <v>1094</v>
      </c>
      <c r="B36">
        <v>1680.25</v>
      </c>
    </row>
    <row r="37" spans="1:2" x14ac:dyDescent="0.3">
      <c r="A37">
        <v>1065</v>
      </c>
      <c r="B37">
        <v>1711.35</v>
      </c>
    </row>
    <row r="38" spans="1:2" x14ac:dyDescent="0.3">
      <c r="A38">
        <v>1046.45</v>
      </c>
      <c r="B38">
        <v>1710.2</v>
      </c>
    </row>
    <row r="39" spans="1:2" x14ac:dyDescent="0.3">
      <c r="A39">
        <v>1011.15</v>
      </c>
      <c r="B39">
        <v>1722.8</v>
      </c>
    </row>
    <row r="40" spans="1:2" x14ac:dyDescent="0.3">
      <c r="A40">
        <v>1013.55</v>
      </c>
      <c r="B40">
        <v>1709.9</v>
      </c>
    </row>
    <row r="41" spans="1:2" x14ac:dyDescent="0.3">
      <c r="A41">
        <v>1042</v>
      </c>
      <c r="B41">
        <v>1707.1</v>
      </c>
    </row>
    <row r="42" spans="1:2" x14ac:dyDescent="0.3">
      <c r="A42">
        <v>1035.8499999999999</v>
      </c>
      <c r="B42">
        <v>1710</v>
      </c>
    </row>
    <row r="43" spans="1:2" x14ac:dyDescent="0.3">
      <c r="A43">
        <v>1048.9000000000001</v>
      </c>
      <c r="B43">
        <v>1739.55</v>
      </c>
    </row>
    <row r="44" spans="1:2" x14ac:dyDescent="0.3">
      <c r="A44">
        <v>1064.3</v>
      </c>
      <c r="B44">
        <v>1741.8</v>
      </c>
    </row>
    <row r="45" spans="1:2" x14ac:dyDescent="0.3">
      <c r="A45">
        <v>1069.8</v>
      </c>
      <c r="B45">
        <v>1772.55</v>
      </c>
    </row>
    <row r="46" spans="1:2" x14ac:dyDescent="0.3">
      <c r="A46">
        <v>1063.75</v>
      </c>
      <c r="B46">
        <v>1750.95</v>
      </c>
    </row>
    <row r="47" spans="1:2" x14ac:dyDescent="0.3">
      <c r="A47">
        <v>1059.55</v>
      </c>
      <c r="B47">
        <v>1767.65</v>
      </c>
    </row>
    <row r="48" spans="1:2" x14ac:dyDescent="0.3">
      <c r="A48">
        <v>1044.8499999999999</v>
      </c>
      <c r="B48">
        <v>1744.95</v>
      </c>
    </row>
    <row r="49" spans="1:2" x14ac:dyDescent="0.3">
      <c r="A49">
        <v>1036.1500000000001</v>
      </c>
      <c r="B49">
        <v>1729.4</v>
      </c>
    </row>
    <row r="50" spans="1:2" x14ac:dyDescent="0.3">
      <c r="A50">
        <v>1019.55</v>
      </c>
      <c r="B50">
        <v>1697.55</v>
      </c>
    </row>
    <row r="51" spans="1:2" x14ac:dyDescent="0.3">
      <c r="A51">
        <v>1029.2</v>
      </c>
      <c r="B51">
        <v>1696.75</v>
      </c>
    </row>
    <row r="52" spans="1:2" x14ac:dyDescent="0.3">
      <c r="A52">
        <v>1038.8499999999999</v>
      </c>
      <c r="B52">
        <v>1692.3</v>
      </c>
    </row>
    <row r="53" spans="1:2" x14ac:dyDescent="0.3">
      <c r="A53">
        <v>1049.25</v>
      </c>
      <c r="B53">
        <v>1702.05</v>
      </c>
    </row>
    <row r="54" spans="1:2" x14ac:dyDescent="0.3">
      <c r="A54">
        <v>1063.0999999999999</v>
      </c>
      <c r="B54">
        <v>1725.2</v>
      </c>
    </row>
    <row r="55" spans="1:2" x14ac:dyDescent="0.3">
      <c r="A55">
        <v>1050.2</v>
      </c>
      <c r="B55">
        <v>1742.15</v>
      </c>
    </row>
    <row r="56" spans="1:2" x14ac:dyDescent="0.3">
      <c r="A56">
        <v>1045.0999999999999</v>
      </c>
      <c r="B56">
        <v>1745.9</v>
      </c>
    </row>
    <row r="57" spans="1:2" x14ac:dyDescent="0.3">
      <c r="A57">
        <v>1033.8499999999999</v>
      </c>
      <c r="B57">
        <v>1748.35</v>
      </c>
    </row>
    <row r="58" spans="1:2" x14ac:dyDescent="0.3">
      <c r="A58">
        <v>1050.45</v>
      </c>
      <c r="B58">
        <v>1748.85</v>
      </c>
    </row>
    <row r="59" spans="1:2" x14ac:dyDescent="0.3">
      <c r="A59">
        <v>1057.5999999999999</v>
      </c>
      <c r="B59">
        <v>1757.85</v>
      </c>
    </row>
    <row r="60" spans="1:2" x14ac:dyDescent="0.3">
      <c r="A60">
        <v>1047.95</v>
      </c>
      <c r="B60">
        <v>1772.3</v>
      </c>
    </row>
    <row r="61" spans="1:2" x14ac:dyDescent="0.3">
      <c r="A61">
        <v>1049.5999999999999</v>
      </c>
      <c r="B61">
        <v>1778</v>
      </c>
    </row>
    <row r="62" spans="1:2" x14ac:dyDescent="0.3">
      <c r="A62">
        <v>1059</v>
      </c>
      <c r="B62">
        <v>1768.85</v>
      </c>
    </row>
    <row r="63" spans="1:2" x14ac:dyDescent="0.3">
      <c r="A63">
        <v>1064.1500000000001</v>
      </c>
      <c r="B63">
        <v>1785.1</v>
      </c>
    </row>
    <row r="64" spans="1:2" x14ac:dyDescent="0.3">
      <c r="A64">
        <v>1087.8499999999999</v>
      </c>
      <c r="B64">
        <v>1762.85</v>
      </c>
    </row>
    <row r="65" spans="1:2" x14ac:dyDescent="0.3">
      <c r="A65">
        <v>1076.45</v>
      </c>
      <c r="B65">
        <v>1760.95</v>
      </c>
    </row>
    <row r="66" spans="1:2" x14ac:dyDescent="0.3">
      <c r="A66">
        <v>1069.5999999999999</v>
      </c>
      <c r="B66">
        <v>1770.05</v>
      </c>
    </row>
    <row r="67" spans="1:2" x14ac:dyDescent="0.3">
      <c r="A67">
        <v>1077.05</v>
      </c>
      <c r="B67">
        <v>1780.25</v>
      </c>
    </row>
    <row r="68" spans="1:2" x14ac:dyDescent="0.3">
      <c r="A68">
        <v>1081.3</v>
      </c>
      <c r="B68">
        <v>1789.75</v>
      </c>
    </row>
    <row r="69" spans="1:2" x14ac:dyDescent="0.3">
      <c r="A69">
        <v>1074.6500000000001</v>
      </c>
      <c r="B69">
        <v>1801.1</v>
      </c>
    </row>
    <row r="70" spans="1:2" x14ac:dyDescent="0.3">
      <c r="A70">
        <v>1067.45</v>
      </c>
      <c r="B70">
        <v>1810.2</v>
      </c>
    </row>
    <row r="71" spans="1:2" x14ac:dyDescent="0.3">
      <c r="A71">
        <v>1046.3</v>
      </c>
      <c r="B71">
        <v>1827.8</v>
      </c>
    </row>
    <row r="72" spans="1:2" x14ac:dyDescent="0.3">
      <c r="A72">
        <v>1036.45</v>
      </c>
      <c r="B72">
        <v>1851.6</v>
      </c>
    </row>
    <row r="73" spans="1:2" x14ac:dyDescent="0.3">
      <c r="A73">
        <v>1038.55</v>
      </c>
      <c r="B73">
        <v>1863.05</v>
      </c>
    </row>
    <row r="74" spans="1:2" x14ac:dyDescent="0.3">
      <c r="A74">
        <v>1031.25</v>
      </c>
      <c r="B74">
        <v>1917.3</v>
      </c>
    </row>
    <row r="75" spans="1:2" x14ac:dyDescent="0.3">
      <c r="A75">
        <v>1025.5999999999999</v>
      </c>
      <c r="B75">
        <v>1905.15</v>
      </c>
    </row>
    <row r="76" spans="1:2" x14ac:dyDescent="0.3">
      <c r="A76">
        <v>1032.95</v>
      </c>
      <c r="B76">
        <v>1898.6</v>
      </c>
    </row>
    <row r="77" spans="1:2" x14ac:dyDescent="0.3">
      <c r="A77">
        <v>1050.4000000000001</v>
      </c>
      <c r="B77">
        <v>1883.75</v>
      </c>
    </row>
    <row r="78" spans="1:2" x14ac:dyDescent="0.3">
      <c r="A78">
        <v>1050.9000000000001</v>
      </c>
      <c r="B78">
        <v>1885.45</v>
      </c>
    </row>
    <row r="79" spans="1:2" x14ac:dyDescent="0.3">
      <c r="A79">
        <v>1047.05</v>
      </c>
      <c r="B79">
        <v>1897.1</v>
      </c>
    </row>
    <row r="80" spans="1:2" x14ac:dyDescent="0.3">
      <c r="A80">
        <v>1049.4000000000001</v>
      </c>
      <c r="B80">
        <v>1882.8</v>
      </c>
    </row>
    <row r="81" spans="1:2" x14ac:dyDescent="0.3">
      <c r="A81">
        <v>1048.05</v>
      </c>
      <c r="B81">
        <v>1912.95</v>
      </c>
    </row>
    <row r="82" spans="1:2" x14ac:dyDescent="0.3">
      <c r="A82">
        <v>1038.05</v>
      </c>
      <c r="B82">
        <v>1898.5</v>
      </c>
    </row>
    <row r="83" spans="1:2" x14ac:dyDescent="0.3">
      <c r="A83">
        <v>1026.7</v>
      </c>
      <c r="B83">
        <v>1888.65</v>
      </c>
    </row>
    <row r="84" spans="1:2" x14ac:dyDescent="0.3">
      <c r="A84">
        <v>1012.2</v>
      </c>
      <c r="B84">
        <v>1945.6</v>
      </c>
    </row>
    <row r="85" spans="1:2" x14ac:dyDescent="0.3">
      <c r="A85">
        <v>1014.85</v>
      </c>
      <c r="B85">
        <v>1985.3</v>
      </c>
    </row>
    <row r="86" spans="1:2" x14ac:dyDescent="0.3">
      <c r="A86">
        <v>988.25</v>
      </c>
      <c r="B86">
        <v>1942.8</v>
      </c>
    </row>
    <row r="87" spans="1:2" x14ac:dyDescent="0.3">
      <c r="A87">
        <v>1006.5</v>
      </c>
      <c r="B87">
        <v>1996.1</v>
      </c>
    </row>
    <row r="88" spans="1:2" x14ac:dyDescent="0.3">
      <c r="A88">
        <v>995.2</v>
      </c>
      <c r="B88">
        <v>1997.8</v>
      </c>
    </row>
    <row r="89" spans="1:2" x14ac:dyDescent="0.3">
      <c r="A89">
        <v>995</v>
      </c>
      <c r="B89">
        <v>2057.75</v>
      </c>
    </row>
    <row r="90" spans="1:2" x14ac:dyDescent="0.3">
      <c r="A90">
        <v>1009.4</v>
      </c>
      <c r="B90">
        <v>2132.4</v>
      </c>
    </row>
    <row r="91" spans="1:2" x14ac:dyDescent="0.3">
      <c r="A91">
        <v>1005.05</v>
      </c>
      <c r="B91">
        <v>2140</v>
      </c>
    </row>
    <row r="92" spans="1:2" x14ac:dyDescent="0.3">
      <c r="A92">
        <v>1002.65</v>
      </c>
      <c r="B92">
        <v>2160.4499999999998</v>
      </c>
    </row>
    <row r="93" spans="1:2" x14ac:dyDescent="0.3">
      <c r="A93">
        <v>1048.5999999999999</v>
      </c>
      <c r="B93">
        <v>2174.4</v>
      </c>
    </row>
    <row r="94" spans="1:2" x14ac:dyDescent="0.3">
      <c r="A94">
        <v>984.85</v>
      </c>
      <c r="B94">
        <v>2064.3000000000002</v>
      </c>
    </row>
    <row r="95" spans="1:2" x14ac:dyDescent="0.3">
      <c r="A95">
        <v>991.05</v>
      </c>
      <c r="B95">
        <v>2085.5500000000002</v>
      </c>
    </row>
    <row r="96" spans="1:2" x14ac:dyDescent="0.3">
      <c r="A96">
        <v>995.4</v>
      </c>
      <c r="B96">
        <v>2043.95</v>
      </c>
    </row>
    <row r="97" spans="1:2" x14ac:dyDescent="0.3">
      <c r="A97">
        <v>999.5</v>
      </c>
      <c r="B97">
        <v>2025.9</v>
      </c>
    </row>
    <row r="98" spans="1:2" x14ac:dyDescent="0.3">
      <c r="A98">
        <v>975.7</v>
      </c>
      <c r="B98">
        <v>2008.95</v>
      </c>
    </row>
    <row r="99" spans="1:2" x14ac:dyDescent="0.3">
      <c r="A99">
        <v>976.7</v>
      </c>
      <c r="B99">
        <v>2008.35</v>
      </c>
    </row>
    <row r="100" spans="1:2" x14ac:dyDescent="0.3">
      <c r="A100">
        <v>963.9</v>
      </c>
      <c r="B100">
        <v>1981.1</v>
      </c>
    </row>
    <row r="101" spans="1:2" x14ac:dyDescent="0.3">
      <c r="A101">
        <v>981.3</v>
      </c>
      <c r="B101">
        <v>1995.9</v>
      </c>
    </row>
    <row r="102" spans="1:2" x14ac:dyDescent="0.3">
      <c r="A102">
        <v>970.55</v>
      </c>
      <c r="B102">
        <v>2107.9499999999998</v>
      </c>
    </row>
    <row r="103" spans="1:2" x14ac:dyDescent="0.3">
      <c r="A103">
        <v>965</v>
      </c>
      <c r="B103">
        <v>2087.9</v>
      </c>
    </row>
    <row r="104" spans="1:2" x14ac:dyDescent="0.3">
      <c r="A104">
        <v>968.25</v>
      </c>
      <c r="B104">
        <v>2107.85</v>
      </c>
    </row>
    <row r="105" spans="1:2" x14ac:dyDescent="0.3">
      <c r="A105">
        <v>994</v>
      </c>
      <c r="B105">
        <v>2080.4499999999998</v>
      </c>
    </row>
    <row r="106" spans="1:2" x14ac:dyDescent="0.3">
      <c r="A106">
        <v>1000.55</v>
      </c>
      <c r="B106">
        <v>2035.2</v>
      </c>
    </row>
    <row r="107" spans="1:2" x14ac:dyDescent="0.3">
      <c r="A107">
        <v>978.05</v>
      </c>
      <c r="B107">
        <v>2030.6</v>
      </c>
    </row>
    <row r="108" spans="1:2" x14ac:dyDescent="0.3">
      <c r="A108">
        <v>996.75</v>
      </c>
      <c r="B108">
        <v>2028.55</v>
      </c>
    </row>
    <row r="109" spans="1:2" x14ac:dyDescent="0.3">
      <c r="A109">
        <v>996.95</v>
      </c>
      <c r="B109">
        <v>2103.1999999999998</v>
      </c>
    </row>
    <row r="110" spans="1:2" x14ac:dyDescent="0.3">
      <c r="A110">
        <v>999.3</v>
      </c>
      <c r="B110">
        <v>2106.3000000000002</v>
      </c>
    </row>
    <row r="111" spans="1:2" x14ac:dyDescent="0.3">
      <c r="A111">
        <v>1001.15</v>
      </c>
      <c r="B111">
        <v>2076.9</v>
      </c>
    </row>
    <row r="112" spans="1:2" x14ac:dyDescent="0.3">
      <c r="A112">
        <v>1013.7</v>
      </c>
      <c r="B112">
        <v>2076.1999999999998</v>
      </c>
    </row>
    <row r="113" spans="1:2" x14ac:dyDescent="0.3">
      <c r="A113">
        <v>1011.55</v>
      </c>
      <c r="B113">
        <v>2077.5</v>
      </c>
    </row>
    <row r="114" spans="1:2" x14ac:dyDescent="0.3">
      <c r="A114">
        <v>1010.4</v>
      </c>
      <c r="B114">
        <v>2084.6999999999998</v>
      </c>
    </row>
    <row r="115" spans="1:2" x14ac:dyDescent="0.3">
      <c r="A115">
        <v>1013.75</v>
      </c>
      <c r="B115">
        <v>2096.6999999999998</v>
      </c>
    </row>
    <row r="116" spans="1:2" x14ac:dyDescent="0.3">
      <c r="A116">
        <v>1021.85</v>
      </c>
      <c r="B116">
        <v>2084.9499999999998</v>
      </c>
    </row>
    <row r="117" spans="1:2" x14ac:dyDescent="0.3">
      <c r="A117">
        <v>1036.3499999999999</v>
      </c>
      <c r="B117">
        <v>2123.25</v>
      </c>
    </row>
    <row r="118" spans="1:2" x14ac:dyDescent="0.3">
      <c r="A118">
        <v>1021.2</v>
      </c>
      <c r="B118">
        <v>2097.6</v>
      </c>
    </row>
    <row r="119" spans="1:2" x14ac:dyDescent="0.3">
      <c r="A119">
        <v>1027.5</v>
      </c>
      <c r="B119">
        <v>2119.5500000000002</v>
      </c>
    </row>
    <row r="120" spans="1:2" x14ac:dyDescent="0.3">
      <c r="A120">
        <v>1003.7</v>
      </c>
      <c r="B120">
        <v>2141.9</v>
      </c>
    </row>
    <row r="121" spans="1:2" x14ac:dyDescent="0.3">
      <c r="A121">
        <v>1008.95</v>
      </c>
      <c r="B121">
        <v>2174.5500000000002</v>
      </c>
    </row>
    <row r="122" spans="1:2" x14ac:dyDescent="0.3">
      <c r="A122">
        <v>1010.2</v>
      </c>
      <c r="B122">
        <v>2193.1999999999998</v>
      </c>
    </row>
    <row r="123" spans="1:2" x14ac:dyDescent="0.3">
      <c r="A123">
        <v>998.3</v>
      </c>
      <c r="B123">
        <v>2218.25</v>
      </c>
    </row>
    <row r="124" spans="1:2" x14ac:dyDescent="0.3">
      <c r="A124">
        <v>1000.6</v>
      </c>
      <c r="B124">
        <v>2183.9499999999998</v>
      </c>
    </row>
    <row r="125" spans="1:2" x14ac:dyDescent="0.3">
      <c r="A125">
        <v>995</v>
      </c>
      <c r="B125">
        <v>2188.6</v>
      </c>
    </row>
    <row r="126" spans="1:2" x14ac:dyDescent="0.3">
      <c r="A126">
        <v>1000.2</v>
      </c>
      <c r="B126">
        <v>2160.1999999999998</v>
      </c>
    </row>
    <row r="127" spans="1:2" x14ac:dyDescent="0.3">
      <c r="A127">
        <v>984.4</v>
      </c>
      <c r="B127">
        <v>2169.4</v>
      </c>
    </row>
    <row r="128" spans="1:2" x14ac:dyDescent="0.3">
      <c r="A128">
        <v>996.4</v>
      </c>
      <c r="B128">
        <v>2135.1999999999998</v>
      </c>
    </row>
    <row r="129" spans="1:2" x14ac:dyDescent="0.3">
      <c r="A129">
        <v>1002.15</v>
      </c>
      <c r="B129">
        <v>2133.4</v>
      </c>
    </row>
    <row r="130" spans="1:2" x14ac:dyDescent="0.3">
      <c r="A130">
        <v>999.35</v>
      </c>
      <c r="B130">
        <v>2137.1999999999998</v>
      </c>
    </row>
    <row r="131" spans="1:2" x14ac:dyDescent="0.3">
      <c r="A131">
        <v>1001.25</v>
      </c>
      <c r="B131">
        <v>2110.0500000000002</v>
      </c>
    </row>
    <row r="132" spans="1:2" x14ac:dyDescent="0.3">
      <c r="A132">
        <v>999.25</v>
      </c>
      <c r="B132">
        <v>2085.6</v>
      </c>
    </row>
    <row r="133" spans="1:2" x14ac:dyDescent="0.3">
      <c r="A133">
        <v>996.2</v>
      </c>
      <c r="B133">
        <v>2047.3</v>
      </c>
    </row>
    <row r="134" spans="1:2" x14ac:dyDescent="0.3">
      <c r="A134">
        <v>1014.25</v>
      </c>
      <c r="B134">
        <v>2088.4</v>
      </c>
    </row>
    <row r="135" spans="1:2" x14ac:dyDescent="0.3">
      <c r="A135">
        <v>1018.2</v>
      </c>
      <c r="B135">
        <v>2074.15</v>
      </c>
    </row>
    <row r="136" spans="1:2" x14ac:dyDescent="0.3">
      <c r="A136">
        <v>1003.95</v>
      </c>
      <c r="B136">
        <v>2068.9</v>
      </c>
    </row>
    <row r="137" spans="1:2" x14ac:dyDescent="0.3">
      <c r="A137">
        <v>1020.35</v>
      </c>
      <c r="B137">
        <v>2047.9</v>
      </c>
    </row>
    <row r="138" spans="1:2" x14ac:dyDescent="0.3">
      <c r="A138">
        <v>1021.25</v>
      </c>
      <c r="B138">
        <v>2026.9</v>
      </c>
    </row>
    <row r="139" spans="1:2" x14ac:dyDescent="0.3">
      <c r="A139">
        <v>1033.5</v>
      </c>
      <c r="B139">
        <v>2030.95</v>
      </c>
    </row>
    <row r="140" spans="1:2" x14ac:dyDescent="0.3">
      <c r="A140">
        <v>1028.1500000000001</v>
      </c>
      <c r="B140">
        <v>2029.9</v>
      </c>
    </row>
    <row r="141" spans="1:2" x14ac:dyDescent="0.3">
      <c r="A141">
        <v>1020.55</v>
      </c>
      <c r="B141">
        <v>2076.75</v>
      </c>
    </row>
    <row r="142" spans="1:2" x14ac:dyDescent="0.3">
      <c r="A142">
        <v>1017.5</v>
      </c>
      <c r="B142">
        <v>2065.0500000000002</v>
      </c>
    </row>
    <row r="143" spans="1:2" x14ac:dyDescent="0.3">
      <c r="A143">
        <v>1014.65</v>
      </c>
      <c r="B143">
        <v>2060</v>
      </c>
    </row>
    <row r="144" spans="1:2" x14ac:dyDescent="0.3">
      <c r="A144">
        <v>1014.1</v>
      </c>
      <c r="B144">
        <v>2064.5500000000002</v>
      </c>
    </row>
    <row r="145" spans="1:2" x14ac:dyDescent="0.3">
      <c r="A145">
        <v>1008.4</v>
      </c>
      <c r="B145">
        <v>2023.3</v>
      </c>
    </row>
    <row r="146" spans="1:2" x14ac:dyDescent="0.3">
      <c r="A146">
        <v>1015.95</v>
      </c>
      <c r="B146">
        <v>2010.8</v>
      </c>
    </row>
    <row r="147" spans="1:2" x14ac:dyDescent="0.3">
      <c r="A147">
        <v>1030.95</v>
      </c>
      <c r="B147">
        <v>2014.85</v>
      </c>
    </row>
    <row r="148" spans="1:2" x14ac:dyDescent="0.3">
      <c r="A148">
        <v>1027.05</v>
      </c>
      <c r="B148">
        <v>2003</v>
      </c>
    </row>
    <row r="149" spans="1:2" x14ac:dyDescent="0.3">
      <c r="A149">
        <v>1026.1500000000001</v>
      </c>
      <c r="B149">
        <v>1998.15</v>
      </c>
    </row>
    <row r="150" spans="1:2" x14ac:dyDescent="0.3">
      <c r="A150">
        <v>1025.45</v>
      </c>
      <c r="B150">
        <v>2012.15</v>
      </c>
    </row>
    <row r="151" spans="1:2" x14ac:dyDescent="0.3">
      <c r="A151">
        <v>1013.65</v>
      </c>
      <c r="B151">
        <v>2018.05</v>
      </c>
    </row>
    <row r="152" spans="1:2" x14ac:dyDescent="0.3">
      <c r="A152">
        <v>1010.7</v>
      </c>
      <c r="B152">
        <v>1995.35</v>
      </c>
    </row>
    <row r="153" spans="1:2" x14ac:dyDescent="0.3">
      <c r="A153">
        <v>1005.6</v>
      </c>
      <c r="B153">
        <v>1990.35</v>
      </c>
    </row>
    <row r="154" spans="1:2" x14ac:dyDescent="0.3">
      <c r="A154">
        <v>995.8</v>
      </c>
      <c r="B154">
        <v>1958.25</v>
      </c>
    </row>
    <row r="155" spans="1:2" x14ac:dyDescent="0.3">
      <c r="A155">
        <v>992.05</v>
      </c>
      <c r="B155">
        <v>1950.4</v>
      </c>
    </row>
    <row r="156" spans="1:2" x14ac:dyDescent="0.3">
      <c r="A156">
        <v>1009.2</v>
      </c>
      <c r="B156">
        <v>1961.8</v>
      </c>
    </row>
    <row r="157" spans="1:2" x14ac:dyDescent="0.3">
      <c r="A157">
        <v>1009.9</v>
      </c>
      <c r="B157">
        <v>1945.05</v>
      </c>
    </row>
    <row r="158" spans="1:2" x14ac:dyDescent="0.3">
      <c r="A158">
        <v>1016</v>
      </c>
      <c r="B158">
        <v>1961.55</v>
      </c>
    </row>
    <row r="159" spans="1:2" x14ac:dyDescent="0.3">
      <c r="A159">
        <v>1019.1</v>
      </c>
      <c r="B159">
        <v>1943.7</v>
      </c>
    </row>
    <row r="160" spans="1:2" x14ac:dyDescent="0.3">
      <c r="A160">
        <v>1022.45</v>
      </c>
      <c r="B160">
        <v>1976</v>
      </c>
    </row>
    <row r="161" spans="1:2" x14ac:dyDescent="0.3">
      <c r="A161">
        <v>1020.3</v>
      </c>
      <c r="B161">
        <v>2017.05</v>
      </c>
    </row>
    <row r="162" spans="1:2" x14ac:dyDescent="0.3">
      <c r="A162">
        <v>1021.15</v>
      </c>
      <c r="B162">
        <v>1971.8</v>
      </c>
    </row>
    <row r="163" spans="1:2" x14ac:dyDescent="0.3">
      <c r="A163">
        <v>1020.45</v>
      </c>
      <c r="B163">
        <v>1945.65</v>
      </c>
    </row>
    <row r="164" spans="1:2" x14ac:dyDescent="0.3">
      <c r="A164">
        <v>1022.1</v>
      </c>
      <c r="B164">
        <v>1889.8</v>
      </c>
    </row>
    <row r="165" spans="1:2" x14ac:dyDescent="0.3">
      <c r="A165">
        <v>1002.35</v>
      </c>
      <c r="B165">
        <v>1873.45</v>
      </c>
    </row>
    <row r="166" spans="1:2" x14ac:dyDescent="0.3">
      <c r="A166">
        <v>1004.05</v>
      </c>
      <c r="B166">
        <v>1872.85</v>
      </c>
    </row>
    <row r="167" spans="1:2" x14ac:dyDescent="0.3">
      <c r="A167">
        <v>1009.3</v>
      </c>
      <c r="B167">
        <v>1894</v>
      </c>
    </row>
    <row r="168" spans="1:2" x14ac:dyDescent="0.3">
      <c r="A168">
        <v>1009</v>
      </c>
      <c r="B168">
        <v>1860.7</v>
      </c>
    </row>
    <row r="169" spans="1:2" x14ac:dyDescent="0.3">
      <c r="A169">
        <v>1013.15</v>
      </c>
      <c r="B169">
        <v>1880.25</v>
      </c>
    </row>
    <row r="170" spans="1:2" x14ac:dyDescent="0.3">
      <c r="A170">
        <v>1061.0999999999999</v>
      </c>
      <c r="B170">
        <v>1906.7</v>
      </c>
    </row>
    <row r="171" spans="1:2" x14ac:dyDescent="0.3">
      <c r="A171">
        <v>1134.05</v>
      </c>
      <c r="B171">
        <v>1916.4</v>
      </c>
    </row>
    <row r="172" spans="1:2" x14ac:dyDescent="0.3">
      <c r="A172">
        <v>1195.05</v>
      </c>
      <c r="B172">
        <v>1916.85</v>
      </c>
    </row>
    <row r="173" spans="1:2" x14ac:dyDescent="0.3">
      <c r="A173">
        <v>1188</v>
      </c>
      <c r="B173">
        <v>1916.8</v>
      </c>
    </row>
    <row r="174" spans="1:2" x14ac:dyDescent="0.3">
      <c r="A174">
        <v>1172.3</v>
      </c>
      <c r="B174">
        <v>1918.35</v>
      </c>
    </row>
    <row r="175" spans="1:2" x14ac:dyDescent="0.3">
      <c r="A175">
        <v>1205.95</v>
      </c>
      <c r="B175">
        <v>1916.8</v>
      </c>
    </row>
    <row r="176" spans="1:2" x14ac:dyDescent="0.3">
      <c r="A176">
        <v>1185.0999999999999</v>
      </c>
      <c r="B176">
        <v>1953.85</v>
      </c>
    </row>
    <row r="177" spans="1:2" x14ac:dyDescent="0.3">
      <c r="A177">
        <v>1170.3</v>
      </c>
      <c r="B177">
        <v>1938.5</v>
      </c>
    </row>
    <row r="178" spans="1:2" x14ac:dyDescent="0.3">
      <c r="A178">
        <v>1168.0999999999999</v>
      </c>
      <c r="B178">
        <v>1928.35</v>
      </c>
    </row>
    <row r="179" spans="1:2" x14ac:dyDescent="0.3">
      <c r="A179">
        <v>1152.5999999999999</v>
      </c>
      <c r="B179">
        <v>1916.8</v>
      </c>
    </row>
    <row r="180" spans="1:2" x14ac:dyDescent="0.3">
      <c r="A180">
        <v>1164.8</v>
      </c>
      <c r="B180">
        <v>1956.3</v>
      </c>
    </row>
    <row r="181" spans="1:2" x14ac:dyDescent="0.3">
      <c r="A181">
        <v>1161.3499999999999</v>
      </c>
      <c r="B181">
        <v>2026.9</v>
      </c>
    </row>
    <row r="182" spans="1:2" x14ac:dyDescent="0.3">
      <c r="A182">
        <v>1141.0999999999999</v>
      </c>
      <c r="B182">
        <v>2070.25</v>
      </c>
    </row>
    <row r="183" spans="1:2" x14ac:dyDescent="0.3">
      <c r="A183">
        <v>1137.8499999999999</v>
      </c>
      <c r="B183">
        <v>2087.3000000000002</v>
      </c>
    </row>
    <row r="184" spans="1:2" x14ac:dyDescent="0.3">
      <c r="A184">
        <v>1110.55</v>
      </c>
      <c r="B184">
        <v>2084.8000000000002</v>
      </c>
    </row>
    <row r="185" spans="1:2" x14ac:dyDescent="0.3">
      <c r="A185">
        <v>1090.8</v>
      </c>
      <c r="B185">
        <v>2112.75</v>
      </c>
    </row>
    <row r="186" spans="1:2" x14ac:dyDescent="0.3">
      <c r="A186">
        <v>1114.9000000000001</v>
      </c>
      <c r="B186">
        <v>2157.1</v>
      </c>
    </row>
    <row r="187" spans="1:2" x14ac:dyDescent="0.3">
      <c r="A187">
        <v>1112.95</v>
      </c>
      <c r="B187">
        <v>2158.65</v>
      </c>
    </row>
    <row r="188" spans="1:2" x14ac:dyDescent="0.3">
      <c r="A188">
        <v>1106.05</v>
      </c>
      <c r="B188">
        <v>2240.9499999999998</v>
      </c>
    </row>
    <row r="189" spans="1:2" x14ac:dyDescent="0.3">
      <c r="A189">
        <v>1079.1500000000001</v>
      </c>
      <c r="B189">
        <v>2209.9499999999998</v>
      </c>
    </row>
    <row r="190" spans="1:2" x14ac:dyDescent="0.3">
      <c r="A190">
        <v>1107.45</v>
      </c>
      <c r="B190">
        <v>2251.0500000000002</v>
      </c>
    </row>
    <row r="191" spans="1:2" x14ac:dyDescent="0.3">
      <c r="A191">
        <v>1144.3</v>
      </c>
      <c r="B191">
        <v>2301.8000000000002</v>
      </c>
    </row>
    <row r="192" spans="1:2" x14ac:dyDescent="0.3">
      <c r="A192">
        <v>1190.25</v>
      </c>
      <c r="B192">
        <v>2285.15</v>
      </c>
    </row>
    <row r="193" spans="1:2" x14ac:dyDescent="0.3">
      <c r="A193">
        <v>1178.0999999999999</v>
      </c>
      <c r="B193">
        <v>2290.5</v>
      </c>
    </row>
    <row r="194" spans="1:2" x14ac:dyDescent="0.3">
      <c r="A194">
        <v>1152.4000000000001</v>
      </c>
      <c r="B194">
        <v>2275.0500000000002</v>
      </c>
    </row>
    <row r="195" spans="1:2" x14ac:dyDescent="0.3">
      <c r="A195">
        <v>1144.6500000000001</v>
      </c>
      <c r="B195">
        <v>2293.4</v>
      </c>
    </row>
    <row r="196" spans="1:2" x14ac:dyDescent="0.3">
      <c r="A196">
        <v>1157.9000000000001</v>
      </c>
      <c r="B196">
        <v>2286.15</v>
      </c>
    </row>
    <row r="197" spans="1:2" x14ac:dyDescent="0.3">
      <c r="A197">
        <v>1144.8</v>
      </c>
      <c r="B197">
        <v>2288.85</v>
      </c>
    </row>
    <row r="198" spans="1:2" x14ac:dyDescent="0.3">
      <c r="A198">
        <v>1141.6500000000001</v>
      </c>
      <c r="B198">
        <v>2295.0500000000002</v>
      </c>
    </row>
    <row r="199" spans="1:2" x14ac:dyDescent="0.3">
      <c r="A199">
        <v>1145.3499999999999</v>
      </c>
      <c r="B199">
        <v>2305.1</v>
      </c>
    </row>
    <row r="200" spans="1:2" x14ac:dyDescent="0.3">
      <c r="A200">
        <v>1139.3499999999999</v>
      </c>
      <c r="B200">
        <v>2300.75</v>
      </c>
    </row>
    <row r="201" spans="1:2" x14ac:dyDescent="0.3">
      <c r="A201">
        <v>1121.7</v>
      </c>
      <c r="B201">
        <v>2351.1999999999998</v>
      </c>
    </row>
    <row r="202" spans="1:2" x14ac:dyDescent="0.3">
      <c r="A202">
        <v>1133</v>
      </c>
      <c r="B202">
        <v>2353</v>
      </c>
    </row>
    <row r="203" spans="1:2" x14ac:dyDescent="0.3">
      <c r="A203">
        <v>1129.5999999999999</v>
      </c>
      <c r="B203">
        <v>2361.1</v>
      </c>
    </row>
    <row r="204" spans="1:2" x14ac:dyDescent="0.3">
      <c r="A204">
        <v>1146.3499999999999</v>
      </c>
      <c r="B204">
        <v>2352.6999999999998</v>
      </c>
    </row>
    <row r="205" spans="1:2" x14ac:dyDescent="0.3">
      <c r="A205">
        <v>1142.45</v>
      </c>
      <c r="B205">
        <v>2348</v>
      </c>
    </row>
    <row r="206" spans="1:2" x14ac:dyDescent="0.3">
      <c r="A206">
        <v>1130.1500000000001</v>
      </c>
      <c r="B206">
        <v>2352.35</v>
      </c>
    </row>
    <row r="207" spans="1:2" x14ac:dyDescent="0.3">
      <c r="A207">
        <v>1131.4000000000001</v>
      </c>
      <c r="B207">
        <v>2308.8000000000002</v>
      </c>
    </row>
    <row r="208" spans="1:2" x14ac:dyDescent="0.3">
      <c r="A208">
        <v>1124.75</v>
      </c>
      <c r="B208">
        <v>2261.9</v>
      </c>
    </row>
    <row r="209" spans="1:2" x14ac:dyDescent="0.3">
      <c r="A209">
        <v>1094.1500000000001</v>
      </c>
      <c r="B209">
        <v>2258.9</v>
      </c>
    </row>
    <row r="210" spans="1:2" x14ac:dyDescent="0.3">
      <c r="A210">
        <v>1123.6500000000001</v>
      </c>
      <c r="B210">
        <v>2222.4499999999998</v>
      </c>
    </row>
    <row r="211" spans="1:2" x14ac:dyDescent="0.3">
      <c r="A211">
        <v>1110.8499999999999</v>
      </c>
      <c r="B211">
        <v>2199.0500000000002</v>
      </c>
    </row>
    <row r="212" spans="1:2" x14ac:dyDescent="0.3">
      <c r="A212">
        <v>1100.9000000000001</v>
      </c>
      <c r="B212">
        <v>2240.85</v>
      </c>
    </row>
    <row r="213" spans="1:2" x14ac:dyDescent="0.3">
      <c r="A213">
        <v>1128.95</v>
      </c>
      <c r="B213">
        <v>2220.1</v>
      </c>
    </row>
    <row r="214" spans="1:2" x14ac:dyDescent="0.3">
      <c r="A214">
        <v>1136.1500000000001</v>
      </c>
      <c r="B214">
        <v>2224.6</v>
      </c>
    </row>
    <row r="215" spans="1:2" x14ac:dyDescent="0.3">
      <c r="A215">
        <v>1133.8499999999999</v>
      </c>
      <c r="B215">
        <v>2276.1</v>
      </c>
    </row>
    <row r="216" spans="1:2" x14ac:dyDescent="0.3">
      <c r="A216">
        <v>1135.3</v>
      </c>
      <c r="B216">
        <v>2293.5</v>
      </c>
    </row>
    <row r="217" spans="1:2" x14ac:dyDescent="0.3">
      <c r="A217">
        <v>1120.75</v>
      </c>
      <c r="B217">
        <v>2302.1</v>
      </c>
    </row>
    <row r="218" spans="1:2" x14ac:dyDescent="0.3">
      <c r="A218">
        <v>1127.5999999999999</v>
      </c>
      <c r="B218">
        <v>2255.75</v>
      </c>
    </row>
    <row r="219" spans="1:2" x14ac:dyDescent="0.3">
      <c r="A219">
        <v>1125.8499999999999</v>
      </c>
      <c r="B219">
        <v>2254.5</v>
      </c>
    </row>
    <row r="220" spans="1:2" x14ac:dyDescent="0.3">
      <c r="A220">
        <v>1103.55</v>
      </c>
      <c r="B220">
        <v>2228.3000000000002</v>
      </c>
    </row>
    <row r="221" spans="1:2" x14ac:dyDescent="0.3">
      <c r="A221">
        <v>1099.8499999999999</v>
      </c>
      <c r="B221">
        <v>2233.0500000000002</v>
      </c>
    </row>
    <row r="222" spans="1:2" x14ac:dyDescent="0.3">
      <c r="A222">
        <v>1104</v>
      </c>
      <c r="B222">
        <v>2270.35</v>
      </c>
    </row>
    <row r="223" spans="1:2" x14ac:dyDescent="0.3">
      <c r="A223">
        <v>1100.45</v>
      </c>
      <c r="B223">
        <v>2277.1999999999998</v>
      </c>
    </row>
    <row r="224" spans="1:2" x14ac:dyDescent="0.3">
      <c r="A224">
        <v>1093.5</v>
      </c>
      <c r="B224">
        <v>2227.6999999999998</v>
      </c>
    </row>
    <row r="225" spans="1:2" x14ac:dyDescent="0.3">
      <c r="A225">
        <v>1085.8499999999999</v>
      </c>
      <c r="B225">
        <v>2261.85</v>
      </c>
    </row>
    <row r="226" spans="1:2" x14ac:dyDescent="0.3">
      <c r="A226">
        <v>1077.6500000000001</v>
      </c>
      <c r="B226">
        <v>2240.4</v>
      </c>
    </row>
    <row r="227" spans="1:2" x14ac:dyDescent="0.3">
      <c r="A227">
        <v>1065</v>
      </c>
      <c r="B227">
        <v>2208.5</v>
      </c>
    </row>
    <row r="228" spans="1:2" x14ac:dyDescent="0.3">
      <c r="A228">
        <v>1041.5</v>
      </c>
      <c r="B228">
        <v>2098.0500000000002</v>
      </c>
    </row>
    <row r="229" spans="1:2" x14ac:dyDescent="0.3">
      <c r="A229">
        <v>990.7</v>
      </c>
      <c r="B229">
        <v>2107.25</v>
      </c>
    </row>
    <row r="230" spans="1:2" x14ac:dyDescent="0.3">
      <c r="A230">
        <v>980.2</v>
      </c>
      <c r="B230">
        <v>2118.15</v>
      </c>
    </row>
    <row r="231" spans="1:2" x14ac:dyDescent="0.3">
      <c r="A231">
        <v>982.9</v>
      </c>
      <c r="B231">
        <v>2130.6</v>
      </c>
    </row>
    <row r="232" spans="1:2" x14ac:dyDescent="0.3">
      <c r="A232">
        <v>1018.4</v>
      </c>
      <c r="B232">
        <v>2170.25</v>
      </c>
    </row>
    <row r="233" spans="1:2" x14ac:dyDescent="0.3">
      <c r="A233">
        <v>1026.1500000000001</v>
      </c>
      <c r="B233">
        <v>2163.8000000000002</v>
      </c>
    </row>
    <row r="234" spans="1:2" x14ac:dyDescent="0.3">
      <c r="A234">
        <v>1009.2</v>
      </c>
      <c r="B234">
        <v>2131.25</v>
      </c>
    </row>
    <row r="235" spans="1:2" x14ac:dyDescent="0.3">
      <c r="A235">
        <v>1005.6</v>
      </c>
      <c r="B235">
        <v>2131.35</v>
      </c>
    </row>
    <row r="236" spans="1:2" x14ac:dyDescent="0.3">
      <c r="A236">
        <v>1023.45</v>
      </c>
      <c r="B236">
        <v>2150.9</v>
      </c>
    </row>
    <row r="237" spans="1:2" x14ac:dyDescent="0.3">
      <c r="A237">
        <v>1004.95</v>
      </c>
      <c r="B237">
        <v>2146.25</v>
      </c>
    </row>
    <row r="238" spans="1:2" x14ac:dyDescent="0.3">
      <c r="A238">
        <v>1000.3</v>
      </c>
      <c r="B238">
        <v>2130.5500000000002</v>
      </c>
    </row>
    <row r="239" spans="1:2" x14ac:dyDescent="0.3">
      <c r="A239">
        <v>998</v>
      </c>
      <c r="B239">
        <v>2135.85</v>
      </c>
    </row>
    <row r="240" spans="1:2" x14ac:dyDescent="0.3">
      <c r="A240">
        <v>999.7</v>
      </c>
      <c r="B240">
        <v>2156.1999999999998</v>
      </c>
    </row>
    <row r="241" spans="1:2" x14ac:dyDescent="0.3">
      <c r="A241">
        <v>1004.95</v>
      </c>
      <c r="B241">
        <v>2196.4</v>
      </c>
    </row>
    <row r="242" spans="1:2" x14ac:dyDescent="0.3">
      <c r="A242">
        <v>991.8</v>
      </c>
      <c r="B242">
        <v>2193</v>
      </c>
    </row>
    <row r="243" spans="1:2" x14ac:dyDescent="0.3">
      <c r="A243">
        <v>989</v>
      </c>
      <c r="B243">
        <v>2195.0500000000002</v>
      </c>
    </row>
    <row r="244" spans="1:2" x14ac:dyDescent="0.3">
      <c r="A244">
        <v>992.3</v>
      </c>
      <c r="B244">
        <v>2201.85</v>
      </c>
    </row>
    <row r="245" spans="1:2" x14ac:dyDescent="0.3">
      <c r="A245">
        <v>997.75</v>
      </c>
      <c r="B245">
        <v>2200.25</v>
      </c>
    </row>
    <row r="246" spans="1:2" x14ac:dyDescent="0.3">
      <c r="A246">
        <v>992.65</v>
      </c>
      <c r="B246">
        <v>2201.4</v>
      </c>
    </row>
    <row r="247" spans="1:2" x14ac:dyDescent="0.3">
      <c r="A247">
        <v>993.1</v>
      </c>
      <c r="B247">
        <v>2205.3000000000002</v>
      </c>
    </row>
    <row r="248" spans="1:2" x14ac:dyDescent="0.3">
      <c r="A248">
        <v>994.3</v>
      </c>
      <c r="B248">
        <v>2212.1</v>
      </c>
    </row>
    <row r="249" spans="1:2" x14ac:dyDescent="0.3">
      <c r="A249">
        <v>979.55</v>
      </c>
      <c r="B249">
        <v>2226.9</v>
      </c>
    </row>
    <row r="250" spans="1:2" x14ac:dyDescent="0.3">
      <c r="A250">
        <v>977.6</v>
      </c>
      <c r="B250">
        <v>2238.75</v>
      </c>
    </row>
    <row r="251" spans="1:2" x14ac:dyDescent="0.3">
      <c r="A251">
        <v>984.05</v>
      </c>
      <c r="B251">
        <v>2281.3000000000002</v>
      </c>
    </row>
    <row r="252" spans="1:2" x14ac:dyDescent="0.3">
      <c r="A252">
        <v>998.8</v>
      </c>
      <c r="B252">
        <v>2324.9</v>
      </c>
    </row>
    <row r="253" spans="1:2" x14ac:dyDescent="0.3">
      <c r="A253">
        <v>1032.25</v>
      </c>
      <c r="B253">
        <v>2337.5</v>
      </c>
    </row>
    <row r="254" spans="1:2" x14ac:dyDescent="0.3">
      <c r="A254">
        <v>1028.2</v>
      </c>
      <c r="B254">
        <v>2342.6</v>
      </c>
    </row>
    <row r="255" spans="1:2" x14ac:dyDescent="0.3">
      <c r="A255">
        <v>1023.75</v>
      </c>
      <c r="B255">
        <v>2347.8000000000002</v>
      </c>
    </row>
    <row r="256" spans="1:2" x14ac:dyDescent="0.3">
      <c r="A256">
        <v>1006.65</v>
      </c>
      <c r="B256">
        <v>2381.75</v>
      </c>
    </row>
    <row r="257" spans="1:2" x14ac:dyDescent="0.3">
      <c r="A257">
        <v>993.95</v>
      </c>
      <c r="B257">
        <v>2400.1999999999998</v>
      </c>
    </row>
    <row r="258" spans="1:2" x14ac:dyDescent="0.3">
      <c r="A258">
        <v>987.05</v>
      </c>
      <c r="B258">
        <v>2376.75</v>
      </c>
    </row>
    <row r="259" spans="1:2" x14ac:dyDescent="0.3">
      <c r="A259">
        <v>967.25</v>
      </c>
      <c r="B259">
        <v>2390.1</v>
      </c>
    </row>
    <row r="260" spans="1:2" x14ac:dyDescent="0.3">
      <c r="A260">
        <v>962.2</v>
      </c>
      <c r="B260">
        <v>2383.6</v>
      </c>
    </row>
    <row r="261" spans="1:2" x14ac:dyDescent="0.3">
      <c r="A261">
        <v>967.35</v>
      </c>
      <c r="B261">
        <v>2391.6999999999998</v>
      </c>
    </row>
    <row r="262" spans="1:2" x14ac:dyDescent="0.3">
      <c r="A262">
        <v>954.15</v>
      </c>
      <c r="B262">
        <v>2343.35</v>
      </c>
    </row>
    <row r="263" spans="1:2" x14ac:dyDescent="0.3">
      <c r="A263">
        <v>949.7</v>
      </c>
      <c r="B263">
        <v>2331.35</v>
      </c>
    </row>
    <row r="264" spans="1:2" x14ac:dyDescent="0.3">
      <c r="A264">
        <v>945.2</v>
      </c>
      <c r="B264">
        <v>2314.9499999999998</v>
      </c>
    </row>
    <row r="265" spans="1:2" x14ac:dyDescent="0.3">
      <c r="A265">
        <v>939.9</v>
      </c>
      <c r="B265">
        <v>2313.6999999999998</v>
      </c>
    </row>
    <row r="266" spans="1:2" x14ac:dyDescent="0.3">
      <c r="A266">
        <v>940.8</v>
      </c>
      <c r="B266">
        <v>2301.9499999999998</v>
      </c>
    </row>
    <row r="267" spans="1:2" x14ac:dyDescent="0.3">
      <c r="A267">
        <v>942.85</v>
      </c>
      <c r="B267">
        <v>2257.1</v>
      </c>
    </row>
    <row r="268" spans="1:2" x14ac:dyDescent="0.3">
      <c r="A268">
        <v>949.15</v>
      </c>
      <c r="B268">
        <v>2280.6</v>
      </c>
    </row>
    <row r="269" spans="1:2" x14ac:dyDescent="0.3">
      <c r="A269">
        <v>943.55</v>
      </c>
      <c r="B269">
        <v>2241.4</v>
      </c>
    </row>
    <row r="270" spans="1:2" x14ac:dyDescent="0.3">
      <c r="A270">
        <v>929.35</v>
      </c>
      <c r="B270">
        <v>2269.6</v>
      </c>
    </row>
    <row r="271" spans="1:2" x14ac:dyDescent="0.3">
      <c r="A271">
        <v>905.5</v>
      </c>
      <c r="B271">
        <v>2234.75</v>
      </c>
    </row>
    <row r="272" spans="1:2" x14ac:dyDescent="0.3">
      <c r="A272">
        <v>887.7</v>
      </c>
      <c r="B272">
        <v>2278.5500000000002</v>
      </c>
    </row>
    <row r="273" spans="1:2" x14ac:dyDescent="0.3">
      <c r="A273">
        <v>870.1</v>
      </c>
      <c r="B273">
        <v>2284.65</v>
      </c>
    </row>
    <row r="274" spans="1:2" x14ac:dyDescent="0.3">
      <c r="A274">
        <v>829.3</v>
      </c>
      <c r="B274">
        <v>2265</v>
      </c>
    </row>
    <row r="275" spans="1:2" x14ac:dyDescent="0.3">
      <c r="A275">
        <v>819.7</v>
      </c>
      <c r="B275">
        <v>2257.35</v>
      </c>
    </row>
    <row r="276" spans="1:2" x14ac:dyDescent="0.3">
      <c r="A276">
        <v>813.95</v>
      </c>
      <c r="B276">
        <v>2242.1999999999998</v>
      </c>
    </row>
    <row r="277" spans="1:2" x14ac:dyDescent="0.3">
      <c r="A277">
        <v>794.65</v>
      </c>
      <c r="B277">
        <v>2230.35</v>
      </c>
    </row>
    <row r="278" spans="1:2" x14ac:dyDescent="0.3">
      <c r="A278">
        <v>759.85</v>
      </c>
      <c r="B278">
        <v>2233.5</v>
      </c>
    </row>
    <row r="279" spans="1:2" x14ac:dyDescent="0.3">
      <c r="A279">
        <v>675.3</v>
      </c>
      <c r="B279">
        <v>2241.75</v>
      </c>
    </row>
    <row r="280" spans="1:2" x14ac:dyDescent="0.3">
      <c r="A280">
        <v>584.85</v>
      </c>
      <c r="B280">
        <v>2197.8000000000002</v>
      </c>
    </row>
    <row r="281" spans="1:2" x14ac:dyDescent="0.3">
      <c r="A281">
        <v>589.20000000000005</v>
      </c>
      <c r="B281">
        <v>2210.5500000000002</v>
      </c>
    </row>
    <row r="282" spans="1:2" x14ac:dyDescent="0.3">
      <c r="A282">
        <v>614.45000000000005</v>
      </c>
      <c r="B282">
        <v>2213.9</v>
      </c>
    </row>
    <row r="283" spans="1:2" x14ac:dyDescent="0.3">
      <c r="A283">
        <v>651</v>
      </c>
      <c r="B283">
        <v>2201.1</v>
      </c>
    </row>
    <row r="284" spans="1:2" x14ac:dyDescent="0.3">
      <c r="A284">
        <v>660.7</v>
      </c>
      <c r="B284">
        <v>2222.3000000000002</v>
      </c>
    </row>
    <row r="285" spans="1:2" x14ac:dyDescent="0.3">
      <c r="A285">
        <v>668.75</v>
      </c>
      <c r="B285">
        <v>2218.5</v>
      </c>
    </row>
    <row r="286" spans="1:2" x14ac:dyDescent="0.3">
      <c r="A286">
        <v>679.65</v>
      </c>
      <c r="B286">
        <v>2230.9499999999998</v>
      </c>
    </row>
    <row r="287" spans="1:2" x14ac:dyDescent="0.3">
      <c r="A287">
        <v>658.55</v>
      </c>
      <c r="B287">
        <v>2221.6999999999998</v>
      </c>
    </row>
    <row r="288" spans="1:2" x14ac:dyDescent="0.3">
      <c r="A288">
        <v>668</v>
      </c>
      <c r="B288">
        <v>2233.35</v>
      </c>
    </row>
    <row r="289" spans="1:2" x14ac:dyDescent="0.3">
      <c r="A289">
        <v>663.95</v>
      </c>
      <c r="B289">
        <v>2235.9</v>
      </c>
    </row>
    <row r="290" spans="1:2" x14ac:dyDescent="0.3">
      <c r="A290">
        <v>660.4</v>
      </c>
      <c r="B290">
        <v>2221.65</v>
      </c>
    </row>
    <row r="291" spans="1:2" x14ac:dyDescent="0.3">
      <c r="A291">
        <v>633.6</v>
      </c>
      <c r="B291">
        <v>2218.9</v>
      </c>
    </row>
    <row r="292" spans="1:2" x14ac:dyDescent="0.3">
      <c r="A292">
        <v>613.5</v>
      </c>
      <c r="B292">
        <v>2221.35</v>
      </c>
    </row>
    <row r="293" spans="1:2" x14ac:dyDescent="0.3">
      <c r="A293">
        <v>620.45000000000005</v>
      </c>
      <c r="B293">
        <v>2208.5500000000002</v>
      </c>
    </row>
    <row r="294" spans="1:2" x14ac:dyDescent="0.3">
      <c r="A294">
        <v>642.85</v>
      </c>
      <c r="B294">
        <v>2198.0500000000002</v>
      </c>
    </row>
    <row r="295" spans="1:2" x14ac:dyDescent="0.3">
      <c r="A295">
        <v>646.6</v>
      </c>
      <c r="B295">
        <v>2178</v>
      </c>
    </row>
    <row r="296" spans="1:2" x14ac:dyDescent="0.3">
      <c r="A296">
        <v>643.70000000000005</v>
      </c>
      <c r="B296">
        <v>2166.5500000000002</v>
      </c>
    </row>
    <row r="297" spans="1:2" x14ac:dyDescent="0.3">
      <c r="A297">
        <v>637.54999999999995</v>
      </c>
      <c r="B297">
        <v>2149.6</v>
      </c>
    </row>
    <row r="298" spans="1:2" x14ac:dyDescent="0.3">
      <c r="A298">
        <v>641</v>
      </c>
      <c r="B298">
        <v>2162.1</v>
      </c>
    </row>
    <row r="299" spans="1:2" x14ac:dyDescent="0.3">
      <c r="A299">
        <v>662.45</v>
      </c>
      <c r="B299">
        <v>2182.75</v>
      </c>
    </row>
    <row r="300" spans="1:2" x14ac:dyDescent="0.3">
      <c r="A300">
        <v>654.20000000000005</v>
      </c>
      <c r="B300">
        <v>2187.75</v>
      </c>
    </row>
    <row r="301" spans="1:2" x14ac:dyDescent="0.3">
      <c r="A301">
        <v>665.95</v>
      </c>
      <c r="B301">
        <v>2171.9499999999998</v>
      </c>
    </row>
    <row r="302" spans="1:2" x14ac:dyDescent="0.3">
      <c r="A302">
        <v>671.45</v>
      </c>
      <c r="B302">
        <v>2122.4</v>
      </c>
    </row>
    <row r="303" spans="1:2" x14ac:dyDescent="0.3">
      <c r="A303">
        <v>673.4</v>
      </c>
      <c r="B303">
        <v>2085.4</v>
      </c>
    </row>
    <row r="304" spans="1:2" x14ac:dyDescent="0.3">
      <c r="A304">
        <v>675.4</v>
      </c>
      <c r="B304">
        <v>2045.25</v>
      </c>
    </row>
    <row r="305" spans="1:2" x14ac:dyDescent="0.3">
      <c r="A305">
        <v>669.95</v>
      </c>
      <c r="B305">
        <v>2099.3000000000002</v>
      </c>
    </row>
    <row r="306" spans="1:2" x14ac:dyDescent="0.3">
      <c r="A306">
        <v>660.05</v>
      </c>
      <c r="B306">
        <v>2039.8</v>
      </c>
    </row>
    <row r="307" spans="1:2" x14ac:dyDescent="0.3">
      <c r="A307">
        <v>662.6</v>
      </c>
      <c r="B307">
        <v>2043.5</v>
      </c>
    </row>
    <row r="308" spans="1:2" x14ac:dyDescent="0.3">
      <c r="A308">
        <v>661.45</v>
      </c>
      <c r="B308">
        <v>2039.75</v>
      </c>
    </row>
    <row r="309" spans="1:2" x14ac:dyDescent="0.3">
      <c r="A309">
        <v>679.95</v>
      </c>
      <c r="B309">
        <v>2024.75</v>
      </c>
    </row>
    <row r="310" spans="1:2" x14ac:dyDescent="0.3">
      <c r="A310">
        <v>685.9</v>
      </c>
      <c r="B310">
        <v>2096.1999999999998</v>
      </c>
    </row>
    <row r="311" spans="1:2" x14ac:dyDescent="0.3">
      <c r="A311">
        <v>698.3</v>
      </c>
      <c r="B311">
        <v>2097.4499999999998</v>
      </c>
    </row>
    <row r="312" spans="1:2" x14ac:dyDescent="0.3">
      <c r="A312">
        <v>692.15</v>
      </c>
      <c r="B312">
        <v>2097.35</v>
      </c>
    </row>
    <row r="313" spans="1:2" x14ac:dyDescent="0.3">
      <c r="A313">
        <v>691.25</v>
      </c>
      <c r="B313">
        <v>2080.4499999999998</v>
      </c>
    </row>
    <row r="314" spans="1:2" x14ac:dyDescent="0.3">
      <c r="A314">
        <v>693.55</v>
      </c>
      <c r="B314">
        <v>2095.4499999999998</v>
      </c>
    </row>
    <row r="315" spans="1:2" x14ac:dyDescent="0.3">
      <c r="A315">
        <v>681.95</v>
      </c>
      <c r="B315">
        <v>2062.9499999999998</v>
      </c>
    </row>
    <row r="316" spans="1:2" x14ac:dyDescent="0.3">
      <c r="A316">
        <v>705.95</v>
      </c>
      <c r="B316">
        <v>2090.9</v>
      </c>
    </row>
    <row r="317" spans="1:2" x14ac:dyDescent="0.3">
      <c r="A317">
        <v>737.6</v>
      </c>
      <c r="B317">
        <v>2121.5500000000002</v>
      </c>
    </row>
    <row r="318" spans="1:2" x14ac:dyDescent="0.3">
      <c r="A318">
        <v>749.9</v>
      </c>
      <c r="B318">
        <v>2112.5500000000002</v>
      </c>
    </row>
    <row r="319" spans="1:2" x14ac:dyDescent="0.3">
      <c r="A319">
        <v>750.6</v>
      </c>
      <c r="B319">
        <v>2129.9</v>
      </c>
    </row>
    <row r="320" spans="1:2" x14ac:dyDescent="0.3">
      <c r="A320">
        <v>759.25</v>
      </c>
      <c r="B320">
        <v>2148.85</v>
      </c>
    </row>
    <row r="321" spans="1:2" x14ac:dyDescent="0.3">
      <c r="A321">
        <v>736.05</v>
      </c>
      <c r="B321">
        <v>2177.9</v>
      </c>
    </row>
    <row r="322" spans="1:2" x14ac:dyDescent="0.3">
      <c r="A322">
        <v>722.85</v>
      </c>
      <c r="B322">
        <v>2147.75</v>
      </c>
    </row>
    <row r="323" spans="1:2" x14ac:dyDescent="0.3">
      <c r="A323">
        <v>729.95</v>
      </c>
      <c r="B323">
        <v>2134.5500000000002</v>
      </c>
    </row>
    <row r="324" spans="1:2" x14ac:dyDescent="0.3">
      <c r="A324">
        <v>728.15</v>
      </c>
      <c r="B324">
        <v>2104.9</v>
      </c>
    </row>
    <row r="325" spans="1:2" x14ac:dyDescent="0.3">
      <c r="A325">
        <v>724.3</v>
      </c>
      <c r="B325">
        <v>2120.4</v>
      </c>
    </row>
    <row r="326" spans="1:2" x14ac:dyDescent="0.3">
      <c r="A326">
        <v>715.9</v>
      </c>
      <c r="B326">
        <v>2119</v>
      </c>
    </row>
    <row r="327" spans="1:2" x14ac:dyDescent="0.3">
      <c r="A327">
        <v>723.05</v>
      </c>
      <c r="B327">
        <v>2114.15</v>
      </c>
    </row>
    <row r="328" spans="1:2" x14ac:dyDescent="0.3">
      <c r="A328">
        <v>725.35</v>
      </c>
      <c r="B328">
        <v>2111.5500000000002</v>
      </c>
    </row>
    <row r="329" spans="1:2" x14ac:dyDescent="0.3">
      <c r="A329">
        <v>727.7</v>
      </c>
      <c r="B329">
        <v>2109</v>
      </c>
    </row>
    <row r="330" spans="1:2" x14ac:dyDescent="0.3">
      <c r="A330">
        <v>724.3</v>
      </c>
      <c r="B330">
        <v>2115</v>
      </c>
    </row>
    <row r="331" spans="1:2" x14ac:dyDescent="0.3">
      <c r="A331">
        <v>720.9</v>
      </c>
      <c r="B331">
        <v>2193.9</v>
      </c>
    </row>
    <row r="332" spans="1:2" x14ac:dyDescent="0.3">
      <c r="A332">
        <v>708.35</v>
      </c>
      <c r="B332">
        <v>2227.9</v>
      </c>
    </row>
    <row r="333" spans="1:2" x14ac:dyDescent="0.3">
      <c r="A333">
        <v>694.85</v>
      </c>
      <c r="B333">
        <v>2257.65</v>
      </c>
    </row>
    <row r="334" spans="1:2" x14ac:dyDescent="0.3">
      <c r="A334">
        <v>670.6</v>
      </c>
      <c r="B334">
        <v>2273</v>
      </c>
    </row>
    <row r="335" spans="1:2" x14ac:dyDescent="0.3">
      <c r="A335">
        <v>662.8</v>
      </c>
      <c r="B335">
        <v>2292.5</v>
      </c>
    </row>
    <row r="336" spans="1:2" x14ac:dyDescent="0.3">
      <c r="A336">
        <v>674.05</v>
      </c>
      <c r="B336">
        <v>2336</v>
      </c>
    </row>
    <row r="337" spans="1:2" x14ac:dyDescent="0.3">
      <c r="A337">
        <v>657.65</v>
      </c>
      <c r="B337">
        <v>2255.65</v>
      </c>
    </row>
    <row r="338" spans="1:2" x14ac:dyDescent="0.3">
      <c r="A338">
        <v>668.7</v>
      </c>
      <c r="B338">
        <v>2294.35</v>
      </c>
    </row>
    <row r="339" spans="1:2" x14ac:dyDescent="0.3">
      <c r="A339">
        <v>665.8</v>
      </c>
      <c r="B339">
        <v>2293.4</v>
      </c>
    </row>
    <row r="340" spans="1:2" x14ac:dyDescent="0.3">
      <c r="A340">
        <v>661.35</v>
      </c>
      <c r="B340">
        <v>2303.9</v>
      </c>
    </row>
    <row r="341" spans="1:2" x14ac:dyDescent="0.3">
      <c r="A341">
        <v>660.95</v>
      </c>
      <c r="B341">
        <v>2334.1999999999998</v>
      </c>
    </row>
    <row r="342" spans="1:2" x14ac:dyDescent="0.3">
      <c r="A342">
        <v>657.55</v>
      </c>
      <c r="B342">
        <v>2340.4499999999998</v>
      </c>
    </row>
    <row r="343" spans="1:2" x14ac:dyDescent="0.3">
      <c r="A343">
        <v>659.3</v>
      </c>
      <c r="B343">
        <v>2339.5</v>
      </c>
    </row>
    <row r="344" spans="1:2" x14ac:dyDescent="0.3">
      <c r="A344">
        <v>652.15</v>
      </c>
      <c r="B344">
        <v>2372.1999999999998</v>
      </c>
    </row>
    <row r="345" spans="1:2" x14ac:dyDescent="0.3">
      <c r="A345">
        <v>646.54999999999995</v>
      </c>
      <c r="B345">
        <v>2359.9</v>
      </c>
    </row>
    <row r="346" spans="1:2" x14ac:dyDescent="0.3">
      <c r="A346">
        <v>640.45000000000005</v>
      </c>
      <c r="B346">
        <v>2335.4</v>
      </c>
    </row>
    <row r="347" spans="1:2" x14ac:dyDescent="0.3">
      <c r="A347">
        <v>638.79999999999995</v>
      </c>
      <c r="B347">
        <v>2320.15</v>
      </c>
    </row>
    <row r="348" spans="1:2" x14ac:dyDescent="0.3">
      <c r="A348">
        <v>643.54999999999995</v>
      </c>
      <c r="B348">
        <v>2333.6</v>
      </c>
    </row>
    <row r="349" spans="1:2" x14ac:dyDescent="0.3">
      <c r="A349">
        <v>630.35</v>
      </c>
      <c r="B349">
        <v>2333.5500000000002</v>
      </c>
    </row>
    <row r="350" spans="1:2" x14ac:dyDescent="0.3">
      <c r="A350">
        <v>622.85</v>
      </c>
      <c r="B350">
        <v>2341.35</v>
      </c>
    </row>
    <row r="351" spans="1:2" x14ac:dyDescent="0.3">
      <c r="A351">
        <v>613</v>
      </c>
      <c r="B351">
        <v>2339.3000000000002</v>
      </c>
    </row>
    <row r="352" spans="1:2" x14ac:dyDescent="0.3">
      <c r="A352">
        <v>625.25</v>
      </c>
      <c r="B352">
        <v>2328.65</v>
      </c>
    </row>
    <row r="353" spans="1:2" x14ac:dyDescent="0.3">
      <c r="A353">
        <v>650.85</v>
      </c>
      <c r="B353">
        <v>2336.8000000000002</v>
      </c>
    </row>
    <row r="354" spans="1:2" x14ac:dyDescent="0.3">
      <c r="A354">
        <v>646.85</v>
      </c>
      <c r="B354">
        <v>2312.1999999999998</v>
      </c>
    </row>
    <row r="355" spans="1:2" x14ac:dyDescent="0.3">
      <c r="A355">
        <v>653.1</v>
      </c>
      <c r="B355">
        <v>2321.5</v>
      </c>
    </row>
    <row r="356" spans="1:2" x14ac:dyDescent="0.3">
      <c r="A356">
        <v>612.45000000000005</v>
      </c>
      <c r="B356">
        <v>2360.65</v>
      </c>
    </row>
    <row r="357" spans="1:2" x14ac:dyDescent="0.3">
      <c r="A357">
        <v>603.75</v>
      </c>
      <c r="B357">
        <v>2366.6999999999998</v>
      </c>
    </row>
    <row r="358" spans="1:2" x14ac:dyDescent="0.3">
      <c r="A358">
        <v>604</v>
      </c>
      <c r="B358">
        <v>2394.5500000000002</v>
      </c>
    </row>
    <row r="359" spans="1:2" x14ac:dyDescent="0.3">
      <c r="A359">
        <v>598.45000000000005</v>
      </c>
      <c r="B359">
        <v>2369</v>
      </c>
    </row>
    <row r="360" spans="1:2" x14ac:dyDescent="0.3">
      <c r="A360">
        <v>599</v>
      </c>
      <c r="B360">
        <v>2359.3000000000002</v>
      </c>
    </row>
    <row r="361" spans="1:2" x14ac:dyDescent="0.3">
      <c r="A361">
        <v>599.65</v>
      </c>
      <c r="B361">
        <v>2360.0500000000002</v>
      </c>
    </row>
    <row r="362" spans="1:2" x14ac:dyDescent="0.3">
      <c r="A362">
        <v>599.5</v>
      </c>
      <c r="B362">
        <v>2364.6999999999998</v>
      </c>
    </row>
    <row r="363" spans="1:2" x14ac:dyDescent="0.3">
      <c r="A363">
        <v>596.35</v>
      </c>
      <c r="B363">
        <v>2402.3000000000002</v>
      </c>
    </row>
    <row r="364" spans="1:2" x14ac:dyDescent="0.3">
      <c r="A364">
        <v>588.25</v>
      </c>
      <c r="B364">
        <v>2433.1999999999998</v>
      </c>
    </row>
    <row r="365" spans="1:2" x14ac:dyDescent="0.3">
      <c r="A365">
        <v>583.75</v>
      </c>
      <c r="B365">
        <v>2434.4499999999998</v>
      </c>
    </row>
    <row r="366" spans="1:2" x14ac:dyDescent="0.3">
      <c r="A366">
        <v>584.95000000000005</v>
      </c>
      <c r="B366">
        <v>2445.1999999999998</v>
      </c>
    </row>
    <row r="367" spans="1:2" x14ac:dyDescent="0.3">
      <c r="A367">
        <v>579.75</v>
      </c>
      <c r="B367">
        <v>2459.9</v>
      </c>
    </row>
    <row r="368" spans="1:2" x14ac:dyDescent="0.3">
      <c r="A368">
        <v>587.95000000000005</v>
      </c>
      <c r="B368">
        <v>2350.85</v>
      </c>
    </row>
    <row r="369" spans="1:2" x14ac:dyDescent="0.3">
      <c r="A369">
        <v>572.70000000000005</v>
      </c>
      <c r="B369">
        <v>2327.6</v>
      </c>
    </row>
    <row r="370" spans="1:2" x14ac:dyDescent="0.3">
      <c r="A370">
        <v>559.4</v>
      </c>
      <c r="B370">
        <v>2320.75</v>
      </c>
    </row>
    <row r="371" spans="1:2" x14ac:dyDescent="0.3">
      <c r="A371">
        <v>541.20000000000005</v>
      </c>
      <c r="B371">
        <v>2317.4499999999998</v>
      </c>
    </row>
    <row r="372" spans="1:2" x14ac:dyDescent="0.3">
      <c r="A372">
        <v>552.15</v>
      </c>
      <c r="B372">
        <v>2316.85</v>
      </c>
    </row>
    <row r="373" spans="1:2" x14ac:dyDescent="0.3">
      <c r="A373">
        <v>568.15</v>
      </c>
      <c r="B373">
        <v>2338.5</v>
      </c>
    </row>
    <row r="374" spans="1:2" x14ac:dyDescent="0.3">
      <c r="A374">
        <v>578</v>
      </c>
      <c r="B374">
        <v>2326.5500000000002</v>
      </c>
    </row>
    <row r="375" spans="1:2" x14ac:dyDescent="0.3">
      <c r="A375">
        <v>583.5</v>
      </c>
      <c r="B375">
        <v>2331.9499999999998</v>
      </c>
    </row>
    <row r="376" spans="1:2" x14ac:dyDescent="0.3">
      <c r="A376">
        <v>592.75</v>
      </c>
      <c r="B376">
        <v>2357.4</v>
      </c>
    </row>
    <row r="377" spans="1:2" x14ac:dyDescent="0.3">
      <c r="A377">
        <v>580.20000000000005</v>
      </c>
      <c r="B377">
        <v>2350.15</v>
      </c>
    </row>
    <row r="378" spans="1:2" x14ac:dyDescent="0.3">
      <c r="A378">
        <v>589.35</v>
      </c>
      <c r="B378">
        <v>2346.1</v>
      </c>
    </row>
    <row r="379" spans="1:2" x14ac:dyDescent="0.3">
      <c r="A379">
        <v>594.45000000000005</v>
      </c>
      <c r="B379">
        <v>2356.1</v>
      </c>
    </row>
    <row r="380" spans="1:2" x14ac:dyDescent="0.3">
      <c r="A380">
        <v>610.04999999999995</v>
      </c>
      <c r="B380">
        <v>2335.5500000000002</v>
      </c>
    </row>
    <row r="381" spans="1:2" x14ac:dyDescent="0.3">
      <c r="A381">
        <v>607.15</v>
      </c>
      <c r="B381">
        <v>2331.6999999999998</v>
      </c>
    </row>
    <row r="382" spans="1:2" x14ac:dyDescent="0.3">
      <c r="A382">
        <v>609.25</v>
      </c>
      <c r="B382">
        <v>2353.15</v>
      </c>
    </row>
    <row r="383" spans="1:2" x14ac:dyDescent="0.3">
      <c r="A383">
        <v>602.75</v>
      </c>
      <c r="B383">
        <v>2318.15</v>
      </c>
    </row>
    <row r="384" spans="1:2" x14ac:dyDescent="0.3">
      <c r="A384">
        <v>598.35</v>
      </c>
      <c r="B384">
        <v>2329.4</v>
      </c>
    </row>
    <row r="385" spans="1:2" x14ac:dyDescent="0.3">
      <c r="A385">
        <v>590.15</v>
      </c>
      <c r="B385">
        <v>2330.35</v>
      </c>
    </row>
    <row r="386" spans="1:2" x14ac:dyDescent="0.3">
      <c r="A386">
        <v>594.20000000000005</v>
      </c>
      <c r="B386">
        <v>2325.85</v>
      </c>
    </row>
    <row r="387" spans="1:2" x14ac:dyDescent="0.3">
      <c r="A387">
        <v>595.79999999999995</v>
      </c>
      <c r="B387">
        <v>2326.3000000000002</v>
      </c>
    </row>
    <row r="388" spans="1:2" x14ac:dyDescent="0.3">
      <c r="A388">
        <v>589.45000000000005</v>
      </c>
      <c r="B388">
        <v>2345.15</v>
      </c>
    </row>
    <row r="389" spans="1:2" x14ac:dyDescent="0.3">
      <c r="A389">
        <v>583.20000000000005</v>
      </c>
      <c r="B389">
        <v>2301.25</v>
      </c>
    </row>
    <row r="390" spans="1:2" x14ac:dyDescent="0.3">
      <c r="A390">
        <v>581.5</v>
      </c>
      <c r="B390">
        <v>2311.1999999999998</v>
      </c>
    </row>
    <row r="391" spans="1:2" x14ac:dyDescent="0.3">
      <c r="A391">
        <v>576.75</v>
      </c>
      <c r="B391">
        <v>2297.15</v>
      </c>
    </row>
    <row r="392" spans="1:2" x14ac:dyDescent="0.3">
      <c r="A392">
        <v>568.9</v>
      </c>
      <c r="B392">
        <v>2320.4499999999998</v>
      </c>
    </row>
    <row r="393" spans="1:2" x14ac:dyDescent="0.3">
      <c r="A393">
        <v>570.1</v>
      </c>
      <c r="B393">
        <v>2316.0500000000002</v>
      </c>
    </row>
    <row r="394" spans="1:2" x14ac:dyDescent="0.3">
      <c r="A394">
        <v>575.6</v>
      </c>
      <c r="B394">
        <v>2345.4</v>
      </c>
    </row>
    <row r="395" spans="1:2" x14ac:dyDescent="0.3">
      <c r="A395">
        <v>557.35</v>
      </c>
      <c r="B395">
        <v>2315.5</v>
      </c>
    </row>
    <row r="396" spans="1:2" x14ac:dyDescent="0.3">
      <c r="A396">
        <v>560.6</v>
      </c>
      <c r="B396">
        <v>2302.6</v>
      </c>
    </row>
    <row r="397" spans="1:2" x14ac:dyDescent="0.3">
      <c r="A397">
        <v>546.45000000000005</v>
      </c>
      <c r="B397">
        <v>2381.1</v>
      </c>
    </row>
    <row r="398" spans="1:2" x14ac:dyDescent="0.3">
      <c r="A398">
        <v>549.29999999999995</v>
      </c>
      <c r="B398">
        <v>2344.9</v>
      </c>
    </row>
    <row r="399" spans="1:2" x14ac:dyDescent="0.3">
      <c r="A399">
        <v>541.20000000000005</v>
      </c>
      <c r="B399">
        <v>2307.35</v>
      </c>
    </row>
    <row r="400" spans="1:2" x14ac:dyDescent="0.3">
      <c r="A400">
        <v>533.9</v>
      </c>
      <c r="B400">
        <v>2292.25</v>
      </c>
    </row>
    <row r="401" spans="1:2" x14ac:dyDescent="0.3">
      <c r="A401">
        <v>529.1</v>
      </c>
      <c r="B401">
        <v>2275.6</v>
      </c>
    </row>
    <row r="402" spans="1:2" x14ac:dyDescent="0.3">
      <c r="A402">
        <v>522.04999999999995</v>
      </c>
      <c r="B402">
        <v>2280.9499999999998</v>
      </c>
    </row>
    <row r="403" spans="1:2" x14ac:dyDescent="0.3">
      <c r="A403">
        <v>500</v>
      </c>
      <c r="B403">
        <v>2200.9</v>
      </c>
    </row>
    <row r="404" spans="1:2" x14ac:dyDescent="0.3">
      <c r="A404">
        <v>490.8</v>
      </c>
      <c r="B404">
        <v>2136.5500000000002</v>
      </c>
    </row>
    <row r="405" spans="1:2" x14ac:dyDescent="0.3">
      <c r="A405">
        <v>480.35</v>
      </c>
      <c r="B405">
        <v>2112.15</v>
      </c>
    </row>
    <row r="406" spans="1:2" x14ac:dyDescent="0.3">
      <c r="A406">
        <v>485.35</v>
      </c>
      <c r="B406">
        <v>2118.4499999999998</v>
      </c>
    </row>
    <row r="407" spans="1:2" x14ac:dyDescent="0.3">
      <c r="A407">
        <v>482.3</v>
      </c>
      <c r="B407">
        <v>2158.4499999999998</v>
      </c>
    </row>
    <row r="408" spans="1:2" x14ac:dyDescent="0.3">
      <c r="A408">
        <v>481.65</v>
      </c>
      <c r="B408">
        <v>2139.65</v>
      </c>
    </row>
    <row r="409" spans="1:2" x14ac:dyDescent="0.3">
      <c r="A409">
        <v>451.7</v>
      </c>
      <c r="B409">
        <v>2135.4499999999998</v>
      </c>
    </row>
    <row r="410" spans="1:2" x14ac:dyDescent="0.3">
      <c r="A410">
        <v>444.75</v>
      </c>
      <c r="B410">
        <v>2147.9</v>
      </c>
    </row>
    <row r="411" spans="1:2" x14ac:dyDescent="0.3">
      <c r="A411">
        <v>435.9</v>
      </c>
      <c r="B411">
        <v>2151.9499999999998</v>
      </c>
    </row>
    <row r="412" spans="1:2" x14ac:dyDescent="0.3">
      <c r="A412">
        <v>418.85</v>
      </c>
      <c r="B412">
        <v>2146.4499999999998</v>
      </c>
    </row>
    <row r="413" spans="1:2" x14ac:dyDescent="0.3">
      <c r="A413">
        <v>440.25</v>
      </c>
      <c r="B413">
        <v>2158.1999999999998</v>
      </c>
    </row>
    <row r="414" spans="1:2" x14ac:dyDescent="0.3">
      <c r="A414">
        <v>449.75</v>
      </c>
      <c r="B414">
        <v>2166.35</v>
      </c>
    </row>
    <row r="415" spans="1:2" x14ac:dyDescent="0.3">
      <c r="A415">
        <v>448.25</v>
      </c>
      <c r="B415">
        <v>2149.65</v>
      </c>
    </row>
    <row r="416" spans="1:2" x14ac:dyDescent="0.3">
      <c r="A416">
        <v>446.45</v>
      </c>
      <c r="B416">
        <v>2104.6999999999998</v>
      </c>
    </row>
    <row r="417" spans="1:2" x14ac:dyDescent="0.3">
      <c r="A417">
        <v>439.8</v>
      </c>
      <c r="B417">
        <v>2125.25</v>
      </c>
    </row>
    <row r="418" spans="1:2" x14ac:dyDescent="0.3">
      <c r="A418">
        <v>452.55</v>
      </c>
      <c r="B418">
        <v>2108.4</v>
      </c>
    </row>
    <row r="419" spans="1:2" x14ac:dyDescent="0.3">
      <c r="A419">
        <v>463.4</v>
      </c>
      <c r="B419">
        <v>2119.6</v>
      </c>
    </row>
    <row r="420" spans="1:2" x14ac:dyDescent="0.3">
      <c r="A420">
        <v>463.85</v>
      </c>
      <c r="B420">
        <v>2130.6</v>
      </c>
    </row>
    <row r="421" spans="1:2" x14ac:dyDescent="0.3">
      <c r="A421">
        <v>470.15</v>
      </c>
      <c r="B421">
        <v>2129.9</v>
      </c>
    </row>
    <row r="422" spans="1:2" x14ac:dyDescent="0.3">
      <c r="A422">
        <v>468.65</v>
      </c>
      <c r="B422">
        <v>2130.75</v>
      </c>
    </row>
    <row r="423" spans="1:2" x14ac:dyDescent="0.3">
      <c r="A423">
        <v>472.25</v>
      </c>
      <c r="B423">
        <v>2123.35</v>
      </c>
    </row>
    <row r="424" spans="1:2" x14ac:dyDescent="0.3">
      <c r="A424">
        <v>468.9</v>
      </c>
      <c r="B424">
        <v>2117.15</v>
      </c>
    </row>
    <row r="425" spans="1:2" x14ac:dyDescent="0.3">
      <c r="A425">
        <v>455.2</v>
      </c>
      <c r="B425">
        <v>2094.35</v>
      </c>
    </row>
    <row r="426" spans="1:2" x14ac:dyDescent="0.3">
      <c r="A426">
        <v>457.75</v>
      </c>
      <c r="B426">
        <v>2076.9499999999998</v>
      </c>
    </row>
    <row r="427" spans="1:2" x14ac:dyDescent="0.3">
      <c r="A427">
        <v>473.7</v>
      </c>
      <c r="B427">
        <v>2059.6999999999998</v>
      </c>
    </row>
    <row r="428" spans="1:2" x14ac:dyDescent="0.3">
      <c r="A428">
        <v>482.4</v>
      </c>
      <c r="B428">
        <v>2043.85</v>
      </c>
    </row>
    <row r="429" spans="1:2" x14ac:dyDescent="0.3">
      <c r="A429">
        <v>478.5</v>
      </c>
      <c r="B429">
        <v>2059.5500000000002</v>
      </c>
    </row>
    <row r="430" spans="1:2" x14ac:dyDescent="0.3">
      <c r="A430">
        <v>481.35</v>
      </c>
      <c r="B430">
        <v>2052.75</v>
      </c>
    </row>
    <row r="431" spans="1:2" x14ac:dyDescent="0.3">
      <c r="A431">
        <v>474.4</v>
      </c>
      <c r="B431">
        <v>2067.6</v>
      </c>
    </row>
    <row r="432" spans="1:2" x14ac:dyDescent="0.3">
      <c r="A432">
        <v>480.75</v>
      </c>
      <c r="B432">
        <v>2058.5</v>
      </c>
    </row>
    <row r="433" spans="1:2" x14ac:dyDescent="0.3">
      <c r="A433">
        <v>491.7</v>
      </c>
      <c r="B433">
        <v>2069.75</v>
      </c>
    </row>
    <row r="434" spans="1:2" x14ac:dyDescent="0.3">
      <c r="A434">
        <v>469</v>
      </c>
      <c r="B434">
        <v>2051.35</v>
      </c>
    </row>
    <row r="435" spans="1:2" x14ac:dyDescent="0.3">
      <c r="A435">
        <v>455.05</v>
      </c>
      <c r="B435">
        <v>2004.65</v>
      </c>
    </row>
    <row r="436" spans="1:2" x14ac:dyDescent="0.3">
      <c r="A436">
        <v>449.5</v>
      </c>
      <c r="B436">
        <v>2022.8</v>
      </c>
    </row>
    <row r="437" spans="1:2" x14ac:dyDescent="0.3">
      <c r="A437">
        <v>472.25</v>
      </c>
      <c r="B437">
        <v>2064.8000000000002</v>
      </c>
    </row>
    <row r="438" spans="1:2" x14ac:dyDescent="0.3">
      <c r="A438">
        <v>463.65</v>
      </c>
      <c r="B438">
        <v>2093.9499999999998</v>
      </c>
    </row>
    <row r="439" spans="1:2" x14ac:dyDescent="0.3">
      <c r="A439">
        <v>461.9</v>
      </c>
      <c r="B439">
        <v>2085.8000000000002</v>
      </c>
    </row>
    <row r="440" spans="1:2" x14ac:dyDescent="0.3">
      <c r="A440">
        <v>457.8</v>
      </c>
      <c r="B440">
        <v>2091</v>
      </c>
    </row>
    <row r="441" spans="1:2" x14ac:dyDescent="0.3">
      <c r="A441">
        <v>458.95</v>
      </c>
      <c r="B441">
        <v>2098.9499999999998</v>
      </c>
    </row>
    <row r="442" spans="1:2" x14ac:dyDescent="0.3">
      <c r="A442">
        <v>455.95</v>
      </c>
      <c r="B442">
        <v>2100.4</v>
      </c>
    </row>
    <row r="443" spans="1:2" x14ac:dyDescent="0.3">
      <c r="A443">
        <v>449.6</v>
      </c>
      <c r="B443">
        <v>2091.6999999999998</v>
      </c>
    </row>
    <row r="444" spans="1:2" x14ac:dyDescent="0.3">
      <c r="A444">
        <v>468.1</v>
      </c>
      <c r="B444">
        <v>2098.85</v>
      </c>
    </row>
    <row r="445" spans="1:2" x14ac:dyDescent="0.3">
      <c r="A445">
        <v>489.6</v>
      </c>
      <c r="B445">
        <v>2083.25</v>
      </c>
    </row>
    <row r="446" spans="1:2" x14ac:dyDescent="0.3">
      <c r="A446">
        <v>487.1</v>
      </c>
      <c r="B446">
        <v>2059.5500000000002</v>
      </c>
    </row>
    <row r="447" spans="1:2" x14ac:dyDescent="0.3">
      <c r="A447">
        <v>490.8</v>
      </c>
      <c r="B447">
        <v>2047.05</v>
      </c>
    </row>
    <row r="448" spans="1:2" x14ac:dyDescent="0.3">
      <c r="A448">
        <v>488.8</v>
      </c>
      <c r="B448">
        <v>2058.25</v>
      </c>
    </row>
    <row r="449" spans="1:2" x14ac:dyDescent="0.3">
      <c r="A449">
        <v>514.70000000000005</v>
      </c>
      <c r="B449">
        <v>2061.9499999999998</v>
      </c>
    </row>
    <row r="450" spans="1:2" x14ac:dyDescent="0.3">
      <c r="A450">
        <v>508.8</v>
      </c>
      <c r="B450">
        <v>2075.0500000000002</v>
      </c>
    </row>
    <row r="451" spans="1:2" x14ac:dyDescent="0.3">
      <c r="A451">
        <v>491.2</v>
      </c>
      <c r="B451">
        <v>2071.25</v>
      </c>
    </row>
    <row r="452" spans="1:2" x14ac:dyDescent="0.3">
      <c r="A452">
        <v>492.9</v>
      </c>
      <c r="B452">
        <v>2093.35</v>
      </c>
    </row>
    <row r="453" spans="1:2" x14ac:dyDescent="0.3">
      <c r="A453">
        <v>484.05</v>
      </c>
      <c r="B453">
        <v>2091.4</v>
      </c>
    </row>
    <row r="454" spans="1:2" x14ac:dyDescent="0.3">
      <c r="A454">
        <v>481.95</v>
      </c>
      <c r="B454">
        <v>2106.0500000000002</v>
      </c>
    </row>
    <row r="455" spans="1:2" x14ac:dyDescent="0.3">
      <c r="A455">
        <v>482</v>
      </c>
      <c r="B455">
        <v>2087.1999999999998</v>
      </c>
    </row>
    <row r="456" spans="1:2" x14ac:dyDescent="0.3">
      <c r="A456">
        <v>484.65</v>
      </c>
      <c r="B456">
        <v>2097.4499999999998</v>
      </c>
    </row>
    <row r="457" spans="1:2" x14ac:dyDescent="0.3">
      <c r="A457">
        <v>495.65</v>
      </c>
      <c r="B457">
        <v>2102.9</v>
      </c>
    </row>
    <row r="458" spans="1:2" x14ac:dyDescent="0.3">
      <c r="A458">
        <v>525.79999999999995</v>
      </c>
      <c r="B458">
        <v>2120.65</v>
      </c>
    </row>
    <row r="459" spans="1:2" x14ac:dyDescent="0.3">
      <c r="A459">
        <v>529</v>
      </c>
      <c r="B459">
        <v>2057.6</v>
      </c>
    </row>
    <row r="460" spans="1:2" x14ac:dyDescent="0.3">
      <c r="A460">
        <v>523.04999999999995</v>
      </c>
      <c r="B460">
        <v>2103.5</v>
      </c>
    </row>
    <row r="461" spans="1:2" x14ac:dyDescent="0.3">
      <c r="A461">
        <v>516.65</v>
      </c>
      <c r="B461">
        <v>2102.5500000000002</v>
      </c>
    </row>
    <row r="462" spans="1:2" x14ac:dyDescent="0.3">
      <c r="A462">
        <v>531.79999999999995</v>
      </c>
      <c r="B462">
        <v>2085.9499999999998</v>
      </c>
    </row>
    <row r="463" spans="1:2" x14ac:dyDescent="0.3">
      <c r="A463">
        <v>543.45000000000005</v>
      </c>
      <c r="B463">
        <v>2113.5</v>
      </c>
    </row>
    <row r="464" spans="1:2" x14ac:dyDescent="0.3">
      <c r="A464">
        <v>548.04999999999995</v>
      </c>
      <c r="B464">
        <v>2045.25</v>
      </c>
    </row>
    <row r="465" spans="1:2" x14ac:dyDescent="0.3">
      <c r="A465">
        <v>538.35</v>
      </c>
      <c r="B465">
        <v>2007.75</v>
      </c>
    </row>
    <row r="466" spans="1:2" x14ac:dyDescent="0.3">
      <c r="A466">
        <v>528.29999999999995</v>
      </c>
      <c r="B466">
        <v>2027.65</v>
      </c>
    </row>
    <row r="467" spans="1:2" x14ac:dyDescent="0.3">
      <c r="A467">
        <v>520.75</v>
      </c>
      <c r="B467">
        <v>2029.7</v>
      </c>
    </row>
    <row r="468" spans="1:2" x14ac:dyDescent="0.3">
      <c r="A468">
        <v>499.9</v>
      </c>
      <c r="B468">
        <v>2003.55</v>
      </c>
    </row>
    <row r="469" spans="1:2" x14ac:dyDescent="0.3">
      <c r="A469">
        <v>487.35</v>
      </c>
      <c r="B469">
        <v>1983.2</v>
      </c>
    </row>
    <row r="470" spans="1:2" x14ac:dyDescent="0.3">
      <c r="A470">
        <v>494.15</v>
      </c>
      <c r="B470">
        <v>1993.45</v>
      </c>
    </row>
    <row r="471" spans="1:2" x14ac:dyDescent="0.3">
      <c r="A471">
        <v>488.25</v>
      </c>
      <c r="B471">
        <v>1998.75</v>
      </c>
    </row>
    <row r="472" spans="1:2" x14ac:dyDescent="0.3">
      <c r="A472">
        <v>482.95</v>
      </c>
      <c r="B472">
        <v>1968.65</v>
      </c>
    </row>
    <row r="473" spans="1:2" x14ac:dyDescent="0.3">
      <c r="A473">
        <v>472.85</v>
      </c>
      <c r="B473">
        <v>1950.75</v>
      </c>
    </row>
    <row r="474" spans="1:2" x14ac:dyDescent="0.3">
      <c r="A474">
        <v>449.05</v>
      </c>
      <c r="B474">
        <v>1902.5</v>
      </c>
    </row>
    <row r="475" spans="1:2" x14ac:dyDescent="0.3">
      <c r="A475">
        <v>462.2</v>
      </c>
      <c r="B475">
        <v>1949.8</v>
      </c>
    </row>
    <row r="476" spans="1:2" x14ac:dyDescent="0.3">
      <c r="A476">
        <v>484</v>
      </c>
      <c r="B476">
        <v>1967.2</v>
      </c>
    </row>
    <row r="477" spans="1:2" x14ac:dyDescent="0.3">
      <c r="A477">
        <v>497.5</v>
      </c>
      <c r="B477">
        <v>1953.7</v>
      </c>
    </row>
    <row r="478" spans="1:2" x14ac:dyDescent="0.3">
      <c r="A478">
        <v>500.2</v>
      </c>
      <c r="B478">
        <v>1943.55</v>
      </c>
    </row>
    <row r="479" spans="1:2" x14ac:dyDescent="0.3">
      <c r="A479">
        <v>504.45</v>
      </c>
      <c r="B479">
        <v>1917.1</v>
      </c>
    </row>
    <row r="480" spans="1:2" x14ac:dyDescent="0.3">
      <c r="A480">
        <v>504.3</v>
      </c>
      <c r="B480">
        <v>1900.15</v>
      </c>
    </row>
    <row r="481" spans="1:2" x14ac:dyDescent="0.3">
      <c r="A481">
        <v>515.70000000000005</v>
      </c>
      <c r="B481">
        <v>1925.7</v>
      </c>
    </row>
    <row r="482" spans="1:2" x14ac:dyDescent="0.3">
      <c r="A482">
        <v>518.20000000000005</v>
      </c>
      <c r="B482">
        <v>1913.15</v>
      </c>
    </row>
    <row r="483" spans="1:2" x14ac:dyDescent="0.3">
      <c r="A483">
        <v>517.29999999999995</v>
      </c>
      <c r="B483">
        <v>1909.85</v>
      </c>
    </row>
    <row r="484" spans="1:2" x14ac:dyDescent="0.3">
      <c r="A484">
        <v>507.55</v>
      </c>
      <c r="B484">
        <v>1899.3</v>
      </c>
    </row>
    <row r="485" spans="1:2" x14ac:dyDescent="0.3">
      <c r="A485">
        <v>504.2</v>
      </c>
      <c r="B485">
        <v>1863.15</v>
      </c>
    </row>
    <row r="486" spans="1:2" x14ac:dyDescent="0.3">
      <c r="A486">
        <v>485.45</v>
      </c>
      <c r="B486">
        <v>1864.15</v>
      </c>
    </row>
    <row r="487" spans="1:2" x14ac:dyDescent="0.3">
      <c r="A487">
        <v>480.1</v>
      </c>
      <c r="B487">
        <v>1869.6</v>
      </c>
    </row>
    <row r="488" spans="1:2" x14ac:dyDescent="0.3">
      <c r="A488">
        <v>479.3</v>
      </c>
      <c r="B488">
        <v>1860</v>
      </c>
    </row>
    <row r="489" spans="1:2" x14ac:dyDescent="0.3">
      <c r="A489">
        <v>471.55</v>
      </c>
      <c r="B489">
        <v>1875</v>
      </c>
    </row>
    <row r="490" spans="1:2" x14ac:dyDescent="0.3">
      <c r="A490">
        <v>460.1</v>
      </c>
      <c r="B490">
        <v>1840.15</v>
      </c>
    </row>
    <row r="491" spans="1:2" x14ac:dyDescent="0.3">
      <c r="A491">
        <v>462.05</v>
      </c>
      <c r="B491">
        <v>1847.8</v>
      </c>
    </row>
    <row r="492" spans="1:2" x14ac:dyDescent="0.3">
      <c r="A492">
        <v>468.5</v>
      </c>
      <c r="B492">
        <v>1849.5</v>
      </c>
    </row>
    <row r="493" spans="1:2" x14ac:dyDescent="0.3">
      <c r="A493">
        <v>470</v>
      </c>
      <c r="B493">
        <v>1868.55</v>
      </c>
    </row>
    <row r="494" spans="1:2" x14ac:dyDescent="0.3">
      <c r="A494">
        <v>463.45</v>
      </c>
      <c r="B494">
        <v>1920.85</v>
      </c>
    </row>
    <row r="495" spans="1:2" x14ac:dyDescent="0.3">
      <c r="A495">
        <v>463.6</v>
      </c>
      <c r="B495">
        <v>1913.35</v>
      </c>
    </row>
    <row r="496" spans="1:2" x14ac:dyDescent="0.3">
      <c r="A496">
        <v>469.25</v>
      </c>
      <c r="B496">
        <v>1919.55</v>
      </c>
    </row>
    <row r="497" spans="1:2" x14ac:dyDescent="0.3">
      <c r="A497">
        <v>466.9</v>
      </c>
      <c r="B497">
        <v>1926.05</v>
      </c>
    </row>
    <row r="498" spans="1:2" x14ac:dyDescent="0.3">
      <c r="A498">
        <v>469.3</v>
      </c>
      <c r="B498">
        <v>1927.8</v>
      </c>
    </row>
    <row r="499" spans="1:2" x14ac:dyDescent="0.3">
      <c r="A499">
        <v>455</v>
      </c>
      <c r="B499">
        <v>1938.5</v>
      </c>
    </row>
    <row r="500" spans="1:2" x14ac:dyDescent="0.3">
      <c r="A500">
        <v>455.15</v>
      </c>
      <c r="B500">
        <v>1945.15</v>
      </c>
    </row>
    <row r="501" spans="1:2" x14ac:dyDescent="0.3">
      <c r="A501">
        <v>459.4</v>
      </c>
      <c r="B501">
        <v>1981.85</v>
      </c>
    </row>
    <row r="502" spans="1:2" x14ac:dyDescent="0.3">
      <c r="A502">
        <v>466.3</v>
      </c>
      <c r="B502">
        <v>1986.35</v>
      </c>
    </row>
    <row r="503" spans="1:2" x14ac:dyDescent="0.3">
      <c r="A503">
        <v>472.75</v>
      </c>
      <c r="B503">
        <v>1985.55</v>
      </c>
    </row>
    <row r="504" spans="1:2" x14ac:dyDescent="0.3">
      <c r="A504">
        <v>471.1</v>
      </c>
      <c r="B504">
        <v>1965.05</v>
      </c>
    </row>
    <row r="505" spans="1:2" x14ac:dyDescent="0.3">
      <c r="A505">
        <v>476.3</v>
      </c>
      <c r="B505">
        <v>1951.25</v>
      </c>
    </row>
    <row r="506" spans="1:2" x14ac:dyDescent="0.3">
      <c r="A506">
        <v>486</v>
      </c>
      <c r="B506">
        <v>1957.55</v>
      </c>
    </row>
    <row r="507" spans="1:2" x14ac:dyDescent="0.3">
      <c r="A507">
        <v>497.15</v>
      </c>
      <c r="B507">
        <v>1959.5</v>
      </c>
    </row>
    <row r="508" spans="1:2" x14ac:dyDescent="0.3">
      <c r="A508">
        <v>507.1</v>
      </c>
      <c r="B508">
        <v>1969.05</v>
      </c>
    </row>
    <row r="509" spans="1:2" x14ac:dyDescent="0.3">
      <c r="A509">
        <v>513.35</v>
      </c>
      <c r="B509">
        <v>1965.55</v>
      </c>
    </row>
    <row r="510" spans="1:2" x14ac:dyDescent="0.3">
      <c r="A510">
        <v>516</v>
      </c>
      <c r="B510">
        <v>1959.7</v>
      </c>
    </row>
    <row r="511" spans="1:2" x14ac:dyDescent="0.3">
      <c r="A511">
        <v>517.04999999999995</v>
      </c>
      <c r="B511">
        <v>1963.25</v>
      </c>
    </row>
    <row r="512" spans="1:2" x14ac:dyDescent="0.3">
      <c r="A512">
        <v>517.79999999999995</v>
      </c>
      <c r="B512">
        <v>1983.65</v>
      </c>
    </row>
    <row r="513" spans="1:2" x14ac:dyDescent="0.3">
      <c r="A513">
        <v>528.04999999999995</v>
      </c>
      <c r="B513">
        <v>1983.35</v>
      </c>
    </row>
    <row r="514" spans="1:2" x14ac:dyDescent="0.3">
      <c r="A514">
        <v>508.9</v>
      </c>
      <c r="B514">
        <v>1979.9</v>
      </c>
    </row>
    <row r="515" spans="1:2" x14ac:dyDescent="0.3">
      <c r="A515">
        <v>533.79999999999995</v>
      </c>
      <c r="B515">
        <v>1965.8</v>
      </c>
    </row>
    <row r="516" spans="1:2" x14ac:dyDescent="0.3">
      <c r="A516">
        <v>528.29999999999995</v>
      </c>
      <c r="B516">
        <v>1962.75</v>
      </c>
    </row>
    <row r="517" spans="1:2" x14ac:dyDescent="0.3">
      <c r="A517">
        <v>529.75</v>
      </c>
      <c r="B517">
        <v>1958.9</v>
      </c>
    </row>
    <row r="518" spans="1:2" x14ac:dyDescent="0.3">
      <c r="A518">
        <v>529.75</v>
      </c>
      <c r="B518">
        <v>1944.85</v>
      </c>
    </row>
    <row r="519" spans="1:2" x14ac:dyDescent="0.3">
      <c r="A519">
        <v>528.75</v>
      </c>
      <c r="B519">
        <v>1936.35</v>
      </c>
    </row>
    <row r="520" spans="1:2" x14ac:dyDescent="0.3">
      <c r="A520">
        <v>529.54999999999995</v>
      </c>
      <c r="B520">
        <v>1946.35</v>
      </c>
    </row>
    <row r="521" spans="1:2" x14ac:dyDescent="0.3">
      <c r="A521">
        <v>520.29999999999995</v>
      </c>
      <c r="B521">
        <v>1934.45</v>
      </c>
    </row>
    <row r="522" spans="1:2" x14ac:dyDescent="0.3">
      <c r="A522">
        <v>530.29999999999995</v>
      </c>
      <c r="B522">
        <v>1940.05</v>
      </c>
    </row>
    <row r="523" spans="1:2" x14ac:dyDescent="0.3">
      <c r="A523">
        <v>534.79999999999995</v>
      </c>
      <c r="B523">
        <v>1939.7</v>
      </c>
    </row>
    <row r="524" spans="1:2" x14ac:dyDescent="0.3">
      <c r="A524">
        <v>532.1</v>
      </c>
      <c r="B524">
        <v>1960.5</v>
      </c>
    </row>
    <row r="525" spans="1:2" x14ac:dyDescent="0.3">
      <c r="A525">
        <v>548.20000000000005</v>
      </c>
      <c r="B525">
        <v>1959.95</v>
      </c>
    </row>
    <row r="526" spans="1:2" x14ac:dyDescent="0.3">
      <c r="A526">
        <v>573.29999999999995</v>
      </c>
      <c r="B526">
        <v>1982.7</v>
      </c>
    </row>
    <row r="527" spans="1:2" x14ac:dyDescent="0.3">
      <c r="A527">
        <v>549.15</v>
      </c>
      <c r="B527">
        <v>2038.3</v>
      </c>
    </row>
    <row r="528" spans="1:2" x14ac:dyDescent="0.3">
      <c r="A528">
        <v>555.75</v>
      </c>
      <c r="B528">
        <v>2025.25</v>
      </c>
    </row>
    <row r="529" spans="1:2" x14ac:dyDescent="0.3">
      <c r="A529">
        <v>570.95000000000005</v>
      </c>
      <c r="B529">
        <v>2039.25</v>
      </c>
    </row>
    <row r="530" spans="1:2" x14ac:dyDescent="0.3">
      <c r="A530">
        <v>577.85</v>
      </c>
      <c r="B530">
        <v>2034.55</v>
      </c>
    </row>
    <row r="531" spans="1:2" x14ac:dyDescent="0.3">
      <c r="A531">
        <v>572.70000000000005</v>
      </c>
      <c r="B531">
        <v>2035.05</v>
      </c>
    </row>
    <row r="532" spans="1:2" x14ac:dyDescent="0.3">
      <c r="A532">
        <v>587.20000000000005</v>
      </c>
      <c r="B532">
        <v>2042.25</v>
      </c>
    </row>
    <row r="533" spans="1:2" x14ac:dyDescent="0.3">
      <c r="A533">
        <v>594.54999999999995</v>
      </c>
      <c r="B533">
        <v>2106.25</v>
      </c>
    </row>
    <row r="534" spans="1:2" x14ac:dyDescent="0.3">
      <c r="A534">
        <v>608.75</v>
      </c>
      <c r="B534">
        <v>2086.5500000000002</v>
      </c>
    </row>
    <row r="535" spans="1:2" x14ac:dyDescent="0.3">
      <c r="A535">
        <v>634</v>
      </c>
      <c r="B535">
        <v>2086.35</v>
      </c>
    </row>
    <row r="536" spans="1:2" x14ac:dyDescent="0.3">
      <c r="A536">
        <v>637.70000000000005</v>
      </c>
      <c r="B536">
        <v>2088.1</v>
      </c>
    </row>
    <row r="537" spans="1:2" x14ac:dyDescent="0.3">
      <c r="A537">
        <v>640.6</v>
      </c>
      <c r="B537">
        <v>2083</v>
      </c>
    </row>
    <row r="538" spans="1:2" x14ac:dyDescent="0.3">
      <c r="A538">
        <v>644.65</v>
      </c>
      <c r="B538">
        <v>2074.6</v>
      </c>
    </row>
    <row r="539" spans="1:2" x14ac:dyDescent="0.3">
      <c r="A539">
        <v>653.95000000000005</v>
      </c>
      <c r="B539">
        <v>2079.5500000000002</v>
      </c>
    </row>
    <row r="540" spans="1:2" x14ac:dyDescent="0.3">
      <c r="A540">
        <v>643.1</v>
      </c>
      <c r="B540">
        <v>2065.75</v>
      </c>
    </row>
    <row r="541" spans="1:2" x14ac:dyDescent="0.3">
      <c r="A541">
        <v>667.45</v>
      </c>
      <c r="B541">
        <v>2080.6</v>
      </c>
    </row>
    <row r="542" spans="1:2" x14ac:dyDescent="0.3">
      <c r="A542">
        <v>665.6</v>
      </c>
      <c r="B542">
        <v>2074.85</v>
      </c>
    </row>
    <row r="543" spans="1:2" x14ac:dyDescent="0.3">
      <c r="A543">
        <v>664.7</v>
      </c>
      <c r="B543">
        <v>2087.4</v>
      </c>
    </row>
    <row r="544" spans="1:2" x14ac:dyDescent="0.3">
      <c r="A544">
        <v>662.45</v>
      </c>
      <c r="B544">
        <v>2084.4</v>
      </c>
    </row>
    <row r="545" spans="1:2" x14ac:dyDescent="0.3">
      <c r="A545">
        <v>659.7</v>
      </c>
      <c r="B545">
        <v>2073.5</v>
      </c>
    </row>
    <row r="546" spans="1:2" x14ac:dyDescent="0.3">
      <c r="A546">
        <v>666.9</v>
      </c>
      <c r="B546">
        <v>2075.25</v>
      </c>
    </row>
    <row r="547" spans="1:2" x14ac:dyDescent="0.3">
      <c r="A547">
        <v>670</v>
      </c>
      <c r="B547">
        <v>2080.0500000000002</v>
      </c>
    </row>
    <row r="548" spans="1:2" x14ac:dyDescent="0.3">
      <c r="A548">
        <v>660.55</v>
      </c>
      <c r="B548">
        <v>2083.4</v>
      </c>
    </row>
    <row r="549" spans="1:2" x14ac:dyDescent="0.3">
      <c r="A549">
        <v>667.8</v>
      </c>
      <c r="B549">
        <v>2084</v>
      </c>
    </row>
    <row r="550" spans="1:2" x14ac:dyDescent="0.3">
      <c r="A550">
        <v>688.95</v>
      </c>
      <c r="B550">
        <v>2082.9</v>
      </c>
    </row>
    <row r="551" spans="1:2" x14ac:dyDescent="0.3">
      <c r="A551">
        <v>683.5</v>
      </c>
      <c r="B551">
        <v>2086.6999999999998</v>
      </c>
    </row>
    <row r="552" spans="1:2" x14ac:dyDescent="0.3">
      <c r="A552">
        <v>688.75</v>
      </c>
      <c r="B552">
        <v>2087.0500000000002</v>
      </c>
    </row>
    <row r="553" spans="1:2" x14ac:dyDescent="0.3">
      <c r="A553">
        <v>684.3</v>
      </c>
      <c r="B553">
        <v>2116.4499999999998</v>
      </c>
    </row>
    <row r="554" spans="1:2" x14ac:dyDescent="0.3">
      <c r="A554">
        <v>689.4</v>
      </c>
      <c r="B554">
        <v>2140.4499999999998</v>
      </c>
    </row>
    <row r="555" spans="1:2" x14ac:dyDescent="0.3">
      <c r="A555">
        <v>669.25</v>
      </c>
      <c r="B555">
        <v>2144.9</v>
      </c>
    </row>
    <row r="556" spans="1:2" x14ac:dyDescent="0.3">
      <c r="A556">
        <v>660.7</v>
      </c>
      <c r="B556">
        <v>2163.75</v>
      </c>
    </row>
    <row r="557" spans="1:2" x14ac:dyDescent="0.3">
      <c r="A557">
        <v>682.05</v>
      </c>
      <c r="B557">
        <v>2207.6</v>
      </c>
    </row>
    <row r="558" spans="1:2" x14ac:dyDescent="0.3">
      <c r="A558">
        <v>671.5</v>
      </c>
      <c r="B558">
        <v>2190.1999999999998</v>
      </c>
    </row>
    <row r="559" spans="1:2" x14ac:dyDescent="0.3">
      <c r="A559">
        <v>678.05</v>
      </c>
      <c r="B559">
        <v>2171.75</v>
      </c>
    </row>
    <row r="560" spans="1:2" x14ac:dyDescent="0.3">
      <c r="A560">
        <v>669.85</v>
      </c>
      <c r="B560">
        <v>2189.6</v>
      </c>
    </row>
    <row r="561" spans="1:2" x14ac:dyDescent="0.3">
      <c r="A561">
        <v>656.2</v>
      </c>
      <c r="B561">
        <v>2200.1999999999998</v>
      </c>
    </row>
    <row r="562" spans="1:2" x14ac:dyDescent="0.3">
      <c r="A562">
        <v>624.95000000000005</v>
      </c>
      <c r="B562">
        <v>2256.8000000000002</v>
      </c>
    </row>
    <row r="563" spans="1:2" x14ac:dyDescent="0.3">
      <c r="A563">
        <v>610.70000000000005</v>
      </c>
      <c r="B563">
        <v>2223.75</v>
      </c>
    </row>
    <row r="564" spans="1:2" x14ac:dyDescent="0.3">
      <c r="A564">
        <v>653.65</v>
      </c>
      <c r="B564">
        <v>2316.5500000000002</v>
      </c>
    </row>
    <row r="565" spans="1:2" x14ac:dyDescent="0.3">
      <c r="A565">
        <v>621.54999999999995</v>
      </c>
      <c r="B565">
        <v>2277.6</v>
      </c>
    </row>
    <row r="566" spans="1:2" x14ac:dyDescent="0.3">
      <c r="A566">
        <v>618.4</v>
      </c>
      <c r="B566">
        <v>2289.4</v>
      </c>
    </row>
    <row r="567" spans="1:2" x14ac:dyDescent="0.3">
      <c r="A567">
        <v>619.04999999999995</v>
      </c>
      <c r="B567">
        <v>2255</v>
      </c>
    </row>
    <row r="568" spans="1:2" x14ac:dyDescent="0.3">
      <c r="A568">
        <v>608.70000000000005</v>
      </c>
      <c r="B568">
        <v>2210.75</v>
      </c>
    </row>
    <row r="569" spans="1:2" x14ac:dyDescent="0.3">
      <c r="A569">
        <v>580.75</v>
      </c>
      <c r="B569">
        <v>2218.4499999999998</v>
      </c>
    </row>
    <row r="570" spans="1:2" x14ac:dyDescent="0.3">
      <c r="A570">
        <v>565.85</v>
      </c>
      <c r="B570">
        <v>2185.4499999999998</v>
      </c>
    </row>
    <row r="571" spans="1:2" x14ac:dyDescent="0.3">
      <c r="A571">
        <v>582.35</v>
      </c>
      <c r="B571">
        <v>2172.85</v>
      </c>
    </row>
    <row r="572" spans="1:2" x14ac:dyDescent="0.3">
      <c r="A572">
        <v>584.5</v>
      </c>
      <c r="B572">
        <v>2192.1999999999998</v>
      </c>
    </row>
    <row r="573" spans="1:2" x14ac:dyDescent="0.3">
      <c r="A573">
        <v>579.75</v>
      </c>
      <c r="B573">
        <v>2174.75</v>
      </c>
    </row>
    <row r="574" spans="1:2" x14ac:dyDescent="0.3">
      <c r="A574">
        <v>573.95000000000005</v>
      </c>
      <c r="B574">
        <v>2210.1999999999998</v>
      </c>
    </row>
    <row r="575" spans="1:2" x14ac:dyDescent="0.3">
      <c r="A575">
        <v>576.04999999999995</v>
      </c>
      <c r="B575">
        <v>2251.9</v>
      </c>
    </row>
    <row r="576" spans="1:2" x14ac:dyDescent="0.3">
      <c r="A576">
        <v>561.9</v>
      </c>
      <c r="B576">
        <v>2214.75</v>
      </c>
    </row>
    <row r="577" spans="1:2" x14ac:dyDescent="0.3">
      <c r="A577">
        <v>553.9</v>
      </c>
      <c r="B577">
        <v>2240.9</v>
      </c>
    </row>
    <row r="578" spans="1:2" x14ac:dyDescent="0.3">
      <c r="A578">
        <v>554.75</v>
      </c>
      <c r="B578">
        <v>2238.9499999999998</v>
      </c>
    </row>
    <row r="579" spans="1:2" x14ac:dyDescent="0.3">
      <c r="A579">
        <v>546.04999999999995</v>
      </c>
      <c r="B579">
        <v>2211.65</v>
      </c>
    </row>
    <row r="580" spans="1:2" x14ac:dyDescent="0.3">
      <c r="A580">
        <v>547.4</v>
      </c>
      <c r="B580">
        <v>2190.65</v>
      </c>
    </row>
    <row r="581" spans="1:2" x14ac:dyDescent="0.3">
      <c r="A581">
        <v>532.70000000000005</v>
      </c>
      <c r="B581">
        <v>2179.9</v>
      </c>
    </row>
    <row r="582" spans="1:2" x14ac:dyDescent="0.3">
      <c r="A582">
        <v>529.75</v>
      </c>
      <c r="B582">
        <v>2177.9499999999998</v>
      </c>
    </row>
    <row r="583" spans="1:2" x14ac:dyDescent="0.3">
      <c r="A583">
        <v>531.35</v>
      </c>
      <c r="B583">
        <v>2179.9</v>
      </c>
    </row>
    <row r="584" spans="1:2" x14ac:dyDescent="0.3">
      <c r="A584">
        <v>533.6</v>
      </c>
      <c r="B584">
        <v>2144.0500000000002</v>
      </c>
    </row>
    <row r="585" spans="1:2" x14ac:dyDescent="0.3">
      <c r="A585">
        <v>526.95000000000005</v>
      </c>
      <c r="B585">
        <v>2172.9499999999998</v>
      </c>
    </row>
    <row r="586" spans="1:2" x14ac:dyDescent="0.3">
      <c r="A586">
        <v>523.75</v>
      </c>
      <c r="B586">
        <v>2170.75</v>
      </c>
    </row>
    <row r="587" spans="1:2" x14ac:dyDescent="0.3">
      <c r="A587">
        <v>521.79999999999995</v>
      </c>
      <c r="B587">
        <v>2137.3000000000002</v>
      </c>
    </row>
    <row r="588" spans="1:2" x14ac:dyDescent="0.3">
      <c r="A588">
        <v>513</v>
      </c>
      <c r="B588">
        <v>2127.6</v>
      </c>
    </row>
    <row r="589" spans="1:2" x14ac:dyDescent="0.3">
      <c r="A589">
        <v>523.45000000000005</v>
      </c>
      <c r="B589">
        <v>2100.3000000000002</v>
      </c>
    </row>
    <row r="590" spans="1:2" x14ac:dyDescent="0.3">
      <c r="A590">
        <v>519.45000000000005</v>
      </c>
      <c r="B590">
        <v>2082.9499999999998</v>
      </c>
    </row>
    <row r="591" spans="1:2" x14ac:dyDescent="0.3">
      <c r="A591">
        <v>528.75</v>
      </c>
      <c r="B591">
        <v>2054.35</v>
      </c>
    </row>
    <row r="592" spans="1:2" x14ac:dyDescent="0.3">
      <c r="A592">
        <v>527.45000000000005</v>
      </c>
      <c r="B592">
        <v>2050.1</v>
      </c>
    </row>
    <row r="593" spans="1:2" x14ac:dyDescent="0.3">
      <c r="A593">
        <v>505.6</v>
      </c>
      <c r="B593">
        <v>2056.35</v>
      </c>
    </row>
    <row r="594" spans="1:2" x14ac:dyDescent="0.3">
      <c r="A594">
        <v>517.95000000000005</v>
      </c>
      <c r="B594">
        <v>2028.8</v>
      </c>
    </row>
    <row r="595" spans="1:2" x14ac:dyDescent="0.3">
      <c r="A595">
        <v>508.45</v>
      </c>
      <c r="B595">
        <v>2028.4</v>
      </c>
    </row>
    <row r="596" spans="1:2" x14ac:dyDescent="0.3">
      <c r="A596">
        <v>515.54999999999995</v>
      </c>
      <c r="B596">
        <v>2063.9499999999998</v>
      </c>
    </row>
    <row r="597" spans="1:2" x14ac:dyDescent="0.3">
      <c r="A597">
        <v>474.25</v>
      </c>
      <c r="B597">
        <v>2049.65</v>
      </c>
    </row>
    <row r="598" spans="1:2" x14ac:dyDescent="0.3">
      <c r="A598">
        <v>482.65</v>
      </c>
      <c r="B598">
        <v>2042.3</v>
      </c>
    </row>
    <row r="599" spans="1:2" x14ac:dyDescent="0.3">
      <c r="A599">
        <v>468.25</v>
      </c>
      <c r="B599">
        <v>1990.15</v>
      </c>
    </row>
    <row r="600" spans="1:2" x14ac:dyDescent="0.3">
      <c r="A600">
        <v>462.15</v>
      </c>
      <c r="B600">
        <v>1964.85</v>
      </c>
    </row>
    <row r="601" spans="1:2" x14ac:dyDescent="0.3">
      <c r="A601">
        <v>458.95</v>
      </c>
      <c r="B601">
        <v>1981.35</v>
      </c>
    </row>
    <row r="602" spans="1:2" x14ac:dyDescent="0.3">
      <c r="A602">
        <v>455.9</v>
      </c>
      <c r="B602">
        <v>1995.05</v>
      </c>
    </row>
    <row r="603" spans="1:2" x14ac:dyDescent="0.3">
      <c r="A603">
        <v>454.4</v>
      </c>
      <c r="B603">
        <v>2004.8</v>
      </c>
    </row>
    <row r="604" spans="1:2" x14ac:dyDescent="0.3">
      <c r="A604">
        <v>436.05</v>
      </c>
      <c r="B604">
        <v>1988.05</v>
      </c>
    </row>
    <row r="605" spans="1:2" x14ac:dyDescent="0.3">
      <c r="A605">
        <v>428.85</v>
      </c>
      <c r="B605">
        <v>2024.4</v>
      </c>
    </row>
    <row r="606" spans="1:2" x14ac:dyDescent="0.3">
      <c r="A606">
        <v>430.4</v>
      </c>
      <c r="B606">
        <v>2010</v>
      </c>
    </row>
    <row r="607" spans="1:2" x14ac:dyDescent="0.3">
      <c r="A607">
        <v>417.4</v>
      </c>
      <c r="B607">
        <v>1973.5</v>
      </c>
    </row>
    <row r="608" spans="1:2" x14ac:dyDescent="0.3">
      <c r="A608">
        <v>417.45</v>
      </c>
      <c r="B608">
        <v>1985.6</v>
      </c>
    </row>
    <row r="609" spans="1:2" x14ac:dyDescent="0.3">
      <c r="A609">
        <v>409.65</v>
      </c>
      <c r="B609">
        <v>2010</v>
      </c>
    </row>
    <row r="610" spans="1:2" x14ac:dyDescent="0.3">
      <c r="A610">
        <v>410.25</v>
      </c>
      <c r="B610">
        <v>1985.55</v>
      </c>
    </row>
    <row r="611" spans="1:2" x14ac:dyDescent="0.3">
      <c r="A611">
        <v>407.1</v>
      </c>
      <c r="B611">
        <v>1990.15</v>
      </c>
    </row>
    <row r="612" spans="1:2" x14ac:dyDescent="0.3">
      <c r="A612">
        <v>383.85</v>
      </c>
      <c r="B612">
        <v>1988.8</v>
      </c>
    </row>
    <row r="613" spans="1:2" x14ac:dyDescent="0.3">
      <c r="A613">
        <v>374</v>
      </c>
      <c r="B613">
        <v>1958.75</v>
      </c>
    </row>
    <row r="614" spans="1:2" x14ac:dyDescent="0.3">
      <c r="A614">
        <v>384</v>
      </c>
      <c r="B614">
        <v>2033.65</v>
      </c>
    </row>
    <row r="615" spans="1:2" x14ac:dyDescent="0.3">
      <c r="A615">
        <v>377</v>
      </c>
      <c r="B615">
        <v>2048.3000000000002</v>
      </c>
    </row>
    <row r="616" spans="1:2" x14ac:dyDescent="0.3">
      <c r="A616">
        <v>370.3</v>
      </c>
      <c r="B616">
        <v>2019.7</v>
      </c>
    </row>
    <row r="617" spans="1:2" x14ac:dyDescent="0.3">
      <c r="A617">
        <v>372.2</v>
      </c>
      <c r="B617">
        <v>2012.65</v>
      </c>
    </row>
    <row r="618" spans="1:2" x14ac:dyDescent="0.3">
      <c r="A618">
        <v>370.65</v>
      </c>
      <c r="B618">
        <v>2000</v>
      </c>
    </row>
    <row r="619" spans="1:2" x14ac:dyDescent="0.3">
      <c r="A619">
        <v>370</v>
      </c>
      <c r="B619">
        <v>2001</v>
      </c>
    </row>
    <row r="620" spans="1:2" x14ac:dyDescent="0.3">
      <c r="A620">
        <v>378.55</v>
      </c>
      <c r="B620">
        <v>2033.7</v>
      </c>
    </row>
    <row r="621" spans="1:2" x14ac:dyDescent="0.3">
      <c r="A621">
        <v>381.6</v>
      </c>
      <c r="B621">
        <v>2022.35</v>
      </c>
    </row>
    <row r="622" spans="1:2" x14ac:dyDescent="0.3">
      <c r="A622">
        <v>378.45</v>
      </c>
      <c r="B622">
        <v>2013.85</v>
      </c>
    </row>
    <row r="623" spans="1:2" x14ac:dyDescent="0.3">
      <c r="A623">
        <v>381</v>
      </c>
      <c r="B623">
        <v>2016.7</v>
      </c>
    </row>
    <row r="624" spans="1:2" x14ac:dyDescent="0.3">
      <c r="A624">
        <v>382.7</v>
      </c>
      <c r="B624">
        <v>2017.3</v>
      </c>
    </row>
    <row r="625" spans="1:2" x14ac:dyDescent="0.3">
      <c r="A625">
        <v>379.65</v>
      </c>
      <c r="B625">
        <v>2003.25</v>
      </c>
    </row>
    <row r="626" spans="1:2" x14ac:dyDescent="0.3">
      <c r="A626">
        <v>375</v>
      </c>
      <c r="B626">
        <v>2007.1</v>
      </c>
    </row>
    <row r="627" spans="1:2" x14ac:dyDescent="0.3">
      <c r="A627">
        <v>377.35</v>
      </c>
      <c r="B627">
        <v>2019.3</v>
      </c>
    </row>
    <row r="628" spans="1:2" x14ac:dyDescent="0.3">
      <c r="A628">
        <v>394.05</v>
      </c>
      <c r="B628">
        <v>2029.85</v>
      </c>
    </row>
    <row r="629" spans="1:2" x14ac:dyDescent="0.3">
      <c r="A629">
        <v>405.85</v>
      </c>
      <c r="B629">
        <v>2038.65</v>
      </c>
    </row>
    <row r="630" spans="1:2" x14ac:dyDescent="0.3">
      <c r="A630">
        <v>408.85</v>
      </c>
      <c r="B630">
        <v>2022.15</v>
      </c>
    </row>
    <row r="631" spans="1:2" x14ac:dyDescent="0.3">
      <c r="A631">
        <v>411.3</v>
      </c>
      <c r="B631">
        <v>2019.3</v>
      </c>
    </row>
    <row r="632" spans="1:2" x14ac:dyDescent="0.3">
      <c r="A632">
        <v>407.4</v>
      </c>
      <c r="B632">
        <v>2016.45</v>
      </c>
    </row>
    <row r="633" spans="1:2" x14ac:dyDescent="0.3">
      <c r="A633">
        <v>389.95</v>
      </c>
      <c r="B633">
        <v>2015.7</v>
      </c>
    </row>
    <row r="634" spans="1:2" x14ac:dyDescent="0.3">
      <c r="A634">
        <v>388.75</v>
      </c>
      <c r="B634">
        <v>2039.85</v>
      </c>
    </row>
    <row r="635" spans="1:2" x14ac:dyDescent="0.3">
      <c r="A635">
        <v>385.4</v>
      </c>
      <c r="B635">
        <v>2061.4499999999998</v>
      </c>
    </row>
    <row r="636" spans="1:2" x14ac:dyDescent="0.3">
      <c r="A636">
        <v>380</v>
      </c>
      <c r="B636">
        <v>2050.75</v>
      </c>
    </row>
    <row r="637" spans="1:2" x14ac:dyDescent="0.3">
      <c r="A637">
        <v>376.9</v>
      </c>
      <c r="B637">
        <v>2040.65</v>
      </c>
    </row>
    <row r="638" spans="1:2" x14ac:dyDescent="0.3">
      <c r="A638">
        <v>370.65</v>
      </c>
      <c r="B638">
        <v>2059.8000000000002</v>
      </c>
    </row>
    <row r="639" spans="1:2" x14ac:dyDescent="0.3">
      <c r="A639">
        <v>365.45</v>
      </c>
      <c r="B639">
        <v>2056.6999999999998</v>
      </c>
    </row>
    <row r="640" spans="1:2" x14ac:dyDescent="0.3">
      <c r="A640">
        <v>362.6</v>
      </c>
      <c r="B640">
        <v>2066.5500000000002</v>
      </c>
    </row>
    <row r="641" spans="1:2" x14ac:dyDescent="0.3">
      <c r="A641">
        <v>364.05</v>
      </c>
      <c r="B641">
        <v>2079.75</v>
      </c>
    </row>
    <row r="642" spans="1:2" x14ac:dyDescent="0.3">
      <c r="A642">
        <v>363.45</v>
      </c>
      <c r="B642">
        <v>2072.1</v>
      </c>
    </row>
    <row r="643" spans="1:2" x14ac:dyDescent="0.3">
      <c r="A643">
        <v>354.7</v>
      </c>
      <c r="B643">
        <v>2073.85</v>
      </c>
    </row>
    <row r="644" spans="1:2" x14ac:dyDescent="0.3">
      <c r="A644">
        <v>350.85</v>
      </c>
      <c r="B644">
        <v>2110.85</v>
      </c>
    </row>
    <row r="645" spans="1:2" x14ac:dyDescent="0.3">
      <c r="A645">
        <v>337.7</v>
      </c>
      <c r="B645">
        <v>2150.0500000000002</v>
      </c>
    </row>
    <row r="646" spans="1:2" x14ac:dyDescent="0.3">
      <c r="A646">
        <v>320.10000000000002</v>
      </c>
      <c r="B646">
        <v>2150.75</v>
      </c>
    </row>
    <row r="647" spans="1:2" x14ac:dyDescent="0.3">
      <c r="A647">
        <v>311.39999999999998</v>
      </c>
      <c r="B647">
        <v>2130.6</v>
      </c>
    </row>
    <row r="648" spans="1:2" x14ac:dyDescent="0.3">
      <c r="A648">
        <v>316.10000000000002</v>
      </c>
      <c r="B648">
        <v>2124.4</v>
      </c>
    </row>
    <row r="649" spans="1:2" x14ac:dyDescent="0.3">
      <c r="A649">
        <v>318.5</v>
      </c>
      <c r="B649">
        <v>2109.9499999999998</v>
      </c>
    </row>
    <row r="650" spans="1:2" x14ac:dyDescent="0.3">
      <c r="A650">
        <v>323.25</v>
      </c>
      <c r="B650">
        <v>2104.35</v>
      </c>
    </row>
    <row r="651" spans="1:2" x14ac:dyDescent="0.3">
      <c r="A651">
        <v>325.45</v>
      </c>
      <c r="B651">
        <v>2123.9499999999998</v>
      </c>
    </row>
    <row r="652" spans="1:2" x14ac:dyDescent="0.3">
      <c r="A652">
        <v>319</v>
      </c>
      <c r="B652">
        <v>2111</v>
      </c>
    </row>
    <row r="653" spans="1:2" x14ac:dyDescent="0.3">
      <c r="A653">
        <v>317.8</v>
      </c>
      <c r="B653">
        <v>2086.15</v>
      </c>
    </row>
    <row r="654" spans="1:2" x14ac:dyDescent="0.3">
      <c r="A654">
        <v>310.3</v>
      </c>
      <c r="B654">
        <v>2100.1999999999998</v>
      </c>
    </row>
    <row r="655" spans="1:2" x14ac:dyDescent="0.3">
      <c r="A655">
        <v>309.85000000000002</v>
      </c>
      <c r="B655">
        <v>2087.85</v>
      </c>
    </row>
    <row r="656" spans="1:2" x14ac:dyDescent="0.3">
      <c r="A656">
        <v>300.7</v>
      </c>
      <c r="B656">
        <v>2105.3000000000002</v>
      </c>
    </row>
    <row r="657" spans="1:2" x14ac:dyDescent="0.3">
      <c r="A657">
        <v>287.39999999999998</v>
      </c>
      <c r="B657">
        <v>2109.0500000000002</v>
      </c>
    </row>
    <row r="658" spans="1:2" x14ac:dyDescent="0.3">
      <c r="A658">
        <v>289.89999999999998</v>
      </c>
      <c r="B658">
        <v>2100.15</v>
      </c>
    </row>
    <row r="659" spans="1:2" x14ac:dyDescent="0.3">
      <c r="A659">
        <v>291.7</v>
      </c>
      <c r="B659">
        <v>2100.25</v>
      </c>
    </row>
    <row r="660" spans="1:2" x14ac:dyDescent="0.3">
      <c r="A660">
        <v>291.05</v>
      </c>
      <c r="B660">
        <v>2094.85</v>
      </c>
    </row>
    <row r="661" spans="1:2" x14ac:dyDescent="0.3">
      <c r="A661">
        <v>283.05</v>
      </c>
      <c r="B661">
        <v>2089</v>
      </c>
    </row>
    <row r="662" spans="1:2" x14ac:dyDescent="0.3">
      <c r="A662">
        <v>277.05</v>
      </c>
      <c r="B662">
        <v>2085.0500000000002</v>
      </c>
    </row>
    <row r="663" spans="1:2" x14ac:dyDescent="0.3">
      <c r="A663">
        <v>278.05</v>
      </c>
      <c r="B663">
        <v>2089.1</v>
      </c>
    </row>
    <row r="664" spans="1:2" x14ac:dyDescent="0.3">
      <c r="A664">
        <v>279.75</v>
      </c>
      <c r="B664">
        <v>2115.1</v>
      </c>
    </row>
    <row r="665" spans="1:2" x14ac:dyDescent="0.3">
      <c r="A665">
        <v>270.45</v>
      </c>
      <c r="B665">
        <v>2093.75</v>
      </c>
    </row>
    <row r="666" spans="1:2" x14ac:dyDescent="0.3">
      <c r="A666">
        <v>273.14999999999998</v>
      </c>
      <c r="B666">
        <v>2089.0500000000002</v>
      </c>
    </row>
    <row r="667" spans="1:2" x14ac:dyDescent="0.3">
      <c r="A667">
        <v>278.05</v>
      </c>
      <c r="B667">
        <v>2085.65</v>
      </c>
    </row>
    <row r="668" spans="1:2" x14ac:dyDescent="0.3">
      <c r="A668">
        <v>281.55</v>
      </c>
      <c r="B668">
        <v>2096.25</v>
      </c>
    </row>
    <row r="669" spans="1:2" x14ac:dyDescent="0.3">
      <c r="A669">
        <v>277.35000000000002</v>
      </c>
      <c r="B669">
        <v>2093.1999999999998</v>
      </c>
    </row>
    <row r="670" spans="1:2" x14ac:dyDescent="0.3">
      <c r="A670">
        <v>275.85000000000002</v>
      </c>
      <c r="B670">
        <v>2099.9499999999998</v>
      </c>
    </row>
    <row r="671" spans="1:2" x14ac:dyDescent="0.3">
      <c r="A671">
        <v>278.75</v>
      </c>
      <c r="B671">
        <v>2099.1</v>
      </c>
    </row>
    <row r="672" spans="1:2" x14ac:dyDescent="0.3">
      <c r="A672">
        <v>283.64999999999998</v>
      </c>
      <c r="B672">
        <v>2100.4</v>
      </c>
    </row>
    <row r="673" spans="1:2" x14ac:dyDescent="0.3">
      <c r="A673">
        <v>284.95</v>
      </c>
      <c r="B673">
        <v>2100.3000000000002</v>
      </c>
    </row>
    <row r="674" spans="1:2" x14ac:dyDescent="0.3">
      <c r="A674">
        <v>278.75</v>
      </c>
      <c r="B674">
        <v>2100</v>
      </c>
    </row>
    <row r="675" spans="1:2" x14ac:dyDescent="0.3">
      <c r="A675">
        <v>280.10000000000002</v>
      </c>
      <c r="B675">
        <v>2099.85</v>
      </c>
    </row>
    <row r="676" spans="1:2" x14ac:dyDescent="0.3">
      <c r="A676">
        <v>279.35000000000002</v>
      </c>
      <c r="B676">
        <v>2115.25</v>
      </c>
    </row>
    <row r="677" spans="1:2" x14ac:dyDescent="0.3">
      <c r="A677">
        <v>278.85000000000002</v>
      </c>
      <c r="B677">
        <v>2190.75</v>
      </c>
    </row>
    <row r="678" spans="1:2" x14ac:dyDescent="0.3">
      <c r="A678">
        <v>275.60000000000002</v>
      </c>
      <c r="B678">
        <v>2224</v>
      </c>
    </row>
    <row r="679" spans="1:2" x14ac:dyDescent="0.3">
      <c r="A679">
        <v>274</v>
      </c>
      <c r="B679">
        <v>2175.1</v>
      </c>
    </row>
    <row r="680" spans="1:2" x14ac:dyDescent="0.3">
      <c r="A680">
        <v>271.75</v>
      </c>
      <c r="B680">
        <v>2120.0500000000002</v>
      </c>
    </row>
    <row r="681" spans="1:2" x14ac:dyDescent="0.3">
      <c r="A681">
        <v>278.3</v>
      </c>
      <c r="B681">
        <v>2091.4</v>
      </c>
    </row>
    <row r="682" spans="1:2" x14ac:dyDescent="0.3">
      <c r="A682">
        <v>311.55</v>
      </c>
      <c r="B682">
        <v>2006.05</v>
      </c>
    </row>
    <row r="683" spans="1:2" x14ac:dyDescent="0.3">
      <c r="A683">
        <v>316.55</v>
      </c>
      <c r="B683">
        <v>1999.35</v>
      </c>
    </row>
    <row r="684" spans="1:2" x14ac:dyDescent="0.3">
      <c r="A684">
        <v>305.8</v>
      </c>
      <c r="B684">
        <v>1985.6</v>
      </c>
    </row>
    <row r="685" spans="1:2" x14ac:dyDescent="0.3">
      <c r="A685">
        <v>313.10000000000002</v>
      </c>
      <c r="B685">
        <v>1972.95</v>
      </c>
    </row>
    <row r="686" spans="1:2" x14ac:dyDescent="0.3">
      <c r="A686">
        <v>314.3</v>
      </c>
      <c r="B686">
        <v>1980.35</v>
      </c>
    </row>
    <row r="687" spans="1:2" x14ac:dyDescent="0.3">
      <c r="A687">
        <v>313.75</v>
      </c>
      <c r="B687">
        <v>1987.2</v>
      </c>
    </row>
    <row r="688" spans="1:2" x14ac:dyDescent="0.3">
      <c r="A688">
        <v>310.5</v>
      </c>
      <c r="B688">
        <v>1998.55</v>
      </c>
    </row>
    <row r="689" spans="1:2" x14ac:dyDescent="0.3">
      <c r="A689">
        <v>305</v>
      </c>
      <c r="B689">
        <v>1958.05</v>
      </c>
    </row>
    <row r="690" spans="1:2" x14ac:dyDescent="0.3">
      <c r="A690">
        <v>308.3</v>
      </c>
      <c r="B690">
        <v>1981.05</v>
      </c>
    </row>
    <row r="691" spans="1:2" x14ac:dyDescent="0.3">
      <c r="A691">
        <v>310.55</v>
      </c>
      <c r="B691">
        <v>2003.15</v>
      </c>
    </row>
    <row r="692" spans="1:2" x14ac:dyDescent="0.3">
      <c r="A692">
        <v>330.1</v>
      </c>
      <c r="B692">
        <v>1980.3</v>
      </c>
    </row>
    <row r="693" spans="1:2" x14ac:dyDescent="0.3">
      <c r="A693">
        <v>331.05</v>
      </c>
      <c r="B693">
        <v>1952.1</v>
      </c>
    </row>
    <row r="694" spans="1:2" x14ac:dyDescent="0.3">
      <c r="A694">
        <v>329.85</v>
      </c>
      <c r="B694">
        <v>1943.05</v>
      </c>
    </row>
    <row r="695" spans="1:2" x14ac:dyDescent="0.3">
      <c r="A695">
        <v>323.25</v>
      </c>
      <c r="B695">
        <v>1936.65</v>
      </c>
    </row>
    <row r="696" spans="1:2" x14ac:dyDescent="0.3">
      <c r="A696">
        <v>322.2</v>
      </c>
      <c r="B696">
        <v>1951.1</v>
      </c>
    </row>
    <row r="697" spans="1:2" x14ac:dyDescent="0.3">
      <c r="A697">
        <v>315.45</v>
      </c>
      <c r="B697">
        <v>1962.4</v>
      </c>
    </row>
    <row r="698" spans="1:2" x14ac:dyDescent="0.3">
      <c r="A698">
        <v>318.60000000000002</v>
      </c>
      <c r="B698">
        <v>1968.95</v>
      </c>
    </row>
    <row r="699" spans="1:2" x14ac:dyDescent="0.3">
      <c r="A699">
        <v>318.35000000000002</v>
      </c>
      <c r="B699">
        <v>1969.7</v>
      </c>
    </row>
    <row r="700" spans="1:2" x14ac:dyDescent="0.3">
      <c r="A700">
        <v>315</v>
      </c>
      <c r="B700">
        <v>1977.6</v>
      </c>
    </row>
    <row r="701" spans="1:2" x14ac:dyDescent="0.3">
      <c r="A701">
        <v>309.85000000000002</v>
      </c>
      <c r="B701">
        <v>1991.9</v>
      </c>
    </row>
    <row r="702" spans="1:2" x14ac:dyDescent="0.3">
      <c r="A702">
        <v>308.60000000000002</v>
      </c>
      <c r="B702">
        <v>1994.7</v>
      </c>
    </row>
    <row r="703" spans="1:2" x14ac:dyDescent="0.3">
      <c r="A703">
        <v>314.14999999999998</v>
      </c>
      <c r="B703">
        <v>1991.5</v>
      </c>
    </row>
    <row r="704" spans="1:2" x14ac:dyDescent="0.3">
      <c r="A704">
        <v>309.10000000000002</v>
      </c>
      <c r="B704">
        <v>1996.45</v>
      </c>
    </row>
    <row r="705" spans="1:2" x14ac:dyDescent="0.3">
      <c r="A705">
        <v>303.7</v>
      </c>
      <c r="B705">
        <v>2000</v>
      </c>
    </row>
    <row r="706" spans="1:2" x14ac:dyDescent="0.3">
      <c r="A706">
        <v>308.89999999999998</v>
      </c>
      <c r="B706">
        <v>1995.85</v>
      </c>
    </row>
    <row r="707" spans="1:2" x14ac:dyDescent="0.3">
      <c r="A707">
        <v>310.05</v>
      </c>
      <c r="B707">
        <v>2003.8</v>
      </c>
    </row>
    <row r="708" spans="1:2" x14ac:dyDescent="0.3">
      <c r="A708">
        <v>303.89999999999998</v>
      </c>
      <c r="B708">
        <v>1999.85</v>
      </c>
    </row>
    <row r="709" spans="1:2" x14ac:dyDescent="0.3">
      <c r="A709">
        <v>301.2</v>
      </c>
      <c r="B709">
        <v>2004.4</v>
      </c>
    </row>
    <row r="710" spans="1:2" x14ac:dyDescent="0.3">
      <c r="A710">
        <v>293.8</v>
      </c>
      <c r="B710">
        <v>2005</v>
      </c>
    </row>
    <row r="711" spans="1:2" x14ac:dyDescent="0.3">
      <c r="A711">
        <v>289.25</v>
      </c>
      <c r="B711">
        <v>2005</v>
      </c>
    </row>
    <row r="712" spans="1:2" x14ac:dyDescent="0.3">
      <c r="A712">
        <v>293.14999999999998</v>
      </c>
      <c r="B712">
        <v>2005.05</v>
      </c>
    </row>
    <row r="713" spans="1:2" x14ac:dyDescent="0.3">
      <c r="A713">
        <v>295.39999999999998</v>
      </c>
      <c r="B713">
        <v>1998.2</v>
      </c>
    </row>
    <row r="714" spans="1:2" x14ac:dyDescent="0.3">
      <c r="A714">
        <v>292.8</v>
      </c>
      <c r="B714">
        <v>1998.95</v>
      </c>
    </row>
    <row r="715" spans="1:2" x14ac:dyDescent="0.3">
      <c r="A715">
        <v>292.05</v>
      </c>
      <c r="B715">
        <v>2001.45</v>
      </c>
    </row>
    <row r="716" spans="1:2" x14ac:dyDescent="0.3">
      <c r="A716">
        <v>292.05</v>
      </c>
      <c r="B716">
        <v>2000</v>
      </c>
    </row>
    <row r="717" spans="1:2" x14ac:dyDescent="0.3">
      <c r="A717">
        <v>291.75</v>
      </c>
      <c r="B717">
        <v>2004.65</v>
      </c>
    </row>
    <row r="718" spans="1:2" x14ac:dyDescent="0.3">
      <c r="A718">
        <v>288.2</v>
      </c>
      <c r="B718">
        <v>2005.5</v>
      </c>
    </row>
    <row r="719" spans="1:2" x14ac:dyDescent="0.3">
      <c r="A719">
        <v>277.39999999999998</v>
      </c>
      <c r="B719">
        <v>2010.9</v>
      </c>
    </row>
    <row r="720" spans="1:2" x14ac:dyDescent="0.3">
      <c r="A720">
        <v>282.85000000000002</v>
      </c>
      <c r="B720">
        <v>1999.05</v>
      </c>
    </row>
    <row r="721" spans="1:2" x14ac:dyDescent="0.3">
      <c r="A721">
        <v>278.5</v>
      </c>
      <c r="B721">
        <v>1985.15</v>
      </c>
    </row>
    <row r="722" spans="1:2" x14ac:dyDescent="0.3">
      <c r="A722">
        <v>276.10000000000002</v>
      </c>
      <c r="B722">
        <v>1997.2</v>
      </c>
    </row>
    <row r="723" spans="1:2" x14ac:dyDescent="0.3">
      <c r="A723">
        <v>274.85000000000002</v>
      </c>
      <c r="B723">
        <v>1996.2</v>
      </c>
    </row>
    <row r="724" spans="1:2" x14ac:dyDescent="0.3">
      <c r="A724">
        <v>271.95</v>
      </c>
      <c r="B724">
        <v>1999.55</v>
      </c>
    </row>
    <row r="725" spans="1:2" x14ac:dyDescent="0.3">
      <c r="A725">
        <v>271.45</v>
      </c>
      <c r="B725">
        <v>2000.6</v>
      </c>
    </row>
    <row r="726" spans="1:2" x14ac:dyDescent="0.3">
      <c r="A726">
        <v>272.8</v>
      </c>
      <c r="B726">
        <v>2016.2</v>
      </c>
    </row>
    <row r="727" spans="1:2" x14ac:dyDescent="0.3">
      <c r="A727">
        <v>272</v>
      </c>
      <c r="B727">
        <v>2002.25</v>
      </c>
    </row>
    <row r="728" spans="1:2" x14ac:dyDescent="0.3">
      <c r="A728">
        <v>272.35000000000002</v>
      </c>
      <c r="B728">
        <v>2049.8000000000002</v>
      </c>
    </row>
    <row r="729" spans="1:2" x14ac:dyDescent="0.3">
      <c r="A729">
        <v>272.7</v>
      </c>
      <c r="B729">
        <v>2050.1999999999998</v>
      </c>
    </row>
    <row r="730" spans="1:2" x14ac:dyDescent="0.3">
      <c r="A730">
        <v>276.05</v>
      </c>
      <c r="B730">
        <v>2055.9499999999998</v>
      </c>
    </row>
    <row r="731" spans="1:2" x14ac:dyDescent="0.3">
      <c r="A731">
        <v>283.7</v>
      </c>
      <c r="B731">
        <v>2050.1</v>
      </c>
    </row>
    <row r="732" spans="1:2" x14ac:dyDescent="0.3">
      <c r="A732">
        <v>288.25</v>
      </c>
      <c r="B732">
        <v>2021.9</v>
      </c>
    </row>
    <row r="733" spans="1:2" x14ac:dyDescent="0.3">
      <c r="A733">
        <v>291.60000000000002</v>
      </c>
      <c r="B733">
        <v>2041.35</v>
      </c>
    </row>
    <row r="734" spans="1:2" x14ac:dyDescent="0.3">
      <c r="A734">
        <v>308</v>
      </c>
      <c r="B734">
        <v>2050.9499999999998</v>
      </c>
    </row>
    <row r="735" spans="1:2" x14ac:dyDescent="0.3">
      <c r="A735">
        <v>311.2</v>
      </c>
      <c r="B735">
        <v>2050.9499999999998</v>
      </c>
    </row>
    <row r="736" spans="1:2" x14ac:dyDescent="0.3">
      <c r="A736">
        <v>306.64999999999998</v>
      </c>
      <c r="B736">
        <v>2050.0500000000002</v>
      </c>
    </row>
    <row r="737" spans="1:2" x14ac:dyDescent="0.3">
      <c r="A737">
        <v>305.5</v>
      </c>
      <c r="B737">
        <v>2050.15</v>
      </c>
    </row>
    <row r="738" spans="1:2" x14ac:dyDescent="0.3">
      <c r="A738">
        <v>298.60000000000002</v>
      </c>
      <c r="B738">
        <v>2050.35</v>
      </c>
    </row>
    <row r="739" spans="1:2" x14ac:dyDescent="0.3">
      <c r="A739">
        <v>295.14999999999998</v>
      </c>
      <c r="B739">
        <v>2050.15</v>
      </c>
    </row>
    <row r="740" spans="1:2" x14ac:dyDescent="0.3">
      <c r="A740">
        <v>291.2</v>
      </c>
      <c r="B740">
        <v>2074.5500000000002</v>
      </c>
    </row>
    <row r="741" spans="1:2" x14ac:dyDescent="0.3">
      <c r="A741">
        <v>288.75</v>
      </c>
      <c r="B741">
        <v>2065.6</v>
      </c>
    </row>
    <row r="742" spans="1:2" x14ac:dyDescent="0.3">
      <c r="A742">
        <v>285.14999999999998</v>
      </c>
      <c r="B742">
        <v>2069.8000000000002</v>
      </c>
    </row>
    <row r="743" spans="1:2" x14ac:dyDescent="0.3">
      <c r="A743">
        <v>282.85000000000002</v>
      </c>
      <c r="B743">
        <v>2069.9499999999998</v>
      </c>
    </row>
    <row r="744" spans="1:2" x14ac:dyDescent="0.3">
      <c r="A744">
        <v>284.89999999999998</v>
      </c>
      <c r="B744">
        <v>2070.25</v>
      </c>
    </row>
    <row r="745" spans="1:2" x14ac:dyDescent="0.3">
      <c r="A745">
        <v>281.10000000000002</v>
      </c>
      <c r="B745">
        <v>2087.6</v>
      </c>
    </row>
    <row r="746" spans="1:2" x14ac:dyDescent="0.3">
      <c r="A746">
        <v>279.75</v>
      </c>
      <c r="B746">
        <v>2078.4</v>
      </c>
    </row>
    <row r="747" spans="1:2" x14ac:dyDescent="0.3">
      <c r="A747">
        <v>279.5</v>
      </c>
      <c r="B747">
        <v>2082.25</v>
      </c>
    </row>
    <row r="748" spans="1:2" x14ac:dyDescent="0.3">
      <c r="A748">
        <v>279.85000000000002</v>
      </c>
      <c r="B748">
        <v>2085.6999999999998</v>
      </c>
    </row>
    <row r="749" spans="1:2" x14ac:dyDescent="0.3">
      <c r="A749">
        <v>279.39999999999998</v>
      </c>
      <c r="B749">
        <v>2113.25</v>
      </c>
    </row>
    <row r="750" spans="1:2" x14ac:dyDescent="0.3">
      <c r="A750">
        <v>279.2</v>
      </c>
      <c r="B750">
        <v>2119.25</v>
      </c>
    </row>
    <row r="751" spans="1:2" x14ac:dyDescent="0.3">
      <c r="A751">
        <v>279.3</v>
      </c>
      <c r="B751">
        <v>2168.0500000000002</v>
      </c>
    </row>
    <row r="752" spans="1:2" x14ac:dyDescent="0.3">
      <c r="A752">
        <v>284</v>
      </c>
      <c r="B752">
        <v>2145.6999999999998</v>
      </c>
    </row>
    <row r="753" spans="1:2" x14ac:dyDescent="0.3">
      <c r="A753">
        <v>286.25</v>
      </c>
      <c r="B753">
        <v>2140.15</v>
      </c>
    </row>
    <row r="754" spans="1:2" x14ac:dyDescent="0.3">
      <c r="A754">
        <v>285</v>
      </c>
      <c r="B754">
        <v>2144.0500000000002</v>
      </c>
    </row>
    <row r="755" spans="1:2" x14ac:dyDescent="0.3">
      <c r="A755">
        <v>283.75</v>
      </c>
      <c r="B755">
        <v>2160.0500000000002</v>
      </c>
    </row>
    <row r="756" spans="1:2" x14ac:dyDescent="0.3">
      <c r="A756">
        <v>284.14999999999998</v>
      </c>
      <c r="B756">
        <v>2181.6</v>
      </c>
    </row>
    <row r="757" spans="1:2" x14ac:dyDescent="0.3">
      <c r="A757">
        <v>284.05</v>
      </c>
      <c r="B757">
        <v>2186.6</v>
      </c>
    </row>
    <row r="758" spans="1:2" x14ac:dyDescent="0.3">
      <c r="A758">
        <v>281.8</v>
      </c>
      <c r="B758">
        <v>2190.0500000000002</v>
      </c>
    </row>
    <row r="759" spans="1:2" x14ac:dyDescent="0.3">
      <c r="A759">
        <v>278.55</v>
      </c>
      <c r="B759">
        <v>2190.25</v>
      </c>
    </row>
    <row r="760" spans="1:2" x14ac:dyDescent="0.3">
      <c r="A760">
        <v>275.2</v>
      </c>
      <c r="B760">
        <v>2190.4499999999998</v>
      </c>
    </row>
    <row r="761" spans="1:2" x14ac:dyDescent="0.3">
      <c r="A761">
        <v>277.3</v>
      </c>
      <c r="B761">
        <v>2188.9499999999998</v>
      </c>
    </row>
    <row r="762" spans="1:2" x14ac:dyDescent="0.3">
      <c r="A762">
        <v>277.5</v>
      </c>
      <c r="B762">
        <v>2200.9</v>
      </c>
    </row>
    <row r="763" spans="1:2" x14ac:dyDescent="0.3">
      <c r="A763">
        <v>276.39999999999998</v>
      </c>
      <c r="B763">
        <v>2198.5</v>
      </c>
    </row>
    <row r="764" spans="1:2" x14ac:dyDescent="0.3">
      <c r="A764">
        <v>275.85000000000002</v>
      </c>
      <c r="B764">
        <v>2203.0500000000002</v>
      </c>
    </row>
    <row r="765" spans="1:2" x14ac:dyDescent="0.3">
      <c r="A765">
        <v>277.14999999999998</v>
      </c>
      <c r="B765">
        <v>2187.6999999999998</v>
      </c>
    </row>
    <row r="766" spans="1:2" x14ac:dyDescent="0.3">
      <c r="A766">
        <v>278.3</v>
      </c>
      <c r="B766">
        <v>2173.9499999999998</v>
      </c>
    </row>
    <row r="767" spans="1:2" x14ac:dyDescent="0.3">
      <c r="A767">
        <v>276.10000000000002</v>
      </c>
      <c r="B767">
        <v>2148.8000000000002</v>
      </c>
    </row>
    <row r="768" spans="1:2" x14ac:dyDescent="0.3">
      <c r="A768">
        <v>272.55</v>
      </c>
      <c r="B768">
        <v>2102.25</v>
      </c>
    </row>
    <row r="769" spans="1:2" x14ac:dyDescent="0.3">
      <c r="A769">
        <v>267.25</v>
      </c>
      <c r="B769">
        <v>2055.8000000000002</v>
      </c>
    </row>
    <row r="770" spans="1:2" x14ac:dyDescent="0.3">
      <c r="A770">
        <v>265.8</v>
      </c>
      <c r="B770">
        <v>2054.1</v>
      </c>
    </row>
    <row r="771" spans="1:2" x14ac:dyDescent="0.3">
      <c r="A771">
        <v>269.10000000000002</v>
      </c>
      <c r="B771">
        <v>2043.1</v>
      </c>
    </row>
    <row r="772" spans="1:2" x14ac:dyDescent="0.3">
      <c r="A772">
        <v>266.7</v>
      </c>
      <c r="B772">
        <v>2051.65</v>
      </c>
    </row>
    <row r="773" spans="1:2" x14ac:dyDescent="0.3">
      <c r="A773">
        <v>265.89999999999998</v>
      </c>
      <c r="B773">
        <v>2052.9</v>
      </c>
    </row>
    <row r="774" spans="1:2" x14ac:dyDescent="0.3">
      <c r="A774">
        <v>265.45</v>
      </c>
      <c r="B774">
        <v>2048.8000000000002</v>
      </c>
    </row>
    <row r="775" spans="1:2" x14ac:dyDescent="0.3">
      <c r="A775">
        <v>265.39999999999998</v>
      </c>
      <c r="B775">
        <v>2043.5</v>
      </c>
    </row>
    <row r="776" spans="1:2" x14ac:dyDescent="0.3">
      <c r="A776">
        <v>261.75</v>
      </c>
      <c r="B776">
        <v>2037</v>
      </c>
    </row>
    <row r="777" spans="1:2" x14ac:dyDescent="0.3">
      <c r="A777">
        <v>259.45</v>
      </c>
      <c r="B777">
        <v>2079.1999999999998</v>
      </c>
    </row>
    <row r="778" spans="1:2" x14ac:dyDescent="0.3">
      <c r="A778">
        <v>259.8</v>
      </c>
      <c r="B778">
        <v>2070.1999999999998</v>
      </c>
    </row>
    <row r="779" spans="1:2" x14ac:dyDescent="0.3">
      <c r="A779">
        <v>263.10000000000002</v>
      </c>
      <c r="B779">
        <v>2079.1</v>
      </c>
    </row>
    <row r="780" spans="1:2" x14ac:dyDescent="0.3">
      <c r="A780">
        <v>261.45</v>
      </c>
      <c r="B780">
        <v>2098.9</v>
      </c>
    </row>
    <row r="781" spans="1:2" x14ac:dyDescent="0.3">
      <c r="A781">
        <v>253.7</v>
      </c>
      <c r="B781">
        <v>2077.35</v>
      </c>
    </row>
    <row r="782" spans="1:2" x14ac:dyDescent="0.3">
      <c r="A782">
        <v>250.65</v>
      </c>
      <c r="B782">
        <v>2094.1999999999998</v>
      </c>
    </row>
    <row r="783" spans="1:2" x14ac:dyDescent="0.3">
      <c r="A783">
        <v>250.55</v>
      </c>
      <c r="B783">
        <v>2098.3000000000002</v>
      </c>
    </row>
    <row r="784" spans="1:2" x14ac:dyDescent="0.3">
      <c r="A784">
        <v>245.25</v>
      </c>
      <c r="B784">
        <v>2096.6999999999998</v>
      </c>
    </row>
    <row r="785" spans="1:2" x14ac:dyDescent="0.3">
      <c r="A785">
        <v>240.6</v>
      </c>
      <c r="B785">
        <v>2096.9499999999998</v>
      </c>
    </row>
    <row r="786" spans="1:2" x14ac:dyDescent="0.3">
      <c r="A786">
        <v>243.5</v>
      </c>
      <c r="B786">
        <v>2097.1</v>
      </c>
    </row>
    <row r="787" spans="1:2" x14ac:dyDescent="0.3">
      <c r="A787">
        <v>243</v>
      </c>
      <c r="B787">
        <v>2106.6</v>
      </c>
    </row>
    <row r="788" spans="1:2" x14ac:dyDescent="0.3">
      <c r="A788">
        <v>243.75</v>
      </c>
      <c r="B788">
        <v>2119.0500000000002</v>
      </c>
    </row>
    <row r="789" spans="1:2" x14ac:dyDescent="0.3">
      <c r="A789">
        <v>243.05</v>
      </c>
      <c r="B789">
        <v>2099.6</v>
      </c>
    </row>
    <row r="790" spans="1:2" x14ac:dyDescent="0.3">
      <c r="A790">
        <v>250.65</v>
      </c>
      <c r="B790">
        <v>2099.65</v>
      </c>
    </row>
    <row r="791" spans="1:2" x14ac:dyDescent="0.3">
      <c r="A791">
        <v>248.9</v>
      </c>
      <c r="B791">
        <v>2101.75</v>
      </c>
    </row>
    <row r="792" spans="1:2" x14ac:dyDescent="0.3">
      <c r="A792">
        <v>241.4</v>
      </c>
      <c r="B792">
        <v>2097.9499999999998</v>
      </c>
    </row>
    <row r="793" spans="1:2" x14ac:dyDescent="0.3">
      <c r="A793">
        <v>235.65</v>
      </c>
      <c r="B793">
        <v>2097.85</v>
      </c>
    </row>
    <row r="794" spans="1:2" x14ac:dyDescent="0.3">
      <c r="A794">
        <v>224.45</v>
      </c>
      <c r="B794">
        <v>2110.9499999999998</v>
      </c>
    </row>
    <row r="795" spans="1:2" x14ac:dyDescent="0.3">
      <c r="A795">
        <v>218.05</v>
      </c>
      <c r="B795">
        <v>2098.9</v>
      </c>
    </row>
    <row r="796" spans="1:2" x14ac:dyDescent="0.3">
      <c r="A796">
        <v>211</v>
      </c>
      <c r="B796">
        <v>2099.6</v>
      </c>
    </row>
    <row r="797" spans="1:2" x14ac:dyDescent="0.3">
      <c r="A797">
        <v>210.15</v>
      </c>
      <c r="B797">
        <v>2111.1999999999998</v>
      </c>
    </row>
    <row r="798" spans="1:2" x14ac:dyDescent="0.3">
      <c r="A798">
        <v>209.15</v>
      </c>
      <c r="B798">
        <v>2111</v>
      </c>
    </row>
    <row r="799" spans="1:2" x14ac:dyDescent="0.3">
      <c r="A799">
        <v>206.85</v>
      </c>
      <c r="B799">
        <v>2110.0500000000002</v>
      </c>
    </row>
    <row r="800" spans="1:2" x14ac:dyDescent="0.3">
      <c r="A800">
        <v>208.1</v>
      </c>
      <c r="B800">
        <v>2116</v>
      </c>
    </row>
    <row r="801" spans="1:2" x14ac:dyDescent="0.3">
      <c r="A801">
        <v>206.15</v>
      </c>
      <c r="B801">
        <v>2126.4499999999998</v>
      </c>
    </row>
    <row r="802" spans="1:2" x14ac:dyDescent="0.3">
      <c r="A802">
        <v>203.45</v>
      </c>
      <c r="B802">
        <v>2134.4</v>
      </c>
    </row>
    <row r="803" spans="1:2" x14ac:dyDescent="0.3">
      <c r="A803">
        <v>197.5</v>
      </c>
      <c r="B803">
        <v>2133.25</v>
      </c>
    </row>
    <row r="804" spans="1:2" x14ac:dyDescent="0.3">
      <c r="A804">
        <v>193</v>
      </c>
      <c r="B804">
        <v>2117.5500000000002</v>
      </c>
    </row>
    <row r="805" spans="1:2" x14ac:dyDescent="0.3">
      <c r="A805">
        <v>186.6</v>
      </c>
      <c r="B805">
        <v>2119.75</v>
      </c>
    </row>
    <row r="806" spans="1:2" x14ac:dyDescent="0.3">
      <c r="A806">
        <v>179.7</v>
      </c>
      <c r="B806">
        <v>2160.4</v>
      </c>
    </row>
    <row r="807" spans="1:2" x14ac:dyDescent="0.3">
      <c r="A807">
        <v>172.55</v>
      </c>
      <c r="B807">
        <v>2150.8000000000002</v>
      </c>
    </row>
    <row r="808" spans="1:2" x14ac:dyDescent="0.3">
      <c r="A808">
        <v>162.4</v>
      </c>
      <c r="B808">
        <v>2151.35</v>
      </c>
    </row>
    <row r="809" spans="1:2" x14ac:dyDescent="0.3">
      <c r="A809">
        <v>152.9</v>
      </c>
      <c r="B809">
        <v>2160.6</v>
      </c>
    </row>
    <row r="810" spans="1:2" x14ac:dyDescent="0.3">
      <c r="A810">
        <v>148.5</v>
      </c>
      <c r="B810">
        <v>2169.15</v>
      </c>
    </row>
    <row r="811" spans="1:2" x14ac:dyDescent="0.3">
      <c r="A811">
        <v>142.25</v>
      </c>
      <c r="B811">
        <v>2168.6</v>
      </c>
    </row>
    <row r="812" spans="1:2" x14ac:dyDescent="0.3">
      <c r="A812">
        <v>140.4</v>
      </c>
      <c r="B812">
        <v>2189.85</v>
      </c>
    </row>
    <row r="813" spans="1:2" x14ac:dyDescent="0.3">
      <c r="A813">
        <v>146.94999999999999</v>
      </c>
      <c r="B813">
        <v>2205.25</v>
      </c>
    </row>
    <row r="814" spans="1:2" x14ac:dyDescent="0.3">
      <c r="A814">
        <v>153.1</v>
      </c>
      <c r="B814">
        <v>2222</v>
      </c>
    </row>
    <row r="815" spans="1:2" x14ac:dyDescent="0.3">
      <c r="A815">
        <v>165.7</v>
      </c>
      <c r="B815">
        <v>2229.9</v>
      </c>
    </row>
    <row r="816" spans="1:2" x14ac:dyDescent="0.3">
      <c r="A816">
        <v>171.3</v>
      </c>
      <c r="B816">
        <v>2268.5500000000002</v>
      </c>
    </row>
    <row r="817" spans="1:2" x14ac:dyDescent="0.3">
      <c r="A817">
        <v>170.4</v>
      </c>
      <c r="B817">
        <v>2200.9499999999998</v>
      </c>
    </row>
    <row r="818" spans="1:2" x14ac:dyDescent="0.3">
      <c r="A818">
        <v>172.8</v>
      </c>
      <c r="B818">
        <v>2201.65</v>
      </c>
    </row>
    <row r="819" spans="1:2" x14ac:dyDescent="0.3">
      <c r="A819">
        <v>163.65</v>
      </c>
      <c r="B819">
        <v>2200.1</v>
      </c>
    </row>
    <row r="820" spans="1:2" x14ac:dyDescent="0.3">
      <c r="A820">
        <v>156.94999999999999</v>
      </c>
      <c r="B820">
        <v>2200.5</v>
      </c>
    </row>
    <row r="821" spans="1:2" x14ac:dyDescent="0.3">
      <c r="A821">
        <v>161</v>
      </c>
      <c r="B821">
        <v>2217.5500000000002</v>
      </c>
    </row>
    <row r="822" spans="1:2" x14ac:dyDescent="0.3">
      <c r="A822">
        <v>161.9</v>
      </c>
      <c r="B822">
        <v>2204.4</v>
      </c>
    </row>
    <row r="823" spans="1:2" x14ac:dyDescent="0.3">
      <c r="A823">
        <v>160.4</v>
      </c>
      <c r="B823">
        <v>2201.6</v>
      </c>
    </row>
    <row r="824" spans="1:2" x14ac:dyDescent="0.3">
      <c r="A824">
        <v>159.44999999999999</v>
      </c>
      <c r="B824">
        <v>2204.8000000000002</v>
      </c>
    </row>
    <row r="825" spans="1:2" x14ac:dyDescent="0.3">
      <c r="A825">
        <v>164.35</v>
      </c>
      <c r="B825">
        <v>2200.1</v>
      </c>
    </row>
    <row r="826" spans="1:2" x14ac:dyDescent="0.3">
      <c r="A826">
        <v>163.65</v>
      </c>
      <c r="B826">
        <v>2225.15</v>
      </c>
    </row>
    <row r="827" spans="1:2" x14ac:dyDescent="0.3">
      <c r="A827">
        <v>163.75</v>
      </c>
      <c r="B827">
        <v>2204.9</v>
      </c>
    </row>
    <row r="828" spans="1:2" x14ac:dyDescent="0.3">
      <c r="A828">
        <v>164.95</v>
      </c>
      <c r="B828">
        <v>2207.0500000000002</v>
      </c>
    </row>
    <row r="829" spans="1:2" x14ac:dyDescent="0.3">
      <c r="A829">
        <v>167.3</v>
      </c>
      <c r="B829">
        <v>2204.15</v>
      </c>
    </row>
    <row r="830" spans="1:2" x14ac:dyDescent="0.3">
      <c r="A830">
        <v>168.45</v>
      </c>
      <c r="B830">
        <v>2203.35</v>
      </c>
    </row>
    <row r="831" spans="1:2" x14ac:dyDescent="0.3">
      <c r="A831">
        <v>164.5</v>
      </c>
      <c r="B831">
        <v>2204.0500000000002</v>
      </c>
    </row>
    <row r="832" spans="1:2" x14ac:dyDescent="0.3">
      <c r="A832">
        <v>163.69999999999999</v>
      </c>
      <c r="B832">
        <v>2216.65</v>
      </c>
    </row>
    <row r="833" spans="1:2" x14ac:dyDescent="0.3">
      <c r="A833">
        <v>160.65</v>
      </c>
      <c r="B833">
        <v>2262.3000000000002</v>
      </c>
    </row>
    <row r="834" spans="1:2" x14ac:dyDescent="0.3">
      <c r="A834">
        <v>160.94999999999999</v>
      </c>
      <c r="B834">
        <v>2269.75</v>
      </c>
    </row>
    <row r="835" spans="1:2" x14ac:dyDescent="0.3">
      <c r="A835">
        <v>159.75</v>
      </c>
      <c r="B835">
        <v>2278.9</v>
      </c>
    </row>
    <row r="836" spans="1:2" x14ac:dyDescent="0.3">
      <c r="A836">
        <v>167.45</v>
      </c>
      <c r="B836">
        <v>2309.65</v>
      </c>
    </row>
    <row r="837" spans="1:2" x14ac:dyDescent="0.3">
      <c r="A837">
        <v>173.3</v>
      </c>
      <c r="B837">
        <v>2398.0500000000002</v>
      </c>
    </row>
    <row r="838" spans="1:2" x14ac:dyDescent="0.3">
      <c r="A838">
        <v>175.25</v>
      </c>
      <c r="B838">
        <v>2344.6999999999998</v>
      </c>
    </row>
    <row r="839" spans="1:2" x14ac:dyDescent="0.3">
      <c r="A839">
        <v>168.95</v>
      </c>
      <c r="B839">
        <v>2310.15</v>
      </c>
    </row>
    <row r="840" spans="1:2" x14ac:dyDescent="0.3">
      <c r="A840">
        <v>170.35</v>
      </c>
      <c r="B840">
        <v>2323.35</v>
      </c>
    </row>
    <row r="841" spans="1:2" x14ac:dyDescent="0.3">
      <c r="A841">
        <v>172</v>
      </c>
      <c r="B841">
        <v>2303.3000000000002</v>
      </c>
    </row>
    <row r="842" spans="1:2" x14ac:dyDescent="0.3">
      <c r="A842">
        <v>167.1</v>
      </c>
      <c r="B842">
        <v>2322.4</v>
      </c>
    </row>
    <row r="843" spans="1:2" x14ac:dyDescent="0.3">
      <c r="A843">
        <v>166.35</v>
      </c>
      <c r="B843">
        <v>2328.6999999999998</v>
      </c>
    </row>
    <row r="844" spans="1:2" x14ac:dyDescent="0.3">
      <c r="A844">
        <v>167.95</v>
      </c>
      <c r="B844">
        <v>2303.9499999999998</v>
      </c>
    </row>
    <row r="845" spans="1:2" x14ac:dyDescent="0.3">
      <c r="A845">
        <v>171.05</v>
      </c>
      <c r="B845">
        <v>2271.1</v>
      </c>
    </row>
    <row r="846" spans="1:2" x14ac:dyDescent="0.3">
      <c r="A846">
        <v>186.4</v>
      </c>
      <c r="B846">
        <v>2317.4499999999998</v>
      </c>
    </row>
    <row r="847" spans="1:2" x14ac:dyDescent="0.3">
      <c r="A847">
        <v>185.55</v>
      </c>
      <c r="B847">
        <v>2282.5500000000002</v>
      </c>
    </row>
    <row r="848" spans="1:2" x14ac:dyDescent="0.3">
      <c r="A848">
        <v>182.65</v>
      </c>
      <c r="B848">
        <v>2278.6999999999998</v>
      </c>
    </row>
    <row r="849" spans="1:2" x14ac:dyDescent="0.3">
      <c r="A849">
        <v>177.65</v>
      </c>
      <c r="B849">
        <v>2287.85</v>
      </c>
    </row>
    <row r="850" spans="1:2" x14ac:dyDescent="0.3">
      <c r="A850">
        <v>165.4</v>
      </c>
      <c r="B850">
        <v>2282.35</v>
      </c>
    </row>
    <row r="851" spans="1:2" x14ac:dyDescent="0.3">
      <c r="A851">
        <v>165.3</v>
      </c>
      <c r="B851">
        <v>2273.5</v>
      </c>
    </row>
    <row r="852" spans="1:2" x14ac:dyDescent="0.3">
      <c r="A852">
        <v>166.3</v>
      </c>
      <c r="B852">
        <v>2272.1</v>
      </c>
    </row>
    <row r="853" spans="1:2" x14ac:dyDescent="0.3">
      <c r="A853">
        <v>167.45</v>
      </c>
      <c r="B853">
        <v>2266.0500000000002</v>
      </c>
    </row>
    <row r="854" spans="1:2" x14ac:dyDescent="0.3">
      <c r="A854">
        <v>167.95</v>
      </c>
      <c r="B854">
        <v>2272.75</v>
      </c>
    </row>
    <row r="855" spans="1:2" x14ac:dyDescent="0.3">
      <c r="A855">
        <v>183.3</v>
      </c>
      <c r="B855">
        <v>2293</v>
      </c>
    </row>
    <row r="856" spans="1:2" x14ac:dyDescent="0.3">
      <c r="A856">
        <v>175.5</v>
      </c>
      <c r="B856">
        <v>2498.0500000000002</v>
      </c>
    </row>
    <row r="857" spans="1:2" x14ac:dyDescent="0.3">
      <c r="A857">
        <v>173.05</v>
      </c>
      <c r="B857">
        <v>2666.15</v>
      </c>
    </row>
    <row r="858" spans="1:2" x14ac:dyDescent="0.3">
      <c r="A858">
        <v>172.25</v>
      </c>
      <c r="B858">
        <v>2757.9</v>
      </c>
    </row>
    <row r="859" spans="1:2" x14ac:dyDescent="0.3">
      <c r="A859">
        <v>171.9</v>
      </c>
      <c r="B859">
        <v>2683.45</v>
      </c>
    </row>
    <row r="860" spans="1:2" x14ac:dyDescent="0.3">
      <c r="A860">
        <v>170.15</v>
      </c>
      <c r="B860">
        <v>2706.15</v>
      </c>
    </row>
    <row r="861" spans="1:2" x14ac:dyDescent="0.3">
      <c r="A861">
        <v>169.95</v>
      </c>
      <c r="B861">
        <v>2637.75</v>
      </c>
    </row>
    <row r="862" spans="1:2" x14ac:dyDescent="0.3">
      <c r="A862">
        <v>165.65</v>
      </c>
      <c r="B862">
        <v>2514.4499999999998</v>
      </c>
    </row>
    <row r="863" spans="1:2" x14ac:dyDescent="0.3">
      <c r="A863">
        <v>163.44999999999999</v>
      </c>
      <c r="B863">
        <v>2424.65</v>
      </c>
    </row>
    <row r="864" spans="1:2" x14ac:dyDescent="0.3">
      <c r="A864">
        <v>157.75</v>
      </c>
      <c r="B864">
        <v>2506.4</v>
      </c>
    </row>
    <row r="865" spans="1:2" x14ac:dyDescent="0.3">
      <c r="A865">
        <v>153.25</v>
      </c>
      <c r="B865">
        <v>2470.5</v>
      </c>
    </row>
    <row r="866" spans="1:2" x14ac:dyDescent="0.3">
      <c r="A866">
        <v>159.05000000000001</v>
      </c>
      <c r="B866">
        <v>2434.25</v>
      </c>
    </row>
    <row r="867" spans="1:2" x14ac:dyDescent="0.3">
      <c r="A867">
        <v>157.65</v>
      </c>
      <c r="B867">
        <v>2449.65</v>
      </c>
    </row>
    <row r="868" spans="1:2" x14ac:dyDescent="0.3">
      <c r="A868">
        <v>163.80000000000001</v>
      </c>
      <c r="B868">
        <v>2439.85</v>
      </c>
    </row>
    <row r="869" spans="1:2" x14ac:dyDescent="0.3">
      <c r="A869">
        <v>166.2</v>
      </c>
      <c r="B869">
        <v>2467.9</v>
      </c>
    </row>
    <row r="870" spans="1:2" x14ac:dyDescent="0.3">
      <c r="A870">
        <v>157.05000000000001</v>
      </c>
      <c r="B870">
        <v>2505.75</v>
      </c>
    </row>
    <row r="871" spans="1:2" x14ac:dyDescent="0.3">
      <c r="A871">
        <v>152.4</v>
      </c>
      <c r="B871">
        <v>2484.75</v>
      </c>
    </row>
    <row r="872" spans="1:2" x14ac:dyDescent="0.3">
      <c r="A872">
        <v>151.1</v>
      </c>
      <c r="B872">
        <v>2424.9</v>
      </c>
    </row>
    <row r="873" spans="1:2" x14ac:dyDescent="0.3">
      <c r="A873">
        <v>151.94999999999999</v>
      </c>
      <c r="B873">
        <v>2396.4</v>
      </c>
    </row>
    <row r="874" spans="1:2" x14ac:dyDescent="0.3">
      <c r="A874">
        <v>149.6</v>
      </c>
      <c r="B874">
        <v>2330.8000000000002</v>
      </c>
    </row>
    <row r="875" spans="1:2" x14ac:dyDescent="0.3">
      <c r="A875">
        <v>149.85</v>
      </c>
      <c r="B875">
        <v>2329.6999999999998</v>
      </c>
    </row>
    <row r="876" spans="1:2" x14ac:dyDescent="0.3">
      <c r="A876">
        <v>155.15</v>
      </c>
      <c r="B876">
        <v>2334.4</v>
      </c>
    </row>
    <row r="877" spans="1:2" x14ac:dyDescent="0.3">
      <c r="A877">
        <v>163.19999999999999</v>
      </c>
      <c r="B877">
        <v>2476.9</v>
      </c>
    </row>
    <row r="878" spans="1:2" x14ac:dyDescent="0.3">
      <c r="A878">
        <v>159.69999999999999</v>
      </c>
      <c r="B878">
        <v>2479.1999999999998</v>
      </c>
    </row>
    <row r="879" spans="1:2" x14ac:dyDescent="0.3">
      <c r="A879">
        <v>162.65</v>
      </c>
      <c r="B879">
        <v>2618.8000000000002</v>
      </c>
    </row>
    <row r="880" spans="1:2" x14ac:dyDescent="0.3">
      <c r="A880">
        <v>163.05000000000001</v>
      </c>
      <c r="B880">
        <v>2619.9499999999998</v>
      </c>
    </row>
    <row r="881" spans="1:2" x14ac:dyDescent="0.3">
      <c r="A881">
        <v>161.30000000000001</v>
      </c>
      <c r="B881">
        <v>2551.6999999999998</v>
      </c>
    </row>
    <row r="882" spans="1:2" x14ac:dyDescent="0.3">
      <c r="A882">
        <v>161.94999999999999</v>
      </c>
      <c r="B882">
        <v>2530.1</v>
      </c>
    </row>
    <row r="883" spans="1:2" x14ac:dyDescent="0.3">
      <c r="A883">
        <v>165.1</v>
      </c>
      <c r="B883">
        <v>2513.75</v>
      </c>
    </row>
    <row r="884" spans="1:2" x14ac:dyDescent="0.3">
      <c r="A884">
        <v>161.6</v>
      </c>
      <c r="B884">
        <v>2494.8000000000002</v>
      </c>
    </row>
    <row r="885" spans="1:2" x14ac:dyDescent="0.3">
      <c r="A885">
        <v>164.45</v>
      </c>
      <c r="B885">
        <v>2480.1999999999998</v>
      </c>
    </row>
    <row r="886" spans="1:2" x14ac:dyDescent="0.3">
      <c r="A886">
        <v>163.4</v>
      </c>
      <c r="B886">
        <v>2553.5500000000002</v>
      </c>
    </row>
    <row r="887" spans="1:2" x14ac:dyDescent="0.3">
      <c r="A887">
        <v>166.6</v>
      </c>
      <c r="B887">
        <v>2579.8000000000002</v>
      </c>
    </row>
    <row r="888" spans="1:2" x14ac:dyDescent="0.3">
      <c r="A888">
        <v>163.6</v>
      </c>
      <c r="B888">
        <v>2601</v>
      </c>
    </row>
    <row r="889" spans="1:2" x14ac:dyDescent="0.3">
      <c r="A889">
        <v>169.2</v>
      </c>
      <c r="B889">
        <v>2575.65</v>
      </c>
    </row>
    <row r="890" spans="1:2" x14ac:dyDescent="0.3">
      <c r="A890">
        <v>172.85</v>
      </c>
      <c r="B890">
        <v>2544.75</v>
      </c>
    </row>
    <row r="891" spans="1:2" x14ac:dyDescent="0.3">
      <c r="A891">
        <v>175.65</v>
      </c>
      <c r="B891">
        <v>2527.1</v>
      </c>
    </row>
    <row r="892" spans="1:2" x14ac:dyDescent="0.3">
      <c r="A892">
        <v>170.6</v>
      </c>
      <c r="B892">
        <v>2494.5</v>
      </c>
    </row>
    <row r="893" spans="1:2" x14ac:dyDescent="0.3">
      <c r="A893">
        <v>170.75</v>
      </c>
      <c r="B893">
        <v>2482.3000000000002</v>
      </c>
    </row>
    <row r="894" spans="1:2" x14ac:dyDescent="0.3">
      <c r="A894">
        <v>166.5</v>
      </c>
      <c r="B894">
        <v>2449.9499999999998</v>
      </c>
    </row>
    <row r="895" spans="1:2" x14ac:dyDescent="0.3">
      <c r="A895">
        <v>164.9</v>
      </c>
      <c r="B895">
        <v>2436.25</v>
      </c>
    </row>
    <row r="896" spans="1:2" x14ac:dyDescent="0.3">
      <c r="A896">
        <v>158.25</v>
      </c>
      <c r="B896">
        <v>2453.85</v>
      </c>
    </row>
    <row r="897" spans="1:2" x14ac:dyDescent="0.3">
      <c r="A897">
        <v>153.55000000000001</v>
      </c>
      <c r="B897">
        <v>2449.65</v>
      </c>
    </row>
    <row r="898" spans="1:2" x14ac:dyDescent="0.3">
      <c r="A898">
        <v>148.15</v>
      </c>
      <c r="B898">
        <v>2374.8000000000002</v>
      </c>
    </row>
    <row r="899" spans="1:2" x14ac:dyDescent="0.3">
      <c r="A899">
        <v>143.44999999999999</v>
      </c>
      <c r="B899">
        <v>2368.15</v>
      </c>
    </row>
    <row r="900" spans="1:2" x14ac:dyDescent="0.3">
      <c r="A900">
        <v>141.65</v>
      </c>
      <c r="B900">
        <v>2348.5500000000002</v>
      </c>
    </row>
    <row r="901" spans="1:2" x14ac:dyDescent="0.3">
      <c r="A901">
        <v>134.80000000000001</v>
      </c>
      <c r="B901">
        <v>2282.85</v>
      </c>
    </row>
    <row r="902" spans="1:2" x14ac:dyDescent="0.3">
      <c r="A902">
        <v>135.35</v>
      </c>
      <c r="B902">
        <v>2261.5</v>
      </c>
    </row>
    <row r="903" spans="1:2" x14ac:dyDescent="0.3">
      <c r="A903">
        <v>130.4</v>
      </c>
      <c r="B903">
        <v>2320.4499999999998</v>
      </c>
    </row>
    <row r="904" spans="1:2" x14ac:dyDescent="0.3">
      <c r="A904">
        <v>132.4</v>
      </c>
      <c r="B904">
        <v>2402.25</v>
      </c>
    </row>
    <row r="905" spans="1:2" x14ac:dyDescent="0.3">
      <c r="A905">
        <v>143.1</v>
      </c>
      <c r="B905">
        <v>2331.85</v>
      </c>
    </row>
    <row r="906" spans="1:2" x14ac:dyDescent="0.3">
      <c r="A906">
        <v>144.75</v>
      </c>
      <c r="B906">
        <v>2285.15</v>
      </c>
    </row>
    <row r="907" spans="1:2" x14ac:dyDescent="0.3">
      <c r="A907">
        <v>145.44999999999999</v>
      </c>
      <c r="B907">
        <v>2277.8000000000002</v>
      </c>
    </row>
    <row r="908" spans="1:2" x14ac:dyDescent="0.3">
      <c r="A908">
        <v>141.85</v>
      </c>
      <c r="B908">
        <v>2291.75</v>
      </c>
    </row>
    <row r="909" spans="1:2" x14ac:dyDescent="0.3">
      <c r="A909">
        <v>136.05000000000001</v>
      </c>
      <c r="B909">
        <v>2265</v>
      </c>
    </row>
    <row r="910" spans="1:2" x14ac:dyDescent="0.3">
      <c r="A910">
        <v>129.15</v>
      </c>
      <c r="B910">
        <v>2249.0500000000002</v>
      </c>
    </row>
    <row r="911" spans="1:2" x14ac:dyDescent="0.3">
      <c r="A911">
        <v>129.80000000000001</v>
      </c>
      <c r="B911">
        <v>2237.65</v>
      </c>
    </row>
    <row r="912" spans="1:2" x14ac:dyDescent="0.3">
      <c r="A912">
        <v>129.19999999999999</v>
      </c>
      <c r="B912">
        <v>2246.65</v>
      </c>
    </row>
    <row r="913" spans="1:2" x14ac:dyDescent="0.3">
      <c r="A913">
        <v>131.65</v>
      </c>
      <c r="B913">
        <v>2274.8000000000002</v>
      </c>
    </row>
    <row r="914" spans="1:2" x14ac:dyDescent="0.3">
      <c r="A914">
        <v>147.05000000000001</v>
      </c>
      <c r="B914">
        <v>2289.1999999999998</v>
      </c>
    </row>
    <row r="915" spans="1:2" x14ac:dyDescent="0.3">
      <c r="A915">
        <v>147.6</v>
      </c>
      <c r="B915">
        <v>2311.5</v>
      </c>
    </row>
    <row r="916" spans="1:2" x14ac:dyDescent="0.3">
      <c r="A916">
        <v>139.6</v>
      </c>
      <c r="B916">
        <v>2256.65</v>
      </c>
    </row>
    <row r="917" spans="1:2" x14ac:dyDescent="0.3">
      <c r="A917">
        <v>136</v>
      </c>
      <c r="B917">
        <v>2263.25</v>
      </c>
    </row>
    <row r="918" spans="1:2" x14ac:dyDescent="0.3">
      <c r="A918">
        <v>140.5</v>
      </c>
      <c r="B918">
        <v>2293.4499999999998</v>
      </c>
    </row>
    <row r="919" spans="1:2" x14ac:dyDescent="0.3">
      <c r="A919">
        <v>139.55000000000001</v>
      </c>
      <c r="B919">
        <v>2350.9</v>
      </c>
    </row>
    <row r="920" spans="1:2" x14ac:dyDescent="0.3">
      <c r="A920">
        <v>141.44999999999999</v>
      </c>
      <c r="B920">
        <v>2349.85</v>
      </c>
    </row>
    <row r="921" spans="1:2" x14ac:dyDescent="0.3">
      <c r="A921">
        <v>143.55000000000001</v>
      </c>
      <c r="B921">
        <v>2290.4</v>
      </c>
    </row>
    <row r="922" spans="1:2" x14ac:dyDescent="0.3">
      <c r="A922">
        <v>147.44999999999999</v>
      </c>
      <c r="B922">
        <v>2268.8000000000002</v>
      </c>
    </row>
    <row r="923" spans="1:2" x14ac:dyDescent="0.3">
      <c r="A923">
        <v>150.05000000000001</v>
      </c>
      <c r="B923">
        <v>2253.85</v>
      </c>
    </row>
    <row r="924" spans="1:2" x14ac:dyDescent="0.3">
      <c r="A924">
        <v>147</v>
      </c>
      <c r="B924">
        <v>2258.8000000000002</v>
      </c>
    </row>
    <row r="925" spans="1:2" x14ac:dyDescent="0.3">
      <c r="A925">
        <v>148.94999999999999</v>
      </c>
      <c r="B925">
        <v>2322.5</v>
      </c>
    </row>
    <row r="926" spans="1:2" x14ac:dyDescent="0.3">
      <c r="A926">
        <v>150.69999999999999</v>
      </c>
      <c r="B926">
        <v>2415.1</v>
      </c>
    </row>
    <row r="927" spans="1:2" x14ac:dyDescent="0.3">
      <c r="A927">
        <v>153.15</v>
      </c>
      <c r="B927">
        <v>2402.4</v>
      </c>
    </row>
    <row r="928" spans="1:2" x14ac:dyDescent="0.3">
      <c r="A928">
        <v>152.80000000000001</v>
      </c>
      <c r="B928">
        <v>2358.8000000000002</v>
      </c>
    </row>
    <row r="929" spans="1:2" x14ac:dyDescent="0.3">
      <c r="A929">
        <v>149.9</v>
      </c>
      <c r="B929">
        <v>2352.9</v>
      </c>
    </row>
    <row r="930" spans="1:2" x14ac:dyDescent="0.3">
      <c r="A930">
        <v>146.6</v>
      </c>
      <c r="B930">
        <v>2350.15</v>
      </c>
    </row>
    <row r="931" spans="1:2" x14ac:dyDescent="0.3">
      <c r="A931">
        <v>149.15</v>
      </c>
      <c r="B931">
        <v>2349.4499999999998</v>
      </c>
    </row>
    <row r="932" spans="1:2" x14ac:dyDescent="0.3">
      <c r="A932">
        <v>154.69999999999999</v>
      </c>
      <c r="B932">
        <v>2350.15</v>
      </c>
    </row>
    <row r="933" spans="1:2" x14ac:dyDescent="0.3">
      <c r="A933">
        <v>144.15</v>
      </c>
      <c r="B933">
        <v>2465.6</v>
      </c>
    </row>
    <row r="934" spans="1:2" x14ac:dyDescent="0.3">
      <c r="A934">
        <v>144</v>
      </c>
      <c r="B934">
        <v>2393.35</v>
      </c>
    </row>
    <row r="935" spans="1:2" x14ac:dyDescent="0.3">
      <c r="A935">
        <v>143.80000000000001</v>
      </c>
      <c r="B935">
        <v>2402.3000000000002</v>
      </c>
    </row>
    <row r="936" spans="1:2" x14ac:dyDescent="0.3">
      <c r="A936">
        <v>144.85</v>
      </c>
      <c r="B936">
        <v>2430.0500000000002</v>
      </c>
    </row>
    <row r="937" spans="1:2" x14ac:dyDescent="0.3">
      <c r="A937">
        <v>145.85</v>
      </c>
      <c r="B937">
        <v>2432.1999999999998</v>
      </c>
    </row>
    <row r="938" spans="1:2" x14ac:dyDescent="0.3">
      <c r="A938">
        <v>143.19999999999999</v>
      </c>
      <c r="B938">
        <v>2438</v>
      </c>
    </row>
    <row r="939" spans="1:2" x14ac:dyDescent="0.3">
      <c r="A939">
        <v>140.15</v>
      </c>
      <c r="B939">
        <v>2468.0500000000002</v>
      </c>
    </row>
    <row r="940" spans="1:2" x14ac:dyDescent="0.3">
      <c r="A940">
        <v>141.19999999999999</v>
      </c>
      <c r="B940">
        <v>2475.1</v>
      </c>
    </row>
    <row r="941" spans="1:2" x14ac:dyDescent="0.3">
      <c r="A941">
        <v>151.4</v>
      </c>
      <c r="B941">
        <v>2473.3000000000002</v>
      </c>
    </row>
    <row r="942" spans="1:2" x14ac:dyDescent="0.3">
      <c r="A942">
        <v>176.55</v>
      </c>
      <c r="B942">
        <v>2475</v>
      </c>
    </row>
    <row r="943" spans="1:2" x14ac:dyDescent="0.3">
      <c r="A943">
        <v>173</v>
      </c>
      <c r="B943">
        <v>2493.9499999999998</v>
      </c>
    </row>
    <row r="944" spans="1:2" x14ac:dyDescent="0.3">
      <c r="A944">
        <v>167.4</v>
      </c>
      <c r="B944">
        <v>2480.75</v>
      </c>
    </row>
    <row r="945" spans="1:2" x14ac:dyDescent="0.3">
      <c r="A945">
        <v>169.65</v>
      </c>
      <c r="B945">
        <v>2486.25</v>
      </c>
    </row>
    <row r="946" spans="1:2" x14ac:dyDescent="0.3">
      <c r="A946">
        <v>173.1</v>
      </c>
      <c r="B946">
        <v>2489.85</v>
      </c>
    </row>
    <row r="947" spans="1:2" x14ac:dyDescent="0.3">
      <c r="A947">
        <v>170.7</v>
      </c>
      <c r="B947">
        <v>2480.1999999999998</v>
      </c>
    </row>
    <row r="948" spans="1:2" x14ac:dyDescent="0.3">
      <c r="A948">
        <v>168.55</v>
      </c>
      <c r="B948">
        <v>2479.4499999999998</v>
      </c>
    </row>
    <row r="949" spans="1:2" x14ac:dyDescent="0.3">
      <c r="A949">
        <v>168.85</v>
      </c>
      <c r="B949">
        <v>2478.9499999999998</v>
      </c>
    </row>
    <row r="950" spans="1:2" x14ac:dyDescent="0.3">
      <c r="A950">
        <v>167.05</v>
      </c>
      <c r="B950">
        <v>2481</v>
      </c>
    </row>
    <row r="951" spans="1:2" x14ac:dyDescent="0.3">
      <c r="A951">
        <v>169.4</v>
      </c>
      <c r="B951">
        <v>2479.4</v>
      </c>
    </row>
    <row r="952" spans="1:2" x14ac:dyDescent="0.3">
      <c r="A952">
        <v>172</v>
      </c>
      <c r="B952">
        <v>2479.65</v>
      </c>
    </row>
    <row r="953" spans="1:2" x14ac:dyDescent="0.3">
      <c r="A953">
        <v>177.75</v>
      </c>
      <c r="B953">
        <v>2480.0500000000002</v>
      </c>
    </row>
    <row r="954" spans="1:2" x14ac:dyDescent="0.3">
      <c r="A954">
        <v>174.9</v>
      </c>
      <c r="B954">
        <v>2479.9</v>
      </c>
    </row>
    <row r="955" spans="1:2" x14ac:dyDescent="0.3">
      <c r="A955">
        <v>174.2</v>
      </c>
      <c r="B955">
        <v>2419.25</v>
      </c>
    </row>
    <row r="956" spans="1:2" x14ac:dyDescent="0.3">
      <c r="A956">
        <v>171.6</v>
      </c>
      <c r="B956">
        <v>2419.65</v>
      </c>
    </row>
    <row r="957" spans="1:2" x14ac:dyDescent="0.3">
      <c r="A957">
        <v>169.55</v>
      </c>
      <c r="B957">
        <v>2419.4499999999998</v>
      </c>
    </row>
    <row r="958" spans="1:2" x14ac:dyDescent="0.3">
      <c r="A958">
        <v>171.4</v>
      </c>
      <c r="B958">
        <v>2434.85</v>
      </c>
    </row>
    <row r="959" spans="1:2" x14ac:dyDescent="0.3">
      <c r="A959">
        <v>186.9</v>
      </c>
      <c r="B959">
        <v>2435.15</v>
      </c>
    </row>
    <row r="960" spans="1:2" x14ac:dyDescent="0.3">
      <c r="A960">
        <v>187.65</v>
      </c>
      <c r="B960">
        <v>2431.35</v>
      </c>
    </row>
    <row r="961" spans="1:2" x14ac:dyDescent="0.3">
      <c r="A961">
        <v>187.35</v>
      </c>
      <c r="B961">
        <v>2481.4499999999998</v>
      </c>
    </row>
    <row r="962" spans="1:2" x14ac:dyDescent="0.3">
      <c r="A962">
        <v>189.3</v>
      </c>
      <c r="B962">
        <v>2461.5500000000002</v>
      </c>
    </row>
    <row r="963" spans="1:2" x14ac:dyDescent="0.3">
      <c r="A963">
        <v>195.5</v>
      </c>
      <c r="B963">
        <v>2482.4</v>
      </c>
    </row>
    <row r="964" spans="1:2" x14ac:dyDescent="0.3">
      <c r="A964">
        <v>195.35</v>
      </c>
      <c r="B964">
        <v>2501.1</v>
      </c>
    </row>
    <row r="965" spans="1:2" x14ac:dyDescent="0.3">
      <c r="A965">
        <v>189.15</v>
      </c>
      <c r="B965">
        <v>2489.9</v>
      </c>
    </row>
    <row r="966" spans="1:2" x14ac:dyDescent="0.3">
      <c r="A966">
        <v>183.25</v>
      </c>
      <c r="B966">
        <v>2487.8000000000002</v>
      </c>
    </row>
    <row r="967" spans="1:2" x14ac:dyDescent="0.3">
      <c r="A967">
        <v>177.25</v>
      </c>
      <c r="B967">
        <v>2474.3000000000002</v>
      </c>
    </row>
    <row r="968" spans="1:2" x14ac:dyDescent="0.3">
      <c r="A968">
        <v>180.05</v>
      </c>
      <c r="B968">
        <v>2470.0500000000002</v>
      </c>
    </row>
    <row r="969" spans="1:2" x14ac:dyDescent="0.3">
      <c r="A969">
        <v>181.2</v>
      </c>
      <c r="B969">
        <v>2410.1999999999998</v>
      </c>
    </row>
    <row r="970" spans="1:2" x14ac:dyDescent="0.3">
      <c r="A970">
        <v>183.65</v>
      </c>
      <c r="B970">
        <v>2410.3000000000002</v>
      </c>
    </row>
    <row r="971" spans="1:2" x14ac:dyDescent="0.3">
      <c r="A971">
        <v>184.75</v>
      </c>
      <c r="B971">
        <v>2416.1999999999998</v>
      </c>
    </row>
    <row r="972" spans="1:2" x14ac:dyDescent="0.3">
      <c r="A972">
        <v>185.55</v>
      </c>
      <c r="B972">
        <v>2420.0500000000002</v>
      </c>
    </row>
    <row r="973" spans="1:2" x14ac:dyDescent="0.3">
      <c r="A973">
        <v>182.55</v>
      </c>
      <c r="B973">
        <v>2414</v>
      </c>
    </row>
    <row r="974" spans="1:2" x14ac:dyDescent="0.3">
      <c r="A974">
        <v>180.9</v>
      </c>
      <c r="B974">
        <v>2405.8000000000002</v>
      </c>
    </row>
    <row r="975" spans="1:2" x14ac:dyDescent="0.3">
      <c r="A975">
        <v>179.75</v>
      </c>
      <c r="B975">
        <v>2405.9499999999998</v>
      </c>
    </row>
    <row r="976" spans="1:2" x14ac:dyDescent="0.3">
      <c r="A976">
        <v>182.45</v>
      </c>
      <c r="B976">
        <v>2405.5</v>
      </c>
    </row>
    <row r="977" spans="1:2" x14ac:dyDescent="0.3">
      <c r="A977">
        <v>180.8</v>
      </c>
      <c r="B977">
        <v>2396.35</v>
      </c>
    </row>
    <row r="978" spans="1:2" x14ac:dyDescent="0.3">
      <c r="A978">
        <v>179.95</v>
      </c>
      <c r="B978">
        <v>2390.0500000000002</v>
      </c>
    </row>
    <row r="979" spans="1:2" x14ac:dyDescent="0.3">
      <c r="A979">
        <v>182.45</v>
      </c>
      <c r="B979">
        <v>2389.9499999999998</v>
      </c>
    </row>
    <row r="980" spans="1:2" x14ac:dyDescent="0.3">
      <c r="A980">
        <v>182.95</v>
      </c>
      <c r="B980">
        <v>2495.6999999999998</v>
      </c>
    </row>
    <row r="981" spans="1:2" x14ac:dyDescent="0.3">
      <c r="A981">
        <v>195.75</v>
      </c>
      <c r="B981">
        <v>2523.25</v>
      </c>
    </row>
    <row r="982" spans="1:2" x14ac:dyDescent="0.3">
      <c r="A982">
        <v>194.4</v>
      </c>
      <c r="B982">
        <v>2594.35</v>
      </c>
    </row>
    <row r="983" spans="1:2" x14ac:dyDescent="0.3">
      <c r="A983">
        <v>189.9</v>
      </c>
      <c r="B983">
        <v>2572.4</v>
      </c>
    </row>
    <row r="984" spans="1:2" x14ac:dyDescent="0.3">
      <c r="A984">
        <v>196.3</v>
      </c>
      <c r="B984">
        <v>2557.75</v>
      </c>
    </row>
    <row r="985" spans="1:2" x14ac:dyDescent="0.3">
      <c r="A985">
        <v>208.35</v>
      </c>
      <c r="B985">
        <v>2522.6</v>
      </c>
    </row>
    <row r="986" spans="1:2" x14ac:dyDescent="0.3">
      <c r="A986">
        <v>215.3</v>
      </c>
      <c r="B986">
        <v>2510.8000000000002</v>
      </c>
    </row>
    <row r="987" spans="1:2" x14ac:dyDescent="0.3">
      <c r="A987">
        <v>209.1</v>
      </c>
      <c r="B987">
        <v>2489.1999999999998</v>
      </c>
    </row>
    <row r="988" spans="1:2" x14ac:dyDescent="0.3">
      <c r="A988">
        <v>212.3</v>
      </c>
      <c r="B988">
        <v>2469.65</v>
      </c>
    </row>
    <row r="989" spans="1:2" x14ac:dyDescent="0.3">
      <c r="A989">
        <v>207.35</v>
      </c>
      <c r="B989">
        <v>2432.15</v>
      </c>
    </row>
    <row r="990" spans="1:2" x14ac:dyDescent="0.3">
      <c r="A990">
        <v>197.7</v>
      </c>
      <c r="B990">
        <v>2460.15</v>
      </c>
    </row>
    <row r="991" spans="1:2" x14ac:dyDescent="0.3">
      <c r="A991">
        <v>204.2</v>
      </c>
      <c r="B991">
        <v>2925.6</v>
      </c>
    </row>
    <row r="992" spans="1:2" x14ac:dyDescent="0.3">
      <c r="A992">
        <v>206.4</v>
      </c>
      <c r="B992">
        <v>2949.55</v>
      </c>
    </row>
    <row r="993" spans="1:2" x14ac:dyDescent="0.3">
      <c r="A993">
        <v>203.7</v>
      </c>
      <c r="B993">
        <v>2943.15</v>
      </c>
    </row>
    <row r="994" spans="1:2" x14ac:dyDescent="0.3">
      <c r="A994">
        <v>205.85</v>
      </c>
      <c r="B994">
        <v>2937.25</v>
      </c>
    </row>
    <row r="995" spans="1:2" x14ac:dyDescent="0.3">
      <c r="A995">
        <v>210.05</v>
      </c>
      <c r="B995">
        <v>2930.75</v>
      </c>
    </row>
    <row r="996" spans="1:2" x14ac:dyDescent="0.3">
      <c r="A996">
        <v>234.8</v>
      </c>
      <c r="B996">
        <v>2936.6</v>
      </c>
    </row>
    <row r="997" spans="1:2" x14ac:dyDescent="0.3">
      <c r="A997">
        <v>240.85</v>
      </c>
      <c r="B997">
        <v>2951.95</v>
      </c>
    </row>
    <row r="998" spans="1:2" x14ac:dyDescent="0.3">
      <c r="A998">
        <v>244.1</v>
      </c>
      <c r="B998">
        <v>2954.6</v>
      </c>
    </row>
    <row r="999" spans="1:2" x14ac:dyDescent="0.3">
      <c r="A999">
        <v>239.4</v>
      </c>
      <c r="B999">
        <v>2958.1</v>
      </c>
    </row>
    <row r="1000" spans="1:2" x14ac:dyDescent="0.3">
      <c r="A1000">
        <v>241.95</v>
      </c>
      <c r="B1000">
        <v>2975.25</v>
      </c>
    </row>
    <row r="1001" spans="1:2" x14ac:dyDescent="0.3">
      <c r="A1001">
        <v>236.05</v>
      </c>
      <c r="B1001">
        <v>2998.3</v>
      </c>
    </row>
    <row r="1002" spans="1:2" x14ac:dyDescent="0.3">
      <c r="A1002">
        <v>237.05</v>
      </c>
      <c r="B1002">
        <v>2990.45</v>
      </c>
    </row>
    <row r="1003" spans="1:2" x14ac:dyDescent="0.3">
      <c r="A1003">
        <v>227.1</v>
      </c>
      <c r="B1003">
        <v>2986.05</v>
      </c>
    </row>
    <row r="1004" spans="1:2" x14ac:dyDescent="0.3">
      <c r="A1004">
        <v>220.2</v>
      </c>
      <c r="B1004">
        <v>2986.15</v>
      </c>
    </row>
    <row r="1005" spans="1:2" x14ac:dyDescent="0.3">
      <c r="A1005">
        <v>221.45</v>
      </c>
      <c r="B1005">
        <v>2985.05</v>
      </c>
    </row>
    <row r="1006" spans="1:2" x14ac:dyDescent="0.3">
      <c r="A1006">
        <v>223.2</v>
      </c>
      <c r="B1006">
        <v>2979.05</v>
      </c>
    </row>
    <row r="1007" spans="1:2" x14ac:dyDescent="0.3">
      <c r="A1007">
        <v>212.85</v>
      </c>
      <c r="B1007">
        <v>2974.2</v>
      </c>
    </row>
    <row r="1008" spans="1:2" x14ac:dyDescent="0.3">
      <c r="A1008">
        <v>208.55</v>
      </c>
      <c r="B1008">
        <v>2961.85</v>
      </c>
    </row>
    <row r="1009" spans="1:2" x14ac:dyDescent="0.3">
      <c r="A1009">
        <v>203.5</v>
      </c>
      <c r="B1009">
        <v>2965.15</v>
      </c>
    </row>
    <row r="1010" spans="1:2" x14ac:dyDescent="0.3">
      <c r="A1010">
        <v>206.8</v>
      </c>
      <c r="B1010">
        <v>2984.7</v>
      </c>
    </row>
    <row r="1011" spans="1:2" x14ac:dyDescent="0.3">
      <c r="A1011">
        <v>210.05</v>
      </c>
      <c r="B1011">
        <v>2978.15</v>
      </c>
    </row>
    <row r="1012" spans="1:2" x14ac:dyDescent="0.3">
      <c r="A1012">
        <v>216.25</v>
      </c>
      <c r="B1012">
        <v>2978.05</v>
      </c>
    </row>
    <row r="1013" spans="1:2" x14ac:dyDescent="0.3">
      <c r="A1013">
        <v>215.65</v>
      </c>
      <c r="B1013">
        <v>2971.3</v>
      </c>
    </row>
    <row r="1014" spans="1:2" x14ac:dyDescent="0.3">
      <c r="A1014">
        <v>207.5</v>
      </c>
      <c r="B1014">
        <v>2977.25</v>
      </c>
    </row>
    <row r="1015" spans="1:2" x14ac:dyDescent="0.3">
      <c r="A1015">
        <v>209.15</v>
      </c>
      <c r="B1015">
        <v>2977.9</v>
      </c>
    </row>
    <row r="1016" spans="1:2" x14ac:dyDescent="0.3">
      <c r="A1016">
        <v>209.5</v>
      </c>
      <c r="B1016">
        <v>2977.85</v>
      </c>
    </row>
    <row r="1017" spans="1:2" x14ac:dyDescent="0.3">
      <c r="A1017">
        <v>208</v>
      </c>
      <c r="B1017">
        <v>2974.7</v>
      </c>
    </row>
    <row r="1018" spans="1:2" x14ac:dyDescent="0.3">
      <c r="A1018">
        <v>207.55</v>
      </c>
      <c r="B1018">
        <v>2978.3</v>
      </c>
    </row>
    <row r="1019" spans="1:2" x14ac:dyDescent="0.3">
      <c r="A1019">
        <v>206.3</v>
      </c>
      <c r="B1019">
        <v>2983.05</v>
      </c>
    </row>
    <row r="1020" spans="1:2" x14ac:dyDescent="0.3">
      <c r="A1020">
        <v>194.3</v>
      </c>
      <c r="B1020">
        <v>2977.4</v>
      </c>
    </row>
    <row r="1021" spans="1:2" x14ac:dyDescent="0.3">
      <c r="A1021">
        <v>194.85</v>
      </c>
      <c r="B1021">
        <v>2978.7</v>
      </c>
    </row>
    <row r="1022" spans="1:2" x14ac:dyDescent="0.3">
      <c r="A1022">
        <v>197.95</v>
      </c>
      <c r="B1022">
        <v>2973.65</v>
      </c>
    </row>
    <row r="1023" spans="1:2" x14ac:dyDescent="0.3">
      <c r="A1023">
        <v>186.7</v>
      </c>
      <c r="B1023">
        <v>2978.35</v>
      </c>
    </row>
    <row r="1024" spans="1:2" x14ac:dyDescent="0.3">
      <c r="A1024">
        <v>189.45</v>
      </c>
      <c r="B1024">
        <v>2984.1</v>
      </c>
    </row>
    <row r="1025" spans="1:2" x14ac:dyDescent="0.3">
      <c r="A1025">
        <v>183.3</v>
      </c>
      <c r="B1025">
        <v>2986.35</v>
      </c>
    </row>
    <row r="1026" spans="1:2" x14ac:dyDescent="0.3">
      <c r="A1026">
        <v>205.25</v>
      </c>
      <c r="B1026">
        <v>2984.85</v>
      </c>
    </row>
    <row r="1027" spans="1:2" x14ac:dyDescent="0.3">
      <c r="A1027">
        <v>198.5</v>
      </c>
      <c r="B1027">
        <v>2982.6</v>
      </c>
    </row>
    <row r="1028" spans="1:2" x14ac:dyDescent="0.3">
      <c r="A1028">
        <v>195.95</v>
      </c>
      <c r="B1028">
        <v>2969.9</v>
      </c>
    </row>
    <row r="1029" spans="1:2" x14ac:dyDescent="0.3">
      <c r="A1029">
        <v>195.4</v>
      </c>
      <c r="B1029">
        <v>2972</v>
      </c>
    </row>
    <row r="1030" spans="1:2" x14ac:dyDescent="0.3">
      <c r="A1030">
        <v>198.2</v>
      </c>
      <c r="B1030">
        <v>2981.9</v>
      </c>
    </row>
    <row r="1031" spans="1:2" x14ac:dyDescent="0.3">
      <c r="A1031">
        <v>198</v>
      </c>
      <c r="B1031">
        <v>2982.85</v>
      </c>
    </row>
    <row r="1032" spans="1:2" x14ac:dyDescent="0.3">
      <c r="A1032">
        <v>198.7</v>
      </c>
      <c r="B1032">
        <v>2983</v>
      </c>
    </row>
    <row r="1033" spans="1:2" x14ac:dyDescent="0.3">
      <c r="A1033">
        <v>194.45</v>
      </c>
      <c r="B1033">
        <v>3003.7</v>
      </c>
    </row>
    <row r="1034" spans="1:2" x14ac:dyDescent="0.3">
      <c r="A1034">
        <v>196.7</v>
      </c>
      <c r="B1034">
        <v>3008.65</v>
      </c>
    </row>
    <row r="1035" spans="1:2" x14ac:dyDescent="0.3">
      <c r="A1035">
        <v>197.3</v>
      </c>
      <c r="B1035">
        <v>3013.4</v>
      </c>
    </row>
    <row r="1036" spans="1:2" x14ac:dyDescent="0.3">
      <c r="A1036">
        <v>198.9</v>
      </c>
      <c r="B1036">
        <v>3017.6</v>
      </c>
    </row>
    <row r="1037" spans="1:2" x14ac:dyDescent="0.3">
      <c r="A1037">
        <v>197.2</v>
      </c>
      <c r="B1037">
        <v>3009.25</v>
      </c>
    </row>
    <row r="1038" spans="1:2" x14ac:dyDescent="0.3">
      <c r="A1038">
        <v>198.2</v>
      </c>
      <c r="B1038">
        <v>3017.45</v>
      </c>
    </row>
    <row r="1039" spans="1:2" x14ac:dyDescent="0.3">
      <c r="A1039">
        <v>203.65</v>
      </c>
      <c r="B1039">
        <v>3028.05</v>
      </c>
    </row>
    <row r="1040" spans="1:2" x14ac:dyDescent="0.3">
      <c r="A1040">
        <v>208.2</v>
      </c>
      <c r="B1040">
        <v>3030.9</v>
      </c>
    </row>
    <row r="1041" spans="1:2" x14ac:dyDescent="0.3">
      <c r="A1041">
        <v>205.5</v>
      </c>
      <c r="B1041">
        <v>3036.5</v>
      </c>
    </row>
    <row r="1042" spans="1:2" x14ac:dyDescent="0.3">
      <c r="A1042">
        <v>208.7</v>
      </c>
      <c r="B1042">
        <v>3045.75</v>
      </c>
    </row>
    <row r="1043" spans="1:2" x14ac:dyDescent="0.3">
      <c r="A1043">
        <v>206.95</v>
      </c>
      <c r="B1043">
        <v>3045.15</v>
      </c>
    </row>
    <row r="1044" spans="1:2" x14ac:dyDescent="0.3">
      <c r="A1044">
        <v>208.85</v>
      </c>
      <c r="B1044">
        <v>3053.05</v>
      </c>
    </row>
    <row r="1045" spans="1:2" x14ac:dyDescent="0.3">
      <c r="A1045">
        <v>208.75</v>
      </c>
      <c r="B1045">
        <v>2966.45</v>
      </c>
    </row>
    <row r="1046" spans="1:2" x14ac:dyDescent="0.3">
      <c r="A1046">
        <v>208.6</v>
      </c>
      <c r="B1046">
        <v>2744.8</v>
      </c>
    </row>
    <row r="1047" spans="1:2" x14ac:dyDescent="0.3">
      <c r="A1047">
        <v>216.25</v>
      </c>
      <c r="B1047">
        <v>2676.45</v>
      </c>
    </row>
    <row r="1048" spans="1:2" x14ac:dyDescent="0.3">
      <c r="A1048">
        <v>228.55</v>
      </c>
      <c r="B1048">
        <v>2648.35</v>
      </c>
    </row>
    <row r="1049" spans="1:2" x14ac:dyDescent="0.3">
      <c r="A1049">
        <v>239.4</v>
      </c>
      <c r="B1049">
        <v>2508.8000000000002</v>
      </c>
    </row>
    <row r="1050" spans="1:2" x14ac:dyDescent="0.3">
      <c r="A1050">
        <v>237.1</v>
      </c>
      <c r="B1050">
        <v>2441.9</v>
      </c>
    </row>
    <row r="1051" spans="1:2" x14ac:dyDescent="0.3">
      <c r="A1051">
        <v>245.6</v>
      </c>
      <c r="B1051">
        <v>2477.75</v>
      </c>
    </row>
    <row r="1052" spans="1:2" x14ac:dyDescent="0.3">
      <c r="A1052">
        <v>262.39999999999998</v>
      </c>
      <c r="B1052">
        <v>2533.75</v>
      </c>
    </row>
    <row r="1053" spans="1:2" x14ac:dyDescent="0.3">
      <c r="A1053">
        <v>260.55</v>
      </c>
      <c r="B1053">
        <v>2605.75</v>
      </c>
    </row>
    <row r="1054" spans="1:2" x14ac:dyDescent="0.3">
      <c r="A1054">
        <v>266.7</v>
      </c>
      <c r="B1054">
        <v>2651.9</v>
      </c>
    </row>
    <row r="1055" spans="1:2" x14ac:dyDescent="0.3">
      <c r="A1055">
        <v>273.5</v>
      </c>
      <c r="B1055">
        <v>2650.5</v>
      </c>
    </row>
    <row r="1056" spans="1:2" x14ac:dyDescent="0.3">
      <c r="A1056">
        <v>272.7</v>
      </c>
      <c r="B1056">
        <v>2637.5</v>
      </c>
    </row>
    <row r="1057" spans="1:2" x14ac:dyDescent="0.3">
      <c r="A1057">
        <v>269.5</v>
      </c>
      <c r="B1057">
        <v>2568.9</v>
      </c>
    </row>
    <row r="1058" spans="1:2" x14ac:dyDescent="0.3">
      <c r="A1058">
        <v>267.10000000000002</v>
      </c>
      <c r="B1058">
        <v>2596.4</v>
      </c>
    </row>
    <row r="1059" spans="1:2" x14ac:dyDescent="0.3">
      <c r="A1059">
        <v>290.05</v>
      </c>
      <c r="B1059">
        <v>2552.9</v>
      </c>
    </row>
    <row r="1060" spans="1:2" x14ac:dyDescent="0.3">
      <c r="A1060">
        <v>287.89999999999998</v>
      </c>
      <c r="B1060">
        <v>2550.15</v>
      </c>
    </row>
    <row r="1061" spans="1:2" x14ac:dyDescent="0.3">
      <c r="A1061">
        <v>288.75</v>
      </c>
      <c r="B1061">
        <v>2550.15</v>
      </c>
    </row>
    <row r="1062" spans="1:2" x14ac:dyDescent="0.3">
      <c r="A1062">
        <v>292.14999999999998</v>
      </c>
      <c r="B1062">
        <v>2573</v>
      </c>
    </row>
    <row r="1063" spans="1:2" x14ac:dyDescent="0.3">
      <c r="A1063">
        <v>289.25</v>
      </c>
      <c r="B1063">
        <v>2588.75</v>
      </c>
    </row>
    <row r="1064" spans="1:2" x14ac:dyDescent="0.3">
      <c r="A1064">
        <v>292.14999999999998</v>
      </c>
      <c r="B1064">
        <v>2573.1999999999998</v>
      </c>
    </row>
    <row r="1065" spans="1:2" x14ac:dyDescent="0.3">
      <c r="A1065">
        <v>288.39999999999998</v>
      </c>
      <c r="B1065">
        <v>2580.9</v>
      </c>
    </row>
    <row r="1066" spans="1:2" x14ac:dyDescent="0.3">
      <c r="A1066">
        <v>300.2</v>
      </c>
      <c r="B1066">
        <v>2589.9499999999998</v>
      </c>
    </row>
    <row r="1067" spans="1:2" x14ac:dyDescent="0.3">
      <c r="A1067">
        <v>304.64999999999998</v>
      </c>
      <c r="B1067">
        <v>2571.1</v>
      </c>
    </row>
    <row r="1068" spans="1:2" x14ac:dyDescent="0.3">
      <c r="A1068">
        <v>334.15</v>
      </c>
      <c r="B1068">
        <v>2562.85</v>
      </c>
    </row>
    <row r="1069" spans="1:2" x14ac:dyDescent="0.3">
      <c r="A1069">
        <v>325.85000000000002</v>
      </c>
      <c r="B1069">
        <v>2548.5500000000002</v>
      </c>
    </row>
    <row r="1070" spans="1:2" x14ac:dyDescent="0.3">
      <c r="A1070">
        <v>338.75</v>
      </c>
      <c r="B1070">
        <v>2545.25</v>
      </c>
    </row>
    <row r="1071" spans="1:2" x14ac:dyDescent="0.3">
      <c r="A1071">
        <v>398.95</v>
      </c>
      <c r="B1071">
        <v>2534.9499999999998</v>
      </c>
    </row>
    <row r="1072" spans="1:2" x14ac:dyDescent="0.3">
      <c r="A1072">
        <v>430.15</v>
      </c>
      <c r="B1072">
        <v>2536.4</v>
      </c>
    </row>
    <row r="1073" spans="1:2" x14ac:dyDescent="0.3">
      <c r="A1073">
        <v>399.7</v>
      </c>
      <c r="B1073">
        <v>2500.9499999999998</v>
      </c>
    </row>
    <row r="1074" spans="1:2" x14ac:dyDescent="0.3">
      <c r="A1074">
        <v>399.85</v>
      </c>
      <c r="B1074">
        <v>2503.85</v>
      </c>
    </row>
    <row r="1075" spans="1:2" x14ac:dyDescent="0.3">
      <c r="A1075">
        <v>395.95</v>
      </c>
      <c r="B1075">
        <v>2491.5500000000002</v>
      </c>
    </row>
    <row r="1076" spans="1:2" x14ac:dyDescent="0.3">
      <c r="A1076">
        <v>398.15</v>
      </c>
      <c r="B1076">
        <v>2489.25</v>
      </c>
    </row>
    <row r="1077" spans="1:2" x14ac:dyDescent="0.3">
      <c r="A1077">
        <v>404.5</v>
      </c>
      <c r="B1077">
        <v>2482.35</v>
      </c>
    </row>
    <row r="1078" spans="1:2" x14ac:dyDescent="0.3">
      <c r="A1078">
        <v>410.45</v>
      </c>
      <c r="B1078">
        <v>2457.1</v>
      </c>
    </row>
    <row r="1079" spans="1:2" x14ac:dyDescent="0.3">
      <c r="A1079">
        <v>399.95</v>
      </c>
      <c r="B1079">
        <v>2442</v>
      </c>
    </row>
    <row r="1080" spans="1:2" x14ac:dyDescent="0.3">
      <c r="A1080">
        <v>391.4</v>
      </c>
      <c r="B1080">
        <v>2419</v>
      </c>
    </row>
    <row r="1081" spans="1:2" x14ac:dyDescent="0.3">
      <c r="A1081">
        <v>394.2</v>
      </c>
      <c r="B1081">
        <v>2430.4499999999998</v>
      </c>
    </row>
    <row r="1082" spans="1:2" x14ac:dyDescent="0.3">
      <c r="A1082">
        <v>387.5</v>
      </c>
      <c r="B1082">
        <v>2466.3000000000002</v>
      </c>
    </row>
    <row r="1083" spans="1:2" x14ac:dyDescent="0.3">
      <c r="A1083">
        <v>398.6</v>
      </c>
      <c r="B1083">
        <v>2449.4</v>
      </c>
    </row>
    <row r="1084" spans="1:2" x14ac:dyDescent="0.3">
      <c r="A1084">
        <v>393.65</v>
      </c>
      <c r="B1084">
        <v>2420.65</v>
      </c>
    </row>
    <row r="1085" spans="1:2" x14ac:dyDescent="0.3">
      <c r="A1085">
        <v>398.65</v>
      </c>
      <c r="B1085">
        <v>2380.5500000000002</v>
      </c>
    </row>
    <row r="1086" spans="1:2" x14ac:dyDescent="0.3">
      <c r="A1086">
        <v>396.3</v>
      </c>
      <c r="B1086">
        <v>2376.4499999999998</v>
      </c>
    </row>
    <row r="1087" spans="1:2" x14ac:dyDescent="0.3">
      <c r="A1087">
        <v>392.15</v>
      </c>
      <c r="B1087">
        <v>2402.9499999999998</v>
      </c>
    </row>
    <row r="1088" spans="1:2" x14ac:dyDescent="0.3">
      <c r="A1088">
        <v>416.2</v>
      </c>
      <c r="B1088">
        <v>2386.9499999999998</v>
      </c>
    </row>
    <row r="1089" spans="1:2" x14ac:dyDescent="0.3">
      <c r="A1089">
        <v>410.3</v>
      </c>
      <c r="B1089">
        <v>2383.1999999999998</v>
      </c>
    </row>
    <row r="1090" spans="1:2" x14ac:dyDescent="0.3">
      <c r="A1090">
        <v>446.25</v>
      </c>
      <c r="B1090">
        <v>2435.5500000000002</v>
      </c>
    </row>
    <row r="1091" spans="1:2" x14ac:dyDescent="0.3">
      <c r="A1091">
        <v>456.6</v>
      </c>
      <c r="B1091">
        <v>2437.75</v>
      </c>
    </row>
    <row r="1092" spans="1:2" x14ac:dyDescent="0.3">
      <c r="A1092">
        <v>448.75</v>
      </c>
      <c r="B1092">
        <v>2459.4499999999998</v>
      </c>
    </row>
    <row r="1093" spans="1:2" x14ac:dyDescent="0.3">
      <c r="A1093">
        <v>466.9</v>
      </c>
      <c r="B1093">
        <v>2501.25</v>
      </c>
    </row>
    <row r="1094" spans="1:2" x14ac:dyDescent="0.3">
      <c r="A1094">
        <v>559.5</v>
      </c>
      <c r="B1094">
        <v>2504.0500000000002</v>
      </c>
    </row>
    <row r="1095" spans="1:2" x14ac:dyDescent="0.3">
      <c r="A1095">
        <v>568.95000000000005</v>
      </c>
      <c r="B1095">
        <v>2525</v>
      </c>
    </row>
    <row r="1096" spans="1:2" x14ac:dyDescent="0.3">
      <c r="A1096">
        <v>588.85</v>
      </c>
      <c r="B1096">
        <v>2549.5500000000002</v>
      </c>
    </row>
    <row r="1097" spans="1:2" x14ac:dyDescent="0.3">
      <c r="A1097">
        <v>604.79999999999995</v>
      </c>
      <c r="B1097">
        <v>2556.1999999999998</v>
      </c>
    </row>
    <row r="1098" spans="1:2" x14ac:dyDescent="0.3">
      <c r="A1098">
        <v>594.15</v>
      </c>
      <c r="B1098">
        <v>2516.1</v>
      </c>
    </row>
    <row r="1099" spans="1:2" x14ac:dyDescent="0.3">
      <c r="A1099">
        <v>610.4</v>
      </c>
      <c r="B1099">
        <v>2484.4499999999998</v>
      </c>
    </row>
    <row r="1100" spans="1:2" x14ac:dyDescent="0.3">
      <c r="A1100">
        <v>583.25</v>
      </c>
      <c r="B1100">
        <v>2453</v>
      </c>
    </row>
    <row r="1101" spans="1:2" x14ac:dyDescent="0.3">
      <c r="A1101">
        <v>605</v>
      </c>
      <c r="B1101">
        <v>2428.6</v>
      </c>
    </row>
    <row r="1102" spans="1:2" x14ac:dyDescent="0.3">
      <c r="A1102">
        <v>612.5</v>
      </c>
      <c r="B1102">
        <v>2453.25</v>
      </c>
    </row>
    <row r="1103" spans="1:2" x14ac:dyDescent="0.3">
      <c r="A1103">
        <v>652.85</v>
      </c>
      <c r="B1103">
        <v>2434.75</v>
      </c>
    </row>
    <row r="1104" spans="1:2" x14ac:dyDescent="0.3">
      <c r="A1104">
        <v>671.05</v>
      </c>
      <c r="B1104">
        <v>2461.65</v>
      </c>
    </row>
    <row r="1105" spans="1:2" x14ac:dyDescent="0.3">
      <c r="A1105">
        <v>670.2</v>
      </c>
      <c r="B1105">
        <v>2449.4</v>
      </c>
    </row>
    <row r="1106" spans="1:2" x14ac:dyDescent="0.3">
      <c r="A1106">
        <v>660.7</v>
      </c>
      <c r="B1106">
        <v>2446.25</v>
      </c>
    </row>
    <row r="1107" spans="1:2" x14ac:dyDescent="0.3">
      <c r="A1107">
        <v>688.05</v>
      </c>
      <c r="B1107">
        <v>2456.3000000000002</v>
      </c>
    </row>
    <row r="1108" spans="1:2" x14ac:dyDescent="0.3">
      <c r="A1108">
        <v>738.5</v>
      </c>
      <c r="B1108">
        <v>2490.8000000000002</v>
      </c>
    </row>
    <row r="1109" spans="1:2" x14ac:dyDescent="0.3">
      <c r="A1109">
        <v>778.35</v>
      </c>
      <c r="B1109">
        <v>2475.35</v>
      </c>
    </row>
    <row r="1110" spans="1:2" x14ac:dyDescent="0.3">
      <c r="A1110">
        <v>813.95</v>
      </c>
      <c r="B1110">
        <v>2494.85</v>
      </c>
    </row>
    <row r="1111" spans="1:2" x14ac:dyDescent="0.3">
      <c r="A1111">
        <v>796.05</v>
      </c>
      <c r="B1111">
        <v>2481.35</v>
      </c>
    </row>
    <row r="1112" spans="1:2" x14ac:dyDescent="0.3">
      <c r="A1112">
        <v>778.1</v>
      </c>
      <c r="B1112">
        <v>2514.6999999999998</v>
      </c>
    </row>
    <row r="1113" spans="1:2" x14ac:dyDescent="0.3">
      <c r="A1113">
        <v>751.05</v>
      </c>
      <c r="B1113">
        <v>2488.25</v>
      </c>
    </row>
    <row r="1114" spans="1:2" x14ac:dyDescent="0.3">
      <c r="A1114">
        <v>763.35</v>
      </c>
      <c r="B1114">
        <v>2478.5500000000002</v>
      </c>
    </row>
    <row r="1115" spans="1:2" x14ac:dyDescent="0.3">
      <c r="A1115">
        <v>773.8</v>
      </c>
      <c r="B1115">
        <v>2477.85</v>
      </c>
    </row>
    <row r="1116" spans="1:2" x14ac:dyDescent="0.3">
      <c r="A1116">
        <v>795.45</v>
      </c>
      <c r="B1116">
        <v>2477.0500000000002</v>
      </c>
    </row>
    <row r="1117" spans="1:2" x14ac:dyDescent="0.3">
      <c r="A1117">
        <v>810.25</v>
      </c>
      <c r="B1117">
        <v>2462.5500000000002</v>
      </c>
    </row>
    <row r="1118" spans="1:2" x14ac:dyDescent="0.3">
      <c r="A1118">
        <v>780.15</v>
      </c>
      <c r="B1118">
        <v>2477.9</v>
      </c>
    </row>
    <row r="1119" spans="1:2" x14ac:dyDescent="0.3">
      <c r="A1119">
        <v>803.9</v>
      </c>
      <c r="B1119">
        <v>2485.3000000000002</v>
      </c>
    </row>
    <row r="1120" spans="1:2" x14ac:dyDescent="0.3">
      <c r="A1120">
        <v>850.05</v>
      </c>
      <c r="B1120">
        <v>2486.75</v>
      </c>
    </row>
    <row r="1121" spans="1:2" x14ac:dyDescent="0.3">
      <c r="A1121">
        <v>866.75</v>
      </c>
      <c r="B1121">
        <v>2473.75</v>
      </c>
    </row>
    <row r="1122" spans="1:2" x14ac:dyDescent="0.3">
      <c r="A1122">
        <v>824.1</v>
      </c>
      <c r="B1122">
        <v>2463.9</v>
      </c>
    </row>
    <row r="1123" spans="1:2" x14ac:dyDescent="0.3">
      <c r="A1123">
        <v>807.2</v>
      </c>
      <c r="B1123">
        <v>2490.6999999999998</v>
      </c>
    </row>
    <row r="1124" spans="1:2" x14ac:dyDescent="0.3">
      <c r="A1124">
        <v>796.3</v>
      </c>
      <c r="B1124">
        <v>2501.6</v>
      </c>
    </row>
    <row r="1125" spans="1:2" x14ac:dyDescent="0.3">
      <c r="A1125">
        <v>782</v>
      </c>
      <c r="B1125">
        <v>2499.6999999999998</v>
      </c>
    </row>
    <row r="1126" spans="1:2" x14ac:dyDescent="0.3">
      <c r="A1126">
        <v>789.25</v>
      </c>
      <c r="B1126">
        <v>2533.4499999999998</v>
      </c>
    </row>
    <row r="1127" spans="1:2" x14ac:dyDescent="0.3">
      <c r="A1127">
        <v>778.4</v>
      </c>
      <c r="B1127">
        <v>2551.9499999999998</v>
      </c>
    </row>
    <row r="1128" spans="1:2" x14ac:dyDescent="0.3">
      <c r="A1128">
        <v>776.9</v>
      </c>
      <c r="B1128">
        <v>2549.1</v>
      </c>
    </row>
    <row r="1129" spans="1:2" x14ac:dyDescent="0.3">
      <c r="A1129">
        <v>815.7</v>
      </c>
      <c r="B1129">
        <v>2551.4499999999998</v>
      </c>
    </row>
    <row r="1130" spans="1:2" x14ac:dyDescent="0.3">
      <c r="A1130">
        <v>774.95</v>
      </c>
      <c r="B1130">
        <v>2508.5500000000002</v>
      </c>
    </row>
    <row r="1131" spans="1:2" x14ac:dyDescent="0.3">
      <c r="A1131">
        <v>736.25</v>
      </c>
      <c r="B1131">
        <v>2508.5</v>
      </c>
    </row>
    <row r="1132" spans="1:2" x14ac:dyDescent="0.3">
      <c r="A1132">
        <v>710.85</v>
      </c>
      <c r="B1132">
        <v>2481.5</v>
      </c>
    </row>
    <row r="1133" spans="1:2" x14ac:dyDescent="0.3">
      <c r="A1133">
        <v>675.35</v>
      </c>
      <c r="B1133">
        <v>2500.4</v>
      </c>
    </row>
    <row r="1134" spans="1:2" x14ac:dyDescent="0.3">
      <c r="A1134">
        <v>641.6</v>
      </c>
      <c r="B1134">
        <v>2488.1999999999998</v>
      </c>
    </row>
    <row r="1135" spans="1:2" x14ac:dyDescent="0.3">
      <c r="A1135">
        <v>662.5</v>
      </c>
      <c r="B1135">
        <v>2506.6999999999998</v>
      </c>
    </row>
    <row r="1136" spans="1:2" x14ac:dyDescent="0.3">
      <c r="A1136">
        <v>651.5</v>
      </c>
      <c r="B1136">
        <v>2499.9499999999998</v>
      </c>
    </row>
    <row r="1137" spans="1:2" x14ac:dyDescent="0.3">
      <c r="A1137">
        <v>684.05</v>
      </c>
      <c r="B1137">
        <v>2505.25</v>
      </c>
    </row>
    <row r="1138" spans="1:2" x14ac:dyDescent="0.3">
      <c r="A1138">
        <v>698.65</v>
      </c>
      <c r="B1138">
        <v>2491.25</v>
      </c>
    </row>
    <row r="1139" spans="1:2" x14ac:dyDescent="0.3">
      <c r="A1139">
        <v>707.5</v>
      </c>
      <c r="B1139">
        <v>2487.65</v>
      </c>
    </row>
    <row r="1140" spans="1:2" x14ac:dyDescent="0.3">
      <c r="A1140">
        <v>690.45</v>
      </c>
      <c r="B1140">
        <v>2472.75</v>
      </c>
    </row>
    <row r="1141" spans="1:2" x14ac:dyDescent="0.3">
      <c r="A1141">
        <v>659.85</v>
      </c>
      <c r="B1141">
        <v>2487.1999999999998</v>
      </c>
    </row>
    <row r="1142" spans="1:2" x14ac:dyDescent="0.3">
      <c r="A1142">
        <v>649</v>
      </c>
      <c r="B1142">
        <v>2482.25</v>
      </c>
    </row>
    <row r="1143" spans="1:2" x14ac:dyDescent="0.3">
      <c r="A1143">
        <v>633.6</v>
      </c>
      <c r="B1143">
        <v>2482.3000000000002</v>
      </c>
    </row>
    <row r="1144" spans="1:2" x14ac:dyDescent="0.3">
      <c r="A1144">
        <v>609.79999999999995</v>
      </c>
      <c r="B1144">
        <v>2491.4499999999998</v>
      </c>
    </row>
    <row r="1145" spans="1:2" x14ac:dyDescent="0.3">
      <c r="A1145">
        <v>618.6</v>
      </c>
      <c r="B1145">
        <v>2492.75</v>
      </c>
    </row>
    <row r="1146" spans="1:2" x14ac:dyDescent="0.3">
      <c r="A1146">
        <v>630.5</v>
      </c>
      <c r="B1146">
        <v>2495.5500000000002</v>
      </c>
    </row>
    <row r="1147" spans="1:2" x14ac:dyDescent="0.3">
      <c r="A1147">
        <v>611.25</v>
      </c>
      <c r="B1147">
        <v>2482.6999999999998</v>
      </c>
    </row>
    <row r="1148" spans="1:2" x14ac:dyDescent="0.3">
      <c r="A1148">
        <v>640.04999999999995</v>
      </c>
      <c r="B1148">
        <v>2480.9</v>
      </c>
    </row>
    <row r="1149" spans="1:2" x14ac:dyDescent="0.3">
      <c r="A1149">
        <v>669.3</v>
      </c>
      <c r="B1149">
        <v>2488.9499999999998</v>
      </c>
    </row>
    <row r="1150" spans="1:2" x14ac:dyDescent="0.3">
      <c r="A1150">
        <v>684.95</v>
      </c>
      <c r="B1150">
        <v>2491.85</v>
      </c>
    </row>
    <row r="1151" spans="1:2" x14ac:dyDescent="0.3">
      <c r="A1151">
        <v>671.3</v>
      </c>
      <c r="B1151">
        <v>2506.1</v>
      </c>
    </row>
    <row r="1152" spans="1:2" x14ac:dyDescent="0.3">
      <c r="A1152">
        <v>644.6</v>
      </c>
      <c r="B1152">
        <v>2500.6</v>
      </c>
    </row>
    <row r="1153" spans="1:2" x14ac:dyDescent="0.3">
      <c r="A1153">
        <v>619.25</v>
      </c>
      <c r="B1153">
        <v>2497.4</v>
      </c>
    </row>
    <row r="1154" spans="1:2" x14ac:dyDescent="0.3">
      <c r="A1154">
        <v>618.25</v>
      </c>
      <c r="B1154">
        <v>2518.6999999999998</v>
      </c>
    </row>
    <row r="1155" spans="1:2" x14ac:dyDescent="0.3">
      <c r="A1155">
        <v>587.35</v>
      </c>
      <c r="B1155">
        <v>2494.25</v>
      </c>
    </row>
    <row r="1156" spans="1:2" x14ac:dyDescent="0.3">
      <c r="A1156">
        <v>558.4</v>
      </c>
      <c r="B1156">
        <v>2491.75</v>
      </c>
    </row>
    <row r="1157" spans="1:2" x14ac:dyDescent="0.3">
      <c r="A1157">
        <v>583.6</v>
      </c>
      <c r="B1157">
        <v>2489.3000000000002</v>
      </c>
    </row>
    <row r="1158" spans="1:2" x14ac:dyDescent="0.3">
      <c r="A1158">
        <v>569.35</v>
      </c>
      <c r="B1158">
        <v>2492.0500000000002</v>
      </c>
    </row>
    <row r="1159" spans="1:2" x14ac:dyDescent="0.3">
      <c r="A1159">
        <v>561.70000000000005</v>
      </c>
      <c r="B1159">
        <v>2505.15</v>
      </c>
    </row>
    <row r="1160" spans="1:2" x14ac:dyDescent="0.3">
      <c r="A1160">
        <v>552.54999999999995</v>
      </c>
      <c r="B1160">
        <v>2501.6999999999998</v>
      </c>
    </row>
    <row r="1161" spans="1:2" x14ac:dyDescent="0.3">
      <c r="A1161">
        <v>545.25</v>
      </c>
      <c r="B1161">
        <v>2488.65</v>
      </c>
    </row>
    <row r="1162" spans="1:2" x14ac:dyDescent="0.3">
      <c r="A1162">
        <v>542.6</v>
      </c>
      <c r="B1162">
        <v>2479.9499999999998</v>
      </c>
    </row>
    <row r="1163" spans="1:2" x14ac:dyDescent="0.3">
      <c r="A1163">
        <v>515.5</v>
      </c>
      <c r="B1163">
        <v>2481</v>
      </c>
    </row>
    <row r="1164" spans="1:2" x14ac:dyDescent="0.3">
      <c r="A1164">
        <v>541.25</v>
      </c>
      <c r="B1164">
        <v>2497.4</v>
      </c>
    </row>
    <row r="1165" spans="1:2" x14ac:dyDescent="0.3">
      <c r="A1165">
        <v>568.29999999999995</v>
      </c>
      <c r="B1165">
        <v>2488.65</v>
      </c>
    </row>
    <row r="1166" spans="1:2" x14ac:dyDescent="0.3">
      <c r="A1166">
        <v>596.70000000000005</v>
      </c>
      <c r="B1166">
        <v>2493.9499999999998</v>
      </c>
    </row>
    <row r="1167" spans="1:2" x14ac:dyDescent="0.3">
      <c r="A1167">
        <v>626.5</v>
      </c>
      <c r="B1167">
        <v>2499.9499999999998</v>
      </c>
    </row>
    <row r="1168" spans="1:2" x14ac:dyDescent="0.3">
      <c r="A1168">
        <v>638.20000000000005</v>
      </c>
      <c r="B1168">
        <v>2494.1999999999998</v>
      </c>
    </row>
    <row r="1169" spans="1:2" x14ac:dyDescent="0.3">
      <c r="A1169">
        <v>612.45000000000005</v>
      </c>
      <c r="B1169">
        <v>2488.65</v>
      </c>
    </row>
    <row r="1170" spans="1:2" x14ac:dyDescent="0.3">
      <c r="A1170">
        <v>654.70000000000005</v>
      </c>
      <c r="B1170">
        <v>2503.1999999999998</v>
      </c>
    </row>
    <row r="1171" spans="1:2" x14ac:dyDescent="0.3">
      <c r="A1171">
        <v>662.5</v>
      </c>
      <c r="B1171">
        <v>2537.65</v>
      </c>
    </row>
    <row r="1172" spans="1:2" x14ac:dyDescent="0.3">
      <c r="A1172">
        <v>648.29999999999995</v>
      </c>
      <c r="B1172">
        <v>2521.8000000000002</v>
      </c>
    </row>
    <row r="1173" spans="1:2" x14ac:dyDescent="0.3">
      <c r="A1173">
        <v>620.15</v>
      </c>
      <c r="B1173">
        <v>2509</v>
      </c>
    </row>
    <row r="1174" spans="1:2" x14ac:dyDescent="0.3">
      <c r="A1174">
        <v>682.15</v>
      </c>
      <c r="B1174">
        <v>2512.25</v>
      </c>
    </row>
    <row r="1175" spans="1:2" x14ac:dyDescent="0.3">
      <c r="A1175">
        <v>699.8</v>
      </c>
      <c r="B1175">
        <v>2504.6</v>
      </c>
    </row>
    <row r="1176" spans="1:2" x14ac:dyDescent="0.3">
      <c r="A1176">
        <v>687.55</v>
      </c>
      <c r="B1176">
        <v>2524.65</v>
      </c>
    </row>
    <row r="1177" spans="1:2" x14ac:dyDescent="0.3">
      <c r="A1177">
        <v>652.15</v>
      </c>
      <c r="B1177">
        <v>2497.1</v>
      </c>
    </row>
    <row r="1178" spans="1:2" x14ac:dyDescent="0.3">
      <c r="A1178">
        <v>663.3</v>
      </c>
      <c r="B1178">
        <v>2504.1</v>
      </c>
    </row>
    <row r="1179" spans="1:2" x14ac:dyDescent="0.3">
      <c r="A1179">
        <v>675.95</v>
      </c>
      <c r="B1179">
        <v>2510.3000000000002</v>
      </c>
    </row>
    <row r="1180" spans="1:2" x14ac:dyDescent="0.3">
      <c r="A1180">
        <v>658.95</v>
      </c>
      <c r="B1180">
        <v>2500.85</v>
      </c>
    </row>
    <row r="1181" spans="1:2" x14ac:dyDescent="0.3">
      <c r="A1181">
        <v>667.05</v>
      </c>
      <c r="B1181">
        <v>2510.75</v>
      </c>
    </row>
    <row r="1182" spans="1:2" x14ac:dyDescent="0.3">
      <c r="A1182">
        <v>647.25</v>
      </c>
      <c r="B1182">
        <v>2539.9</v>
      </c>
    </row>
    <row r="1183" spans="1:2" x14ac:dyDescent="0.3">
      <c r="A1183">
        <v>628</v>
      </c>
      <c r="B1183">
        <v>2665.1</v>
      </c>
    </row>
    <row r="1184" spans="1:2" x14ac:dyDescent="0.3">
      <c r="A1184">
        <v>580.79999999999995</v>
      </c>
      <c r="B1184">
        <v>2685.5</v>
      </c>
    </row>
    <row r="1185" spans="1:2" x14ac:dyDescent="0.3">
      <c r="A1185">
        <v>593.95000000000005</v>
      </c>
      <c r="B1185">
        <v>2705.3</v>
      </c>
    </row>
    <row r="1186" spans="1:2" x14ac:dyDescent="0.3">
      <c r="A1186">
        <v>611.25</v>
      </c>
      <c r="B1186">
        <v>2764.05</v>
      </c>
    </row>
    <row r="1187" spans="1:2" x14ac:dyDescent="0.3">
      <c r="A1187">
        <v>614.95000000000005</v>
      </c>
      <c r="B1187">
        <v>2826.75</v>
      </c>
    </row>
    <row r="1188" spans="1:2" x14ac:dyDescent="0.3">
      <c r="A1188">
        <v>609.54999999999995</v>
      </c>
      <c r="B1188">
        <v>2803.1</v>
      </c>
    </row>
    <row r="1189" spans="1:2" x14ac:dyDescent="0.3">
      <c r="A1189">
        <v>576.9</v>
      </c>
      <c r="B1189">
        <v>2886.9</v>
      </c>
    </row>
    <row r="1190" spans="1:2" x14ac:dyDescent="0.3">
      <c r="A1190">
        <v>582</v>
      </c>
      <c r="B1190">
        <v>2807.6</v>
      </c>
    </row>
    <row r="1191" spans="1:2" x14ac:dyDescent="0.3">
      <c r="A1191">
        <v>596.29999999999995</v>
      </c>
      <c r="B1191">
        <v>2775.85</v>
      </c>
    </row>
    <row r="1192" spans="1:2" x14ac:dyDescent="0.3">
      <c r="A1192">
        <v>585.75</v>
      </c>
      <c r="B1192">
        <v>2718.8</v>
      </c>
    </row>
    <row r="1193" spans="1:2" x14ac:dyDescent="0.3">
      <c r="A1193">
        <v>582.15</v>
      </c>
      <c r="B1193">
        <v>2739.9</v>
      </c>
    </row>
    <row r="1194" spans="1:2" x14ac:dyDescent="0.3">
      <c r="A1194">
        <v>577.6</v>
      </c>
      <c r="B1194">
        <v>2744.3</v>
      </c>
    </row>
    <row r="1195" spans="1:2" x14ac:dyDescent="0.3">
      <c r="A1195">
        <v>549.9</v>
      </c>
      <c r="B1195">
        <v>2687.85</v>
      </c>
    </row>
    <row r="1196" spans="1:2" x14ac:dyDescent="0.3">
      <c r="A1196">
        <v>550.85</v>
      </c>
      <c r="B1196">
        <v>2702.25</v>
      </c>
    </row>
    <row r="1197" spans="1:2" x14ac:dyDescent="0.3">
      <c r="A1197">
        <v>557.9</v>
      </c>
      <c r="B1197">
        <v>2707.2</v>
      </c>
    </row>
    <row r="1198" spans="1:2" x14ac:dyDescent="0.3">
      <c r="A1198">
        <v>653.70000000000005</v>
      </c>
      <c r="B1198">
        <v>2716.45</v>
      </c>
    </row>
    <row r="1199" spans="1:2" x14ac:dyDescent="0.3">
      <c r="A1199">
        <v>654.45000000000005</v>
      </c>
      <c r="B1199">
        <v>2709.55</v>
      </c>
    </row>
    <row r="1200" spans="1:2" x14ac:dyDescent="0.3">
      <c r="A1200">
        <v>648.1</v>
      </c>
      <c r="B1200">
        <v>2704.1</v>
      </c>
    </row>
    <row r="1201" spans="1:2" x14ac:dyDescent="0.3">
      <c r="A1201">
        <v>682.35</v>
      </c>
      <c r="B1201">
        <v>2700.15</v>
      </c>
    </row>
    <row r="1202" spans="1:2" x14ac:dyDescent="0.3">
      <c r="A1202">
        <v>662</v>
      </c>
      <c r="B1202">
        <v>2701.45</v>
      </c>
    </row>
    <row r="1203" spans="1:2" x14ac:dyDescent="0.3">
      <c r="A1203">
        <v>661.75</v>
      </c>
      <c r="B1203">
        <v>2679.5</v>
      </c>
    </row>
    <row r="1204" spans="1:2" x14ac:dyDescent="0.3">
      <c r="A1204">
        <v>672.15</v>
      </c>
      <c r="B1204">
        <v>2705.8</v>
      </c>
    </row>
    <row r="1205" spans="1:2" x14ac:dyDescent="0.3">
      <c r="A1205">
        <v>677.45</v>
      </c>
      <c r="B1205">
        <v>2720</v>
      </c>
    </row>
    <row r="1206" spans="1:2" x14ac:dyDescent="0.3">
      <c r="A1206">
        <v>679.2</v>
      </c>
      <c r="B1206">
        <v>2732.8</v>
      </c>
    </row>
    <row r="1207" spans="1:2" x14ac:dyDescent="0.3">
      <c r="A1207">
        <v>672</v>
      </c>
      <c r="B1207">
        <v>2760.25</v>
      </c>
    </row>
    <row r="1208" spans="1:2" x14ac:dyDescent="0.3">
      <c r="A1208">
        <v>681.85</v>
      </c>
      <c r="B1208">
        <v>2790.85</v>
      </c>
    </row>
    <row r="1209" spans="1:2" x14ac:dyDescent="0.3">
      <c r="A1209">
        <v>731.05</v>
      </c>
      <c r="B1209">
        <v>2799.55</v>
      </c>
    </row>
    <row r="1210" spans="1:2" x14ac:dyDescent="0.3">
      <c r="A1210">
        <v>740.45</v>
      </c>
      <c r="B1210">
        <v>2766.05</v>
      </c>
    </row>
    <row r="1211" spans="1:2" x14ac:dyDescent="0.3">
      <c r="A1211">
        <v>727.7</v>
      </c>
      <c r="B1211">
        <v>2843.5</v>
      </c>
    </row>
    <row r="1212" spans="1:2" x14ac:dyDescent="0.3">
      <c r="A1212">
        <v>712.25</v>
      </c>
      <c r="B1212">
        <v>2840.35</v>
      </c>
    </row>
    <row r="1213" spans="1:2" x14ac:dyDescent="0.3">
      <c r="A1213">
        <v>728</v>
      </c>
      <c r="B1213">
        <v>2849.25</v>
      </c>
    </row>
    <row r="1214" spans="1:2" x14ac:dyDescent="0.3">
      <c r="A1214">
        <v>702.35</v>
      </c>
      <c r="B1214">
        <v>2853.1</v>
      </c>
    </row>
    <row r="1215" spans="1:2" x14ac:dyDescent="0.3">
      <c r="A1215">
        <v>710.65</v>
      </c>
      <c r="B1215">
        <v>2849.75</v>
      </c>
    </row>
    <row r="1216" spans="1:2" x14ac:dyDescent="0.3">
      <c r="A1216">
        <v>714</v>
      </c>
      <c r="B1216">
        <v>2899.4</v>
      </c>
    </row>
    <row r="1217" spans="1:2" x14ac:dyDescent="0.3">
      <c r="A1217">
        <v>706.8</v>
      </c>
      <c r="B1217">
        <v>2926.3</v>
      </c>
    </row>
    <row r="1218" spans="1:2" x14ac:dyDescent="0.3">
      <c r="A1218">
        <v>706.95</v>
      </c>
      <c r="B1218">
        <v>2944.3</v>
      </c>
    </row>
    <row r="1219" spans="1:2" x14ac:dyDescent="0.3">
      <c r="A1219">
        <v>717.85</v>
      </c>
      <c r="B1219">
        <v>2939.8</v>
      </c>
    </row>
    <row r="1220" spans="1:2" x14ac:dyDescent="0.3">
      <c r="A1220">
        <v>693.2</v>
      </c>
      <c r="B1220">
        <v>2873.15</v>
      </c>
    </row>
    <row r="1221" spans="1:2" x14ac:dyDescent="0.3">
      <c r="A1221">
        <v>700.2</v>
      </c>
      <c r="B1221">
        <v>2907.75</v>
      </c>
    </row>
    <row r="1222" spans="1:2" x14ac:dyDescent="0.3">
      <c r="A1222">
        <v>699.1</v>
      </c>
      <c r="B1222">
        <v>2933.7</v>
      </c>
    </row>
    <row r="1223" spans="1:2" x14ac:dyDescent="0.3">
      <c r="A1223">
        <v>710.3</v>
      </c>
      <c r="B1223">
        <v>2933.8</v>
      </c>
    </row>
    <row r="1224" spans="1:2" x14ac:dyDescent="0.3">
      <c r="A1224">
        <v>701.5</v>
      </c>
      <c r="B1224">
        <v>2972.8</v>
      </c>
    </row>
    <row r="1225" spans="1:2" x14ac:dyDescent="0.3">
      <c r="A1225">
        <v>743</v>
      </c>
      <c r="B1225">
        <v>3172.1</v>
      </c>
    </row>
    <row r="1226" spans="1:2" x14ac:dyDescent="0.3">
      <c r="A1226">
        <v>790.85</v>
      </c>
      <c r="B1226">
        <v>3210.5</v>
      </c>
    </row>
    <row r="1227" spans="1:2" x14ac:dyDescent="0.3">
      <c r="A1227">
        <v>830.6</v>
      </c>
      <c r="B1227">
        <v>3190.1</v>
      </c>
    </row>
    <row r="1228" spans="1:2" x14ac:dyDescent="0.3">
      <c r="A1228">
        <v>810.7</v>
      </c>
      <c r="B1228">
        <v>3193.95</v>
      </c>
    </row>
    <row r="1229" spans="1:2" x14ac:dyDescent="0.3">
      <c r="A1229">
        <v>775.7</v>
      </c>
      <c r="B1229">
        <v>3213.7</v>
      </c>
    </row>
    <row r="1230" spans="1:2" x14ac:dyDescent="0.3">
      <c r="A1230">
        <v>781.9</v>
      </c>
      <c r="B1230">
        <v>3159.2</v>
      </c>
    </row>
    <row r="1231" spans="1:2" x14ac:dyDescent="0.3">
      <c r="A1231">
        <v>800.1</v>
      </c>
      <c r="B1231">
        <v>3146</v>
      </c>
    </row>
    <row r="1232" spans="1:2" x14ac:dyDescent="0.3">
      <c r="A1232">
        <v>762.15</v>
      </c>
      <c r="B1232">
        <v>3091.05</v>
      </c>
    </row>
    <row r="1233" spans="1:2" x14ac:dyDescent="0.3">
      <c r="A1233">
        <v>749.35</v>
      </c>
      <c r="B1233">
        <v>3108.85</v>
      </c>
    </row>
    <row r="1234" spans="1:2" x14ac:dyDescent="0.3">
      <c r="A1234">
        <v>728.2</v>
      </c>
      <c r="B1234">
        <v>3062.5</v>
      </c>
    </row>
    <row r="1235" spans="1:2" x14ac:dyDescent="0.3">
      <c r="A1235">
        <v>672.9</v>
      </c>
      <c r="B1235">
        <v>2941.5</v>
      </c>
    </row>
    <row r="1236" spans="1:2" x14ac:dyDescent="0.3">
      <c r="A1236">
        <v>685.05</v>
      </c>
      <c r="B1236">
        <v>2876.1</v>
      </c>
    </row>
    <row r="1237" spans="1:2" x14ac:dyDescent="0.3">
      <c r="A1237">
        <v>710.7</v>
      </c>
      <c r="B1237">
        <v>2980.15</v>
      </c>
    </row>
    <row r="1238" spans="1:2" x14ac:dyDescent="0.3">
      <c r="A1238">
        <v>687.85</v>
      </c>
      <c r="B1238">
        <v>2986.25</v>
      </c>
    </row>
    <row r="1239" spans="1:2" x14ac:dyDescent="0.3">
      <c r="A1239">
        <v>693.7</v>
      </c>
      <c r="B1239">
        <v>2984.95</v>
      </c>
    </row>
    <row r="1240" spans="1:2" x14ac:dyDescent="0.3">
      <c r="A1240">
        <v>680.45</v>
      </c>
      <c r="B1240">
        <v>3075.05</v>
      </c>
    </row>
    <row r="1241" spans="1:2" x14ac:dyDescent="0.3">
      <c r="A1241">
        <v>689.35</v>
      </c>
      <c r="B1241">
        <v>3120.85</v>
      </c>
    </row>
    <row r="1242" spans="1:2" x14ac:dyDescent="0.3">
      <c r="A1242">
        <v>698.35</v>
      </c>
      <c r="B1242">
        <v>3117.85</v>
      </c>
    </row>
    <row r="1243" spans="1:2" x14ac:dyDescent="0.3">
      <c r="A1243">
        <v>700.25</v>
      </c>
      <c r="B1243">
        <v>3156.8</v>
      </c>
    </row>
    <row r="1244" spans="1:2" x14ac:dyDescent="0.3">
      <c r="A1244">
        <v>750.95</v>
      </c>
      <c r="B1244">
        <v>3187.3</v>
      </c>
    </row>
    <row r="1245" spans="1:2" x14ac:dyDescent="0.3">
      <c r="A1245">
        <v>793.8</v>
      </c>
      <c r="B1245">
        <v>3198.45</v>
      </c>
    </row>
    <row r="1246" spans="1:2" x14ac:dyDescent="0.3">
      <c r="A1246">
        <v>789.7</v>
      </c>
      <c r="B1246">
        <v>3169.9</v>
      </c>
    </row>
    <row r="1247" spans="1:2" x14ac:dyDescent="0.3">
      <c r="A1247">
        <v>785.55</v>
      </c>
      <c r="B1247">
        <v>3131.9</v>
      </c>
    </row>
    <row r="1248" spans="1:2" x14ac:dyDescent="0.3">
      <c r="A1248">
        <v>774.55</v>
      </c>
      <c r="B1248">
        <v>3136.15</v>
      </c>
    </row>
    <row r="1249" spans="1:2" x14ac:dyDescent="0.3">
      <c r="A1249">
        <v>758.35</v>
      </c>
      <c r="B1249">
        <v>3151.1</v>
      </c>
    </row>
    <row r="1250" spans="1:2" x14ac:dyDescent="0.3">
      <c r="A1250">
        <v>792.35</v>
      </c>
      <c r="B1250">
        <v>3180.1</v>
      </c>
    </row>
    <row r="1251" spans="1:2" x14ac:dyDescent="0.3">
      <c r="A1251">
        <v>790</v>
      </c>
      <c r="B1251">
        <v>3207.5</v>
      </c>
    </row>
    <row r="1252" spans="1:2" x14ac:dyDescent="0.3">
      <c r="A1252">
        <v>793.45</v>
      </c>
      <c r="B1252">
        <v>3192.65</v>
      </c>
    </row>
    <row r="1253" spans="1:2" x14ac:dyDescent="0.3">
      <c r="A1253">
        <v>873</v>
      </c>
      <c r="B1253">
        <v>3192.8</v>
      </c>
    </row>
    <row r="1254" spans="1:2" x14ac:dyDescent="0.3">
      <c r="A1254">
        <v>871.65</v>
      </c>
      <c r="B1254">
        <v>3183.95</v>
      </c>
    </row>
    <row r="1255" spans="1:2" x14ac:dyDescent="0.3">
      <c r="A1255">
        <v>887.7</v>
      </c>
      <c r="B1255">
        <v>3193.1</v>
      </c>
    </row>
    <row r="1256" spans="1:2" x14ac:dyDescent="0.3">
      <c r="A1256">
        <v>887.85</v>
      </c>
      <c r="B1256">
        <v>3175.15</v>
      </c>
    </row>
    <row r="1257" spans="1:2" x14ac:dyDescent="0.3">
      <c r="A1257">
        <v>919.35</v>
      </c>
      <c r="B1257">
        <v>3205.1</v>
      </c>
    </row>
    <row r="1258" spans="1:2" x14ac:dyDescent="0.3">
      <c r="A1258">
        <v>926.4</v>
      </c>
      <c r="B1258">
        <v>3173.8</v>
      </c>
    </row>
    <row r="1259" spans="1:2" x14ac:dyDescent="0.3">
      <c r="A1259">
        <v>910.2</v>
      </c>
      <c r="B1259">
        <v>3168.95</v>
      </c>
    </row>
    <row r="1260" spans="1:2" x14ac:dyDescent="0.3">
      <c r="A1260">
        <v>915.65</v>
      </c>
      <c r="B1260">
        <v>3159.05</v>
      </c>
    </row>
    <row r="1261" spans="1:2" x14ac:dyDescent="0.3">
      <c r="A1261">
        <v>913.45</v>
      </c>
      <c r="B1261">
        <v>3154</v>
      </c>
    </row>
    <row r="1262" spans="1:2" x14ac:dyDescent="0.3">
      <c r="A1262">
        <v>912.25</v>
      </c>
      <c r="B1262">
        <v>3343.05</v>
      </c>
    </row>
    <row r="1263" spans="1:2" x14ac:dyDescent="0.3">
      <c r="A1263">
        <v>924.35</v>
      </c>
      <c r="B1263">
        <v>3445.5</v>
      </c>
    </row>
    <row r="1264" spans="1:2" x14ac:dyDescent="0.3">
      <c r="A1264">
        <v>913</v>
      </c>
      <c r="B1264">
        <v>3389.7</v>
      </c>
    </row>
    <row r="1265" spans="1:2" x14ac:dyDescent="0.3">
      <c r="A1265">
        <v>908.55</v>
      </c>
      <c r="B1265">
        <v>3444.55</v>
      </c>
    </row>
    <row r="1266" spans="1:2" x14ac:dyDescent="0.3">
      <c r="A1266">
        <v>905.05</v>
      </c>
      <c r="B1266">
        <v>3390.2</v>
      </c>
    </row>
    <row r="1267" spans="1:2" x14ac:dyDescent="0.3">
      <c r="A1267">
        <v>925.65</v>
      </c>
      <c r="B1267">
        <v>3383.2</v>
      </c>
    </row>
    <row r="1268" spans="1:2" x14ac:dyDescent="0.3">
      <c r="A1268">
        <v>937.25</v>
      </c>
      <c r="B1268">
        <v>3337.4</v>
      </c>
    </row>
    <row r="1269" spans="1:2" x14ac:dyDescent="0.3">
      <c r="A1269">
        <v>913.8</v>
      </c>
      <c r="B1269">
        <v>3349.45</v>
      </c>
    </row>
    <row r="1270" spans="1:2" x14ac:dyDescent="0.3">
      <c r="A1270">
        <v>912.35</v>
      </c>
      <c r="B1270">
        <v>3301.55</v>
      </c>
    </row>
    <row r="1271" spans="1:2" x14ac:dyDescent="0.3">
      <c r="A1271">
        <v>902.35</v>
      </c>
      <c r="B1271">
        <v>3295.95</v>
      </c>
    </row>
    <row r="1272" spans="1:2" x14ac:dyDescent="0.3">
      <c r="A1272">
        <v>855.4</v>
      </c>
      <c r="B1272">
        <v>3287.95</v>
      </c>
    </row>
    <row r="1273" spans="1:2" x14ac:dyDescent="0.3">
      <c r="A1273">
        <v>866.35</v>
      </c>
      <c r="B1273">
        <v>3322.55</v>
      </c>
    </row>
    <row r="1274" spans="1:2" x14ac:dyDescent="0.3">
      <c r="A1274">
        <v>959.4</v>
      </c>
      <c r="B1274">
        <v>3295.55</v>
      </c>
    </row>
    <row r="1275" spans="1:2" x14ac:dyDescent="0.3">
      <c r="A1275">
        <v>933.1</v>
      </c>
      <c r="B1275">
        <v>3253.4</v>
      </c>
    </row>
    <row r="1276" spans="1:2" x14ac:dyDescent="0.3">
      <c r="A1276">
        <v>922.85</v>
      </c>
      <c r="B1276">
        <v>3266.4</v>
      </c>
    </row>
    <row r="1277" spans="1:2" x14ac:dyDescent="0.3">
      <c r="A1277">
        <v>955.9</v>
      </c>
      <c r="B1277">
        <v>3247.6</v>
      </c>
    </row>
    <row r="1278" spans="1:2" x14ac:dyDescent="0.3">
      <c r="A1278">
        <v>990.85</v>
      </c>
      <c r="B1278">
        <v>3245.05</v>
      </c>
    </row>
    <row r="1279" spans="1:2" x14ac:dyDescent="0.3">
      <c r="A1279">
        <v>989.35</v>
      </c>
      <c r="B1279">
        <v>3221.3</v>
      </c>
    </row>
    <row r="1280" spans="1:2" x14ac:dyDescent="0.3">
      <c r="A1280">
        <v>980.05</v>
      </c>
      <c r="B1280">
        <v>3184.8</v>
      </c>
    </row>
    <row r="1281" spans="1:2" x14ac:dyDescent="0.3">
      <c r="A1281">
        <v>989.6</v>
      </c>
      <c r="B1281">
        <v>3131.05</v>
      </c>
    </row>
    <row r="1282" spans="1:2" x14ac:dyDescent="0.3">
      <c r="A1282">
        <v>986.45</v>
      </c>
      <c r="B1282">
        <v>3119.6</v>
      </c>
    </row>
    <row r="1283" spans="1:2" x14ac:dyDescent="0.3">
      <c r="A1283">
        <v>981.7</v>
      </c>
      <c r="B1283">
        <v>3105.1</v>
      </c>
    </row>
    <row r="1284" spans="1:2" x14ac:dyDescent="0.3">
      <c r="A1284">
        <v>962.95</v>
      </c>
      <c r="B1284">
        <v>3098.9</v>
      </c>
    </row>
    <row r="1285" spans="1:2" x14ac:dyDescent="0.3">
      <c r="A1285">
        <v>979.85</v>
      </c>
      <c r="B1285">
        <v>3099.95</v>
      </c>
    </row>
    <row r="1286" spans="1:2" x14ac:dyDescent="0.3">
      <c r="A1286">
        <v>976</v>
      </c>
      <c r="B1286">
        <v>3109.25</v>
      </c>
    </row>
    <row r="1287" spans="1:2" x14ac:dyDescent="0.3">
      <c r="A1287">
        <v>977.15</v>
      </c>
      <c r="B1287">
        <v>3090.4</v>
      </c>
    </row>
    <row r="1288" spans="1:2" x14ac:dyDescent="0.3">
      <c r="A1288">
        <v>980.35</v>
      </c>
      <c r="B1288">
        <v>3110.9</v>
      </c>
    </row>
    <row r="1289" spans="1:2" x14ac:dyDescent="0.3">
      <c r="A1289">
        <v>1037</v>
      </c>
      <c r="B1289">
        <v>3139.6</v>
      </c>
    </row>
    <row r="1290" spans="1:2" x14ac:dyDescent="0.3">
      <c r="A1290">
        <v>1040.3499999999999</v>
      </c>
      <c r="B1290">
        <v>3273.25</v>
      </c>
    </row>
    <row r="1291" spans="1:2" x14ac:dyDescent="0.3">
      <c r="A1291">
        <v>1006.3</v>
      </c>
      <c r="B1291">
        <v>3314.9</v>
      </c>
    </row>
    <row r="1292" spans="1:2" x14ac:dyDescent="0.3">
      <c r="A1292">
        <v>1019.4</v>
      </c>
      <c r="B1292">
        <v>3343.9</v>
      </c>
    </row>
    <row r="1293" spans="1:2" x14ac:dyDescent="0.3">
      <c r="A1293">
        <v>1013.35</v>
      </c>
      <c r="B1293">
        <v>3359.35</v>
      </c>
    </row>
    <row r="1294" spans="1:2" x14ac:dyDescent="0.3">
      <c r="A1294">
        <v>1015.8</v>
      </c>
      <c r="B1294">
        <v>3302.05</v>
      </c>
    </row>
    <row r="1295" spans="1:2" x14ac:dyDescent="0.3">
      <c r="A1295">
        <v>1022.6</v>
      </c>
      <c r="B1295">
        <v>3304.75</v>
      </c>
    </row>
    <row r="1296" spans="1:2" x14ac:dyDescent="0.3">
      <c r="A1296">
        <v>1021.4</v>
      </c>
      <c r="B1296">
        <v>3286.4</v>
      </c>
    </row>
    <row r="1297" spans="1:2" x14ac:dyDescent="0.3">
      <c r="A1297">
        <v>1100.8</v>
      </c>
      <c r="B1297">
        <v>3261.6</v>
      </c>
    </row>
    <row r="1298" spans="1:2" x14ac:dyDescent="0.3">
      <c r="A1298">
        <v>1107.55</v>
      </c>
      <c r="B1298">
        <v>3278.1</v>
      </c>
    </row>
    <row r="1299" spans="1:2" x14ac:dyDescent="0.3">
      <c r="A1299">
        <v>1094.5</v>
      </c>
      <c r="B1299">
        <v>3264.15</v>
      </c>
    </row>
    <row r="1300" spans="1:2" x14ac:dyDescent="0.3">
      <c r="A1300">
        <v>1056.1500000000001</v>
      </c>
      <c r="B1300">
        <v>3255.05</v>
      </c>
    </row>
    <row r="1301" spans="1:2" x14ac:dyDescent="0.3">
      <c r="A1301">
        <v>1041.4000000000001</v>
      </c>
      <c r="B1301">
        <v>3283.15</v>
      </c>
    </row>
    <row r="1302" spans="1:2" x14ac:dyDescent="0.3">
      <c r="A1302">
        <v>1058.2</v>
      </c>
      <c r="B1302">
        <v>3252.75</v>
      </c>
    </row>
    <row r="1303" spans="1:2" x14ac:dyDescent="0.3">
      <c r="A1303">
        <v>1025.25</v>
      </c>
      <c r="B1303">
        <v>3283.85</v>
      </c>
    </row>
    <row r="1304" spans="1:2" x14ac:dyDescent="0.3">
      <c r="A1304">
        <v>1020.3</v>
      </c>
      <c r="B1304">
        <v>3262.75</v>
      </c>
    </row>
    <row r="1305" spans="1:2" x14ac:dyDescent="0.3">
      <c r="A1305">
        <v>1009</v>
      </c>
      <c r="B1305">
        <v>3274.15</v>
      </c>
    </row>
    <row r="1306" spans="1:2" x14ac:dyDescent="0.3">
      <c r="A1306">
        <v>1066.5999999999999</v>
      </c>
      <c r="B1306">
        <v>3285.2</v>
      </c>
    </row>
    <row r="1307" spans="1:2" x14ac:dyDescent="0.3">
      <c r="A1307">
        <v>1097</v>
      </c>
      <c r="B1307">
        <v>3425.65</v>
      </c>
    </row>
    <row r="1308" spans="1:2" x14ac:dyDescent="0.3">
      <c r="A1308">
        <v>1139.2</v>
      </c>
      <c r="B1308">
        <v>3353.25</v>
      </c>
    </row>
    <row r="1309" spans="1:2" x14ac:dyDescent="0.3">
      <c r="A1309">
        <v>1161.3499999999999</v>
      </c>
      <c r="B1309">
        <v>3360.1</v>
      </c>
    </row>
    <row r="1310" spans="1:2" x14ac:dyDescent="0.3">
      <c r="A1310">
        <v>1163.3</v>
      </c>
      <c r="B1310">
        <v>3358.9</v>
      </c>
    </row>
    <row r="1311" spans="1:2" x14ac:dyDescent="0.3">
      <c r="A1311">
        <v>1159.05</v>
      </c>
      <c r="B1311">
        <v>3359.5</v>
      </c>
    </row>
    <row r="1312" spans="1:2" x14ac:dyDescent="0.3">
      <c r="A1312">
        <v>1168.8</v>
      </c>
      <c r="B1312">
        <v>3340.85</v>
      </c>
    </row>
    <row r="1313" spans="1:2" x14ac:dyDescent="0.3">
      <c r="A1313">
        <v>1158.45</v>
      </c>
      <c r="B1313">
        <v>3314.3</v>
      </c>
    </row>
    <row r="1314" spans="1:2" x14ac:dyDescent="0.3">
      <c r="A1314">
        <v>1135.95</v>
      </c>
      <c r="B1314">
        <v>3349.75</v>
      </c>
    </row>
    <row r="1315" spans="1:2" x14ac:dyDescent="0.3">
      <c r="A1315">
        <v>1098.05</v>
      </c>
      <c r="B1315">
        <v>3342.95</v>
      </c>
    </row>
    <row r="1316" spans="1:2" x14ac:dyDescent="0.3">
      <c r="A1316">
        <v>1065.0999999999999</v>
      </c>
      <c r="B1316">
        <v>3312.75</v>
      </c>
    </row>
    <row r="1317" spans="1:2" x14ac:dyDescent="0.3">
      <c r="A1317">
        <v>1091.5999999999999</v>
      </c>
      <c r="B1317">
        <v>3273.45</v>
      </c>
    </row>
    <row r="1318" spans="1:2" x14ac:dyDescent="0.3">
      <c r="A1318">
        <v>1067.2</v>
      </c>
      <c r="B1318">
        <v>3198.4</v>
      </c>
    </row>
    <row r="1319" spans="1:2" x14ac:dyDescent="0.3">
      <c r="A1319">
        <v>1062.6500000000001</v>
      </c>
      <c r="B1319">
        <v>3190.5</v>
      </c>
    </row>
    <row r="1320" spans="1:2" x14ac:dyDescent="0.3">
      <c r="A1320">
        <v>1022</v>
      </c>
      <c r="B1320">
        <v>3199.85</v>
      </c>
    </row>
    <row r="1321" spans="1:2" x14ac:dyDescent="0.3">
      <c r="A1321">
        <v>1025.25</v>
      </c>
      <c r="B1321">
        <v>3197.2</v>
      </c>
    </row>
    <row r="1322" spans="1:2" x14ac:dyDescent="0.3">
      <c r="A1322">
        <v>994.45</v>
      </c>
      <c r="B1322">
        <v>3062.65</v>
      </c>
    </row>
    <row r="1323" spans="1:2" x14ac:dyDescent="0.3">
      <c r="A1323">
        <v>929.7</v>
      </c>
      <c r="B1323">
        <v>2996.05</v>
      </c>
    </row>
    <row r="1324" spans="1:2" x14ac:dyDescent="0.3">
      <c r="A1324">
        <v>931.2</v>
      </c>
      <c r="B1324">
        <v>3038.85</v>
      </c>
    </row>
    <row r="1325" spans="1:2" x14ac:dyDescent="0.3">
      <c r="A1325">
        <v>966.3</v>
      </c>
      <c r="B1325">
        <v>3140.05</v>
      </c>
    </row>
    <row r="1326" spans="1:2" x14ac:dyDescent="0.3">
      <c r="A1326">
        <v>980.5</v>
      </c>
      <c r="B1326">
        <v>3183.4</v>
      </c>
    </row>
    <row r="1327" spans="1:2" x14ac:dyDescent="0.3">
      <c r="A1327">
        <v>1001.2</v>
      </c>
      <c r="B1327">
        <v>3175.25</v>
      </c>
    </row>
    <row r="1328" spans="1:2" x14ac:dyDescent="0.3">
      <c r="A1328">
        <v>1026.5</v>
      </c>
      <c r="B1328">
        <v>3235.5</v>
      </c>
    </row>
    <row r="1329" spans="1:2" x14ac:dyDescent="0.3">
      <c r="A1329">
        <v>949.1</v>
      </c>
      <c r="B1329">
        <v>3198.1</v>
      </c>
    </row>
    <row r="1330" spans="1:2" x14ac:dyDescent="0.3">
      <c r="A1330">
        <v>869.2</v>
      </c>
      <c r="B1330">
        <v>3173.25</v>
      </c>
    </row>
    <row r="1331" spans="1:2" x14ac:dyDescent="0.3">
      <c r="A1331">
        <v>881.65</v>
      </c>
      <c r="B1331">
        <v>3185.5</v>
      </c>
    </row>
    <row r="1332" spans="1:2" x14ac:dyDescent="0.3">
      <c r="A1332">
        <v>907.2</v>
      </c>
      <c r="B1332">
        <v>3187.45</v>
      </c>
    </row>
    <row r="1333" spans="1:2" x14ac:dyDescent="0.3">
      <c r="A1333">
        <v>878.9</v>
      </c>
      <c r="B1333">
        <v>3193</v>
      </c>
    </row>
    <row r="1334" spans="1:2" x14ac:dyDescent="0.3">
      <c r="A1334">
        <v>914.25</v>
      </c>
      <c r="B1334">
        <v>3195.4</v>
      </c>
    </row>
    <row r="1335" spans="1:2" x14ac:dyDescent="0.3">
      <c r="A1335">
        <v>920.9</v>
      </c>
      <c r="B1335">
        <v>3225.4</v>
      </c>
    </row>
    <row r="1336" spans="1:2" x14ac:dyDescent="0.3">
      <c r="A1336">
        <v>924.55</v>
      </c>
      <c r="B1336">
        <v>3240.2</v>
      </c>
    </row>
    <row r="1337" spans="1:2" x14ac:dyDescent="0.3">
      <c r="A1337">
        <v>940</v>
      </c>
      <c r="B1337">
        <v>3279.45</v>
      </c>
    </row>
    <row r="1338" spans="1:2" x14ac:dyDescent="0.3">
      <c r="A1338">
        <v>943.3</v>
      </c>
      <c r="B1338">
        <v>3251.4</v>
      </c>
    </row>
    <row r="1339" spans="1:2" x14ac:dyDescent="0.3">
      <c r="A1339">
        <v>946</v>
      </c>
      <c r="B1339">
        <v>3209.5</v>
      </c>
    </row>
    <row r="1340" spans="1:2" x14ac:dyDescent="0.3">
      <c r="A1340">
        <v>934.65</v>
      </c>
      <c r="B1340">
        <v>3210.75</v>
      </c>
    </row>
    <row r="1341" spans="1:2" x14ac:dyDescent="0.3">
      <c r="A1341">
        <v>945.4</v>
      </c>
      <c r="B1341">
        <v>3192.15</v>
      </c>
    </row>
    <row r="1342" spans="1:2" x14ac:dyDescent="0.3">
      <c r="A1342">
        <v>939.9</v>
      </c>
      <c r="B1342">
        <v>3197.75</v>
      </c>
    </row>
    <row r="1343" spans="1:2" x14ac:dyDescent="0.3">
      <c r="A1343">
        <v>947.8</v>
      </c>
      <c r="B1343">
        <v>3191.5</v>
      </c>
    </row>
    <row r="1344" spans="1:2" x14ac:dyDescent="0.3">
      <c r="A1344">
        <v>944.9</v>
      </c>
      <c r="B1344">
        <v>3167.6</v>
      </c>
    </row>
    <row r="1345" spans="1:2" x14ac:dyDescent="0.3">
      <c r="A1345">
        <v>977.25</v>
      </c>
      <c r="B1345">
        <v>3200.85</v>
      </c>
    </row>
    <row r="1346" spans="1:2" x14ac:dyDescent="0.3">
      <c r="A1346">
        <v>1037.1500000000001</v>
      </c>
      <c r="B1346">
        <v>3228.1</v>
      </c>
    </row>
    <row r="1347" spans="1:2" x14ac:dyDescent="0.3">
      <c r="A1347">
        <v>1059.05</v>
      </c>
      <c r="B1347">
        <v>3247.25</v>
      </c>
    </row>
    <row r="1348" spans="1:2" x14ac:dyDescent="0.3">
      <c r="A1348">
        <v>1038.3</v>
      </c>
      <c r="B1348">
        <v>3297.75</v>
      </c>
    </row>
    <row r="1349" spans="1:2" x14ac:dyDescent="0.3">
      <c r="A1349">
        <v>1061.3499999999999</v>
      </c>
      <c r="B1349">
        <v>3218.6</v>
      </c>
    </row>
    <row r="1350" spans="1:2" x14ac:dyDescent="0.3">
      <c r="A1350">
        <v>1135.95</v>
      </c>
      <c r="B1350">
        <v>3183.9</v>
      </c>
    </row>
    <row r="1351" spans="1:2" x14ac:dyDescent="0.3">
      <c r="A1351">
        <v>1186.0999999999999</v>
      </c>
      <c r="B1351">
        <v>3199.1</v>
      </c>
    </row>
    <row r="1352" spans="1:2" x14ac:dyDescent="0.3">
      <c r="A1352">
        <v>1183.95</v>
      </c>
      <c r="B1352">
        <v>3180.4</v>
      </c>
    </row>
    <row r="1353" spans="1:2" x14ac:dyDescent="0.3">
      <c r="A1353">
        <v>1215.95</v>
      </c>
      <c r="B1353">
        <v>3194.45</v>
      </c>
    </row>
    <row r="1354" spans="1:2" x14ac:dyDescent="0.3">
      <c r="A1354">
        <v>1219.25</v>
      </c>
      <c r="B1354">
        <v>3224</v>
      </c>
    </row>
    <row r="1355" spans="1:2" x14ac:dyDescent="0.3">
      <c r="A1355">
        <v>1227.7</v>
      </c>
      <c r="B1355">
        <v>3209</v>
      </c>
    </row>
    <row r="1356" spans="1:2" x14ac:dyDescent="0.3">
      <c r="A1356">
        <v>1241.95</v>
      </c>
      <c r="B1356">
        <v>3233.35</v>
      </c>
    </row>
    <row r="1357" spans="1:2" x14ac:dyDescent="0.3">
      <c r="A1357">
        <v>1223</v>
      </c>
      <c r="B1357">
        <v>3258.6</v>
      </c>
    </row>
    <row r="1358" spans="1:2" x14ac:dyDescent="0.3">
      <c r="A1358">
        <v>1238.1500000000001</v>
      </c>
      <c r="B1358">
        <v>3279.25</v>
      </c>
    </row>
    <row r="1359" spans="1:2" x14ac:dyDescent="0.3">
      <c r="A1359">
        <v>1255.25</v>
      </c>
      <c r="B1359">
        <v>3325.4</v>
      </c>
    </row>
    <row r="1360" spans="1:2" x14ac:dyDescent="0.3">
      <c r="A1360">
        <v>1251.05</v>
      </c>
      <c r="B1360">
        <v>3313.55</v>
      </c>
    </row>
    <row r="1361" spans="1:2" x14ac:dyDescent="0.3">
      <c r="A1361">
        <v>1245.6500000000001</v>
      </c>
      <c r="B1361">
        <v>3296.9</v>
      </c>
    </row>
    <row r="1362" spans="1:2" x14ac:dyDescent="0.3">
      <c r="A1362">
        <v>1259.8</v>
      </c>
      <c r="B1362">
        <v>3277.3</v>
      </c>
    </row>
    <row r="1363" spans="1:2" x14ac:dyDescent="0.3">
      <c r="A1363">
        <v>1263.55</v>
      </c>
      <c r="B1363">
        <v>3269.55</v>
      </c>
    </row>
    <row r="1364" spans="1:2" x14ac:dyDescent="0.3">
      <c r="A1364">
        <v>1240.4000000000001</v>
      </c>
      <c r="B1364">
        <v>3261.15</v>
      </c>
    </row>
    <row r="1365" spans="1:2" x14ac:dyDescent="0.3">
      <c r="A1365">
        <v>1208.0999999999999</v>
      </c>
      <c r="B1365">
        <v>3263.4</v>
      </c>
    </row>
    <row r="1366" spans="1:2" x14ac:dyDescent="0.3">
      <c r="A1366">
        <v>1216.75</v>
      </c>
      <c r="B1366">
        <v>3287.6</v>
      </c>
    </row>
    <row r="1367" spans="1:2" x14ac:dyDescent="0.3">
      <c r="A1367">
        <v>1196.5</v>
      </c>
      <c r="B1367">
        <v>3287.1</v>
      </c>
    </row>
    <row r="1368" spans="1:2" x14ac:dyDescent="0.3">
      <c r="A1368">
        <v>1211</v>
      </c>
      <c r="B1368">
        <v>3348.1</v>
      </c>
    </row>
    <row r="1369" spans="1:2" x14ac:dyDescent="0.3">
      <c r="A1369">
        <v>1240.45</v>
      </c>
      <c r="B1369">
        <v>3323.45</v>
      </c>
    </row>
    <row r="1370" spans="1:2" x14ac:dyDescent="0.3">
      <c r="A1370">
        <v>1300.95</v>
      </c>
      <c r="B1370">
        <v>3352</v>
      </c>
    </row>
    <row r="1371" spans="1:2" x14ac:dyDescent="0.3">
      <c r="A1371">
        <v>1328.3</v>
      </c>
      <c r="B1371">
        <v>3347.4</v>
      </c>
    </row>
    <row r="1372" spans="1:2" x14ac:dyDescent="0.3">
      <c r="A1372">
        <v>1323.3</v>
      </c>
      <c r="B1372">
        <v>3353.55</v>
      </c>
    </row>
    <row r="1373" spans="1:2" x14ac:dyDescent="0.3">
      <c r="A1373">
        <v>1350.35</v>
      </c>
      <c r="B1373">
        <v>3406.35</v>
      </c>
    </row>
    <row r="1374" spans="1:2" x14ac:dyDescent="0.3">
      <c r="A1374">
        <v>1312.2</v>
      </c>
      <c r="B1374">
        <v>3460.95</v>
      </c>
    </row>
    <row r="1375" spans="1:2" x14ac:dyDescent="0.3">
      <c r="A1375">
        <v>1311.5</v>
      </c>
      <c r="B1375">
        <v>3417</v>
      </c>
    </row>
    <row r="1376" spans="1:2" x14ac:dyDescent="0.3">
      <c r="A1376">
        <v>1326.4</v>
      </c>
      <c r="B1376">
        <v>3403.65</v>
      </c>
    </row>
    <row r="1377" spans="1:2" x14ac:dyDescent="0.3">
      <c r="A1377">
        <v>1348.1</v>
      </c>
      <c r="B1377">
        <v>3410.25</v>
      </c>
    </row>
    <row r="1378" spans="1:2" x14ac:dyDescent="0.3">
      <c r="A1378">
        <v>1347.35</v>
      </c>
      <c r="B1378">
        <v>3417.15</v>
      </c>
    </row>
    <row r="1379" spans="1:2" x14ac:dyDescent="0.3">
      <c r="A1379">
        <v>1357</v>
      </c>
      <c r="B1379">
        <v>3423.95</v>
      </c>
    </row>
    <row r="1380" spans="1:2" x14ac:dyDescent="0.3">
      <c r="A1380">
        <v>1424.7</v>
      </c>
      <c r="B1380">
        <v>3420.9</v>
      </c>
    </row>
    <row r="1381" spans="1:2" x14ac:dyDescent="0.3">
      <c r="A1381">
        <v>1474.1</v>
      </c>
      <c r="B1381">
        <v>3418.7</v>
      </c>
    </row>
    <row r="1382" spans="1:2" x14ac:dyDescent="0.3">
      <c r="A1382">
        <v>1497.05</v>
      </c>
      <c r="B1382">
        <v>3395.75</v>
      </c>
    </row>
    <row r="1383" spans="1:2" x14ac:dyDescent="0.3">
      <c r="A1383">
        <v>1541.6</v>
      </c>
      <c r="B1383">
        <v>3378.9</v>
      </c>
    </row>
    <row r="1384" spans="1:2" x14ac:dyDescent="0.3">
      <c r="A1384">
        <v>1502.95</v>
      </c>
      <c r="B1384">
        <v>3436.9</v>
      </c>
    </row>
    <row r="1385" spans="1:2" x14ac:dyDescent="0.3">
      <c r="A1385">
        <v>1515.05</v>
      </c>
      <c r="B1385">
        <v>3403</v>
      </c>
    </row>
    <row r="1386" spans="1:2" x14ac:dyDescent="0.3">
      <c r="A1386">
        <v>1481.9</v>
      </c>
      <c r="B1386">
        <v>3388.6</v>
      </c>
    </row>
    <row r="1387" spans="1:2" x14ac:dyDescent="0.3">
      <c r="A1387">
        <v>1454.2</v>
      </c>
      <c r="B1387">
        <v>3382.3</v>
      </c>
    </row>
    <row r="1388" spans="1:2" x14ac:dyDescent="0.3">
      <c r="A1388">
        <v>1486.95</v>
      </c>
      <c r="B1388">
        <v>3392.35</v>
      </c>
    </row>
    <row r="1389" spans="1:2" x14ac:dyDescent="0.3">
      <c r="A1389">
        <v>1478.55</v>
      </c>
      <c r="B1389">
        <v>3445.05</v>
      </c>
    </row>
    <row r="1390" spans="1:2" x14ac:dyDescent="0.3">
      <c r="A1390">
        <v>1507.75</v>
      </c>
      <c r="B1390">
        <v>3531.75</v>
      </c>
    </row>
    <row r="1391" spans="1:2" x14ac:dyDescent="0.3">
      <c r="A1391">
        <v>1519.6</v>
      </c>
      <c r="B1391">
        <v>3522.3</v>
      </c>
    </row>
    <row r="1392" spans="1:2" x14ac:dyDescent="0.3">
      <c r="A1392">
        <v>1549.9</v>
      </c>
      <c r="B1392">
        <v>3592.5</v>
      </c>
    </row>
    <row r="1393" spans="1:2" x14ac:dyDescent="0.3">
      <c r="A1393">
        <v>1558.5</v>
      </c>
      <c r="B1393">
        <v>3694.9</v>
      </c>
    </row>
    <row r="1394" spans="1:2" x14ac:dyDescent="0.3">
      <c r="A1394">
        <v>1546.8</v>
      </c>
      <c r="B1394">
        <v>3754.05</v>
      </c>
    </row>
    <row r="1395" spans="1:2" x14ac:dyDescent="0.3">
      <c r="A1395">
        <v>1519.95</v>
      </c>
      <c r="B1395">
        <v>3730.55</v>
      </c>
    </row>
    <row r="1396" spans="1:2" x14ac:dyDescent="0.3">
      <c r="A1396">
        <v>1487.55</v>
      </c>
      <c r="B1396">
        <v>3669.85</v>
      </c>
    </row>
    <row r="1397" spans="1:2" x14ac:dyDescent="0.3">
      <c r="A1397">
        <v>1407.7</v>
      </c>
      <c r="B1397">
        <v>3616.9</v>
      </c>
    </row>
    <row r="1398" spans="1:2" x14ac:dyDescent="0.3">
      <c r="A1398">
        <v>1415.1</v>
      </c>
      <c r="B1398">
        <v>3612.4</v>
      </c>
    </row>
    <row r="1399" spans="1:2" x14ac:dyDescent="0.3">
      <c r="A1399">
        <v>1381.15</v>
      </c>
      <c r="B1399">
        <v>3626.9</v>
      </c>
    </row>
    <row r="1400" spans="1:2" x14ac:dyDescent="0.3">
      <c r="A1400">
        <v>1377</v>
      </c>
      <c r="B1400">
        <v>3602.75</v>
      </c>
    </row>
    <row r="1401" spans="1:2" x14ac:dyDescent="0.3">
      <c r="A1401">
        <v>1373.3</v>
      </c>
      <c r="B1401">
        <v>3679.7</v>
      </c>
    </row>
    <row r="1402" spans="1:2" x14ac:dyDescent="0.3">
      <c r="A1402">
        <v>1354.1</v>
      </c>
      <c r="B1402">
        <v>3652.1</v>
      </c>
    </row>
    <row r="1403" spans="1:2" x14ac:dyDescent="0.3">
      <c r="A1403">
        <v>1363.45</v>
      </c>
      <c r="B1403">
        <v>3664.6</v>
      </c>
    </row>
    <row r="1404" spans="1:2" x14ac:dyDescent="0.3">
      <c r="A1404">
        <v>1338.45</v>
      </c>
      <c r="B1404">
        <v>3620.15</v>
      </c>
    </row>
    <row r="1405" spans="1:2" x14ac:dyDescent="0.3">
      <c r="A1405">
        <v>1320.65</v>
      </c>
      <c r="B1405">
        <v>3604.15</v>
      </c>
    </row>
    <row r="1406" spans="1:2" x14ac:dyDescent="0.3">
      <c r="A1406">
        <v>1310.95</v>
      </c>
      <c r="B1406">
        <v>3587.95</v>
      </c>
    </row>
    <row r="1407" spans="1:2" x14ac:dyDescent="0.3">
      <c r="A1407">
        <v>1206.9000000000001</v>
      </c>
      <c r="B1407">
        <v>3409.1</v>
      </c>
    </row>
    <row r="1408" spans="1:2" x14ac:dyDescent="0.3">
      <c r="A1408">
        <v>1256.0999999999999</v>
      </c>
      <c r="B1408">
        <v>3382.25</v>
      </c>
    </row>
    <row r="1409" spans="1:2" x14ac:dyDescent="0.3">
      <c r="A1409">
        <v>1266.8</v>
      </c>
      <c r="B1409">
        <v>3377.5</v>
      </c>
    </row>
    <row r="1410" spans="1:2" x14ac:dyDescent="0.3">
      <c r="A1410">
        <v>1291.2</v>
      </c>
      <c r="B1410">
        <v>3370.8</v>
      </c>
    </row>
    <row r="1411" spans="1:2" x14ac:dyDescent="0.3">
      <c r="A1411">
        <v>1263.75</v>
      </c>
      <c r="B1411">
        <v>3393.45</v>
      </c>
    </row>
    <row r="1412" spans="1:2" x14ac:dyDescent="0.3">
      <c r="A1412">
        <v>1296.9000000000001</v>
      </c>
      <c r="B1412">
        <v>3397.25</v>
      </c>
    </row>
    <row r="1413" spans="1:2" x14ac:dyDescent="0.3">
      <c r="A1413">
        <v>1233.3499999999999</v>
      </c>
      <c r="B1413">
        <v>3379.5</v>
      </c>
    </row>
    <row r="1414" spans="1:2" x14ac:dyDescent="0.3">
      <c r="A1414">
        <v>1217.9000000000001</v>
      </c>
      <c r="B1414">
        <v>3366.25</v>
      </c>
    </row>
    <row r="1415" spans="1:2" x14ac:dyDescent="0.3">
      <c r="A1415">
        <v>1235.5</v>
      </c>
      <c r="B1415">
        <v>3389.2</v>
      </c>
    </row>
    <row r="1416" spans="1:2" x14ac:dyDescent="0.3">
      <c r="A1416">
        <v>1214.75</v>
      </c>
      <c r="B1416">
        <v>3368.6</v>
      </c>
    </row>
    <row r="1417" spans="1:2" x14ac:dyDescent="0.3">
      <c r="A1417">
        <v>1187.05</v>
      </c>
      <c r="B1417">
        <v>3345.05</v>
      </c>
    </row>
    <row r="1418" spans="1:2" x14ac:dyDescent="0.3">
      <c r="A1418">
        <v>1190.4000000000001</v>
      </c>
      <c r="B1418">
        <v>3323.1</v>
      </c>
    </row>
    <row r="1419" spans="1:2" x14ac:dyDescent="0.3">
      <c r="A1419">
        <v>1222.1500000000001</v>
      </c>
      <c r="B1419">
        <v>3319.85</v>
      </c>
    </row>
    <row r="1420" spans="1:2" x14ac:dyDescent="0.3">
      <c r="A1420">
        <v>1200.6500000000001</v>
      </c>
      <c r="B1420">
        <v>3350.9</v>
      </c>
    </row>
    <row r="1421" spans="1:2" x14ac:dyDescent="0.3">
      <c r="A1421">
        <v>1189.6500000000001</v>
      </c>
      <c r="B1421">
        <v>3333.75</v>
      </c>
    </row>
    <row r="1422" spans="1:2" x14ac:dyDescent="0.3">
      <c r="A1422">
        <v>1181.45</v>
      </c>
      <c r="B1422">
        <v>3327</v>
      </c>
    </row>
    <row r="1423" spans="1:2" x14ac:dyDescent="0.3">
      <c r="A1423">
        <v>1150.5</v>
      </c>
      <c r="B1423">
        <v>3325.5</v>
      </c>
    </row>
    <row r="1424" spans="1:2" x14ac:dyDescent="0.3">
      <c r="A1424">
        <v>1147.05</v>
      </c>
      <c r="B1424">
        <v>3321.55</v>
      </c>
    </row>
    <row r="1425" spans="1:2" x14ac:dyDescent="0.3">
      <c r="A1425">
        <v>1171.3499999999999</v>
      </c>
      <c r="B1425">
        <v>3349.3</v>
      </c>
    </row>
    <row r="1426" spans="1:2" x14ac:dyDescent="0.3">
      <c r="A1426">
        <v>1223.95</v>
      </c>
      <c r="B1426">
        <v>3348.5</v>
      </c>
    </row>
    <row r="1427" spans="1:2" x14ac:dyDescent="0.3">
      <c r="A1427">
        <v>1235.8</v>
      </c>
      <c r="B1427">
        <v>3347.65</v>
      </c>
    </row>
    <row r="1428" spans="1:2" x14ac:dyDescent="0.3">
      <c r="A1428">
        <v>1246.8</v>
      </c>
      <c r="B1428">
        <v>3346.8</v>
      </c>
    </row>
    <row r="1429" spans="1:2" x14ac:dyDescent="0.3">
      <c r="A1429">
        <v>1261.8499999999999</v>
      </c>
      <c r="B1429">
        <v>3371.55</v>
      </c>
    </row>
    <row r="1430" spans="1:2" x14ac:dyDescent="0.3">
      <c r="A1430">
        <v>1243.4000000000001</v>
      </c>
      <c r="B1430">
        <v>3317.4</v>
      </c>
    </row>
    <row r="1431" spans="1:2" x14ac:dyDescent="0.3">
      <c r="A1431">
        <v>1211.7</v>
      </c>
      <c r="B1431">
        <v>3325.75</v>
      </c>
    </row>
    <row r="1432" spans="1:2" x14ac:dyDescent="0.3">
      <c r="A1432">
        <v>1242.5999999999999</v>
      </c>
      <c r="B1432">
        <v>3359.55</v>
      </c>
    </row>
    <row r="1433" spans="1:2" x14ac:dyDescent="0.3">
      <c r="A1433">
        <v>1243.8</v>
      </c>
      <c r="B1433">
        <v>3363.95</v>
      </c>
    </row>
    <row r="1434" spans="1:2" x14ac:dyDescent="0.3">
      <c r="A1434">
        <v>1250.0999999999999</v>
      </c>
      <c r="B1434">
        <v>3354.9</v>
      </c>
    </row>
    <row r="1435" spans="1:2" x14ac:dyDescent="0.3">
      <c r="A1435">
        <v>1280.75</v>
      </c>
      <c r="B1435">
        <v>3373.55</v>
      </c>
    </row>
    <row r="1436" spans="1:2" x14ac:dyDescent="0.3">
      <c r="A1436">
        <v>1268.1500000000001</v>
      </c>
      <c r="B1436">
        <v>3387.9</v>
      </c>
    </row>
    <row r="1437" spans="1:2" x14ac:dyDescent="0.3">
      <c r="A1437">
        <v>1260.4000000000001</v>
      </c>
      <c r="B1437">
        <v>3365.75</v>
      </c>
    </row>
    <row r="1438" spans="1:2" x14ac:dyDescent="0.3">
      <c r="A1438">
        <v>1245.8</v>
      </c>
      <c r="B1438">
        <v>3319.3</v>
      </c>
    </row>
    <row r="1439" spans="1:2" x14ac:dyDescent="0.3">
      <c r="A1439">
        <v>1220.8499999999999</v>
      </c>
      <c r="B1439">
        <v>3318.45</v>
      </c>
    </row>
    <row r="1440" spans="1:2" x14ac:dyDescent="0.3">
      <c r="A1440">
        <v>1218.8499999999999</v>
      </c>
      <c r="B1440">
        <v>3307.75</v>
      </c>
    </row>
    <row r="1441" spans="1:2" x14ac:dyDescent="0.3">
      <c r="A1441">
        <v>1239.1500000000001</v>
      </c>
      <c r="B1441">
        <v>3300.15</v>
      </c>
    </row>
    <row r="1442" spans="1:2" x14ac:dyDescent="0.3">
      <c r="A1442">
        <v>1225.3</v>
      </c>
      <c r="B1442">
        <v>3304.65</v>
      </c>
    </row>
    <row r="1443" spans="1:2" x14ac:dyDescent="0.3">
      <c r="A1443">
        <v>1224.7</v>
      </c>
      <c r="B1443">
        <v>3323.55</v>
      </c>
    </row>
    <row r="1444" spans="1:2" x14ac:dyDescent="0.3">
      <c r="A1444">
        <v>1220.1500000000001</v>
      </c>
      <c r="B1444">
        <v>3315.75</v>
      </c>
    </row>
    <row r="1445" spans="1:2" x14ac:dyDescent="0.3">
      <c r="A1445">
        <v>1241.3499999999999</v>
      </c>
      <c r="B1445">
        <v>3300.1</v>
      </c>
    </row>
    <row r="1446" spans="1:2" x14ac:dyDescent="0.3">
      <c r="A1446">
        <v>1246.8</v>
      </c>
      <c r="B1446">
        <v>3303.5</v>
      </c>
    </row>
    <row r="1447" spans="1:2" x14ac:dyDescent="0.3">
      <c r="A1447">
        <v>1237.6500000000001</v>
      </c>
      <c r="B1447">
        <v>3321</v>
      </c>
    </row>
    <row r="1448" spans="1:2" x14ac:dyDescent="0.3">
      <c r="A1448">
        <v>1213.9000000000001</v>
      </c>
      <c r="B1448">
        <v>3298.5</v>
      </c>
    </row>
    <row r="1449" spans="1:2" x14ac:dyDescent="0.3">
      <c r="A1449">
        <v>1201.3499999999999</v>
      </c>
      <c r="B1449">
        <v>3282.65</v>
      </c>
    </row>
    <row r="1450" spans="1:2" x14ac:dyDescent="0.3">
      <c r="A1450">
        <v>1206.9000000000001</v>
      </c>
      <c r="B1450">
        <v>3282.2</v>
      </c>
    </row>
    <row r="1451" spans="1:2" x14ac:dyDescent="0.3">
      <c r="A1451">
        <v>1174.95</v>
      </c>
      <c r="B1451">
        <v>3276.75</v>
      </c>
    </row>
    <row r="1452" spans="1:2" x14ac:dyDescent="0.3">
      <c r="A1452">
        <v>1165.55</v>
      </c>
      <c r="B1452">
        <v>3310.15</v>
      </c>
    </row>
    <row r="1453" spans="1:2" x14ac:dyDescent="0.3">
      <c r="A1453">
        <v>1129.4000000000001</v>
      </c>
      <c r="B1453">
        <v>3240</v>
      </c>
    </row>
    <row r="1454" spans="1:2" x14ac:dyDescent="0.3">
      <c r="A1454">
        <v>1109.0999999999999</v>
      </c>
      <c r="B1454">
        <v>3245.8</v>
      </c>
    </row>
    <row r="1455" spans="1:2" x14ac:dyDescent="0.3">
      <c r="A1455">
        <v>1100.0999999999999</v>
      </c>
      <c r="B1455">
        <v>3231.75</v>
      </c>
    </row>
    <row r="1456" spans="1:2" x14ac:dyDescent="0.3">
      <c r="A1456">
        <v>1098.05</v>
      </c>
      <c r="B1456">
        <v>3209.25</v>
      </c>
    </row>
    <row r="1457" spans="1:2" x14ac:dyDescent="0.3">
      <c r="A1457">
        <v>1108.6500000000001</v>
      </c>
      <c r="B1457">
        <v>3212.45</v>
      </c>
    </row>
    <row r="1458" spans="1:2" x14ac:dyDescent="0.3">
      <c r="A1458">
        <v>1127.55</v>
      </c>
      <c r="B1458">
        <v>3231.35</v>
      </c>
    </row>
    <row r="1459" spans="1:2" x14ac:dyDescent="0.3">
      <c r="A1459">
        <v>1110.6500000000001</v>
      </c>
      <c r="B1459">
        <v>3140.2</v>
      </c>
    </row>
    <row r="1460" spans="1:2" x14ac:dyDescent="0.3">
      <c r="A1460">
        <v>1115.2</v>
      </c>
      <c r="B1460">
        <v>3171.75</v>
      </c>
    </row>
    <row r="1461" spans="1:2" x14ac:dyDescent="0.3">
      <c r="A1461">
        <v>1093.3</v>
      </c>
      <c r="B1461">
        <v>3154.25</v>
      </c>
    </row>
    <row r="1462" spans="1:2" x14ac:dyDescent="0.3">
      <c r="A1462">
        <v>1101.7</v>
      </c>
      <c r="B1462">
        <v>3129.15</v>
      </c>
    </row>
    <row r="1463" spans="1:2" x14ac:dyDescent="0.3">
      <c r="A1463">
        <v>1090.0999999999999</v>
      </c>
      <c r="B1463">
        <v>3129.1</v>
      </c>
    </row>
    <row r="1464" spans="1:2" x14ac:dyDescent="0.3">
      <c r="A1464">
        <v>1047.7</v>
      </c>
      <c r="B1464">
        <v>3124.65</v>
      </c>
    </row>
    <row r="1465" spans="1:2" x14ac:dyDescent="0.3">
      <c r="A1465">
        <v>1041.8</v>
      </c>
      <c r="B1465">
        <v>3151.85</v>
      </c>
    </row>
    <row r="1466" spans="1:2" x14ac:dyDescent="0.3">
      <c r="A1466">
        <v>1068.8499999999999</v>
      </c>
      <c r="B1466">
        <v>3198.75</v>
      </c>
    </row>
    <row r="1467" spans="1:2" x14ac:dyDescent="0.3">
      <c r="A1467">
        <v>1054.1500000000001</v>
      </c>
      <c r="B1467">
        <v>3232.4</v>
      </c>
    </row>
    <row r="1468" spans="1:2" x14ac:dyDescent="0.3">
      <c r="A1468">
        <v>1056.8</v>
      </c>
      <c r="B1468">
        <v>3255.15</v>
      </c>
    </row>
    <row r="1469" spans="1:2" x14ac:dyDescent="0.3">
      <c r="A1469">
        <v>1068.05</v>
      </c>
      <c r="B1469">
        <v>3284.65</v>
      </c>
    </row>
    <row r="1470" spans="1:2" x14ac:dyDescent="0.3">
      <c r="A1470">
        <v>1125.5</v>
      </c>
      <c r="B1470">
        <v>3278.2</v>
      </c>
    </row>
    <row r="1471" spans="1:2" x14ac:dyDescent="0.3">
      <c r="A1471">
        <v>1132.6500000000001</v>
      </c>
      <c r="B1471">
        <v>3296.25</v>
      </c>
    </row>
    <row r="1472" spans="1:2" x14ac:dyDescent="0.3">
      <c r="A1472">
        <v>1127.7</v>
      </c>
      <c r="B1472">
        <v>3293.5</v>
      </c>
    </row>
    <row r="1473" spans="1:2" x14ac:dyDescent="0.3">
      <c r="A1473">
        <v>1099.5999999999999</v>
      </c>
      <c r="B1473">
        <v>3305.7</v>
      </c>
    </row>
    <row r="1474" spans="1:2" x14ac:dyDescent="0.3">
      <c r="A1474">
        <v>1077.6500000000001</v>
      </c>
      <c r="B1474">
        <v>3269.85</v>
      </c>
    </row>
    <row r="1475" spans="1:2" x14ac:dyDescent="0.3">
      <c r="A1475">
        <v>1107.8</v>
      </c>
      <c r="B1475">
        <v>3284.8</v>
      </c>
    </row>
    <row r="1476" spans="1:2" x14ac:dyDescent="0.3">
      <c r="A1476">
        <v>1100.25</v>
      </c>
      <c r="B1476">
        <v>3276.8</v>
      </c>
    </row>
    <row r="1477" spans="1:2" x14ac:dyDescent="0.3">
      <c r="A1477">
        <v>1077.5999999999999</v>
      </c>
      <c r="B1477">
        <v>3281.6</v>
      </c>
    </row>
    <row r="1478" spans="1:2" x14ac:dyDescent="0.3">
      <c r="A1478">
        <v>1051.7</v>
      </c>
      <c r="B1478">
        <v>3270.25</v>
      </c>
    </row>
    <row r="1479" spans="1:2" x14ac:dyDescent="0.3">
      <c r="A1479">
        <v>1066.4000000000001</v>
      </c>
      <c r="B1479">
        <v>3250.45</v>
      </c>
    </row>
    <row r="1480" spans="1:2" x14ac:dyDescent="0.3">
      <c r="A1480">
        <v>1069.55</v>
      </c>
      <c r="B1480">
        <v>3244.8</v>
      </c>
    </row>
    <row r="1481" spans="1:2" x14ac:dyDescent="0.3">
      <c r="A1481">
        <v>1076.4000000000001</v>
      </c>
      <c r="B1481">
        <v>3304.1</v>
      </c>
    </row>
    <row r="1482" spans="1:2" x14ac:dyDescent="0.3">
      <c r="A1482">
        <v>1090.7</v>
      </c>
      <c r="B1482">
        <v>3314.1</v>
      </c>
    </row>
    <row r="1483" spans="1:2" x14ac:dyDescent="0.3">
      <c r="A1483">
        <v>1123.0999999999999</v>
      </c>
      <c r="B1483">
        <v>3299.4</v>
      </c>
    </row>
    <row r="1484" spans="1:2" x14ac:dyDescent="0.3">
      <c r="A1484">
        <v>1216.9000000000001</v>
      </c>
      <c r="B1484">
        <v>3297.3</v>
      </c>
    </row>
    <row r="1485" spans="1:2" x14ac:dyDescent="0.3">
      <c r="A1485">
        <v>1263</v>
      </c>
      <c r="B1485">
        <v>3275.35</v>
      </c>
    </row>
    <row r="1486" spans="1:2" x14ac:dyDescent="0.3">
      <c r="A1486">
        <v>1249.8499999999999</v>
      </c>
      <c r="B1486">
        <v>3278.15</v>
      </c>
    </row>
    <row r="1487" spans="1:2" x14ac:dyDescent="0.3">
      <c r="A1487">
        <v>1263.1500000000001</v>
      </c>
      <c r="B1487">
        <v>3269.95</v>
      </c>
    </row>
    <row r="1488" spans="1:2" x14ac:dyDescent="0.3">
      <c r="A1488">
        <v>1262.0999999999999</v>
      </c>
      <c r="B1488">
        <v>3297.2</v>
      </c>
    </row>
    <row r="1489" spans="1:2" x14ac:dyDescent="0.3">
      <c r="A1489">
        <v>1285.9000000000001</v>
      </c>
      <c r="B1489">
        <v>3295.45</v>
      </c>
    </row>
    <row r="1490" spans="1:2" x14ac:dyDescent="0.3">
      <c r="A1490">
        <v>1287.6500000000001</v>
      </c>
      <c r="B1490">
        <v>3279.2</v>
      </c>
    </row>
    <row r="1491" spans="1:2" x14ac:dyDescent="0.3">
      <c r="A1491">
        <v>1295.3499999999999</v>
      </c>
      <c r="B1491">
        <v>3297.05</v>
      </c>
    </row>
    <row r="1492" spans="1:2" x14ac:dyDescent="0.3">
      <c r="A1492">
        <v>1280.8</v>
      </c>
      <c r="B1492">
        <v>3324.2</v>
      </c>
    </row>
    <row r="1493" spans="1:2" x14ac:dyDescent="0.3">
      <c r="A1493">
        <v>1281.0999999999999</v>
      </c>
      <c r="B1493">
        <v>3314.05</v>
      </c>
    </row>
    <row r="1494" spans="1:2" x14ac:dyDescent="0.3">
      <c r="A1494">
        <v>1300.7</v>
      </c>
      <c r="B1494">
        <v>3294.85</v>
      </c>
    </row>
    <row r="1495" spans="1:2" x14ac:dyDescent="0.3">
      <c r="A1495">
        <v>1276</v>
      </c>
      <c r="B1495">
        <v>3258.2</v>
      </c>
    </row>
    <row r="1496" spans="1:2" x14ac:dyDescent="0.3">
      <c r="A1496">
        <v>1271.9000000000001</v>
      </c>
      <c r="B1496">
        <v>3277.8</v>
      </c>
    </row>
    <row r="1497" spans="1:2" x14ac:dyDescent="0.3">
      <c r="A1497">
        <v>1256.4000000000001</v>
      </c>
      <c r="B1497">
        <v>3277.05</v>
      </c>
    </row>
    <row r="1498" spans="1:2" x14ac:dyDescent="0.3">
      <c r="A1498">
        <v>1209.4000000000001</v>
      </c>
      <c r="B1498">
        <v>3233.3</v>
      </c>
    </row>
    <row r="1499" spans="1:2" x14ac:dyDescent="0.3">
      <c r="A1499">
        <v>1214.75</v>
      </c>
      <c r="B1499">
        <v>3295.5</v>
      </c>
    </row>
    <row r="1500" spans="1:2" x14ac:dyDescent="0.3">
      <c r="A1500">
        <v>1224.5</v>
      </c>
      <c r="B1500">
        <v>3230.6</v>
      </c>
    </row>
    <row r="1501" spans="1:2" x14ac:dyDescent="0.3">
      <c r="A1501">
        <v>1228.55</v>
      </c>
      <c r="B1501">
        <v>3270.05</v>
      </c>
    </row>
    <row r="1502" spans="1:2" x14ac:dyDescent="0.3">
      <c r="A1502">
        <v>1215.45</v>
      </c>
      <c r="B1502">
        <v>3294.1</v>
      </c>
    </row>
    <row r="1503" spans="1:2" x14ac:dyDescent="0.3">
      <c r="A1503">
        <v>1200.55</v>
      </c>
      <c r="B1503">
        <v>3233.1</v>
      </c>
    </row>
    <row r="1504" spans="1:2" x14ac:dyDescent="0.3">
      <c r="A1504">
        <v>1162.8</v>
      </c>
      <c r="B1504">
        <v>3207.45</v>
      </c>
    </row>
    <row r="1505" spans="1:2" x14ac:dyDescent="0.3">
      <c r="A1505">
        <v>1117.1500000000001</v>
      </c>
      <c r="B1505">
        <v>3162.25</v>
      </c>
    </row>
    <row r="1506" spans="1:2" x14ac:dyDescent="0.3">
      <c r="A1506">
        <v>1114.0999999999999</v>
      </c>
      <c r="B1506">
        <v>3204.4</v>
      </c>
    </row>
    <row r="1507" spans="1:2" x14ac:dyDescent="0.3">
      <c r="A1507">
        <v>1096.5</v>
      </c>
      <c r="B1507">
        <v>3142.85</v>
      </c>
    </row>
    <row r="1508" spans="1:2" x14ac:dyDescent="0.3">
      <c r="A1508">
        <v>1073.05</v>
      </c>
      <c r="B1508">
        <v>3068.75</v>
      </c>
    </row>
    <row r="1509" spans="1:2" x14ac:dyDescent="0.3">
      <c r="A1509">
        <v>1098.9000000000001</v>
      </c>
      <c r="B1509">
        <v>3159.65</v>
      </c>
    </row>
    <row r="1510" spans="1:2" x14ac:dyDescent="0.3">
      <c r="A1510">
        <v>1101.75</v>
      </c>
      <c r="B1510">
        <v>3184.1</v>
      </c>
    </row>
    <row r="1511" spans="1:2" x14ac:dyDescent="0.3">
      <c r="A1511">
        <v>1084.3499999999999</v>
      </c>
      <c r="B1511">
        <v>3230.65</v>
      </c>
    </row>
    <row r="1512" spans="1:2" x14ac:dyDescent="0.3">
      <c r="A1512">
        <v>1063.3499999999999</v>
      </c>
      <c r="B1512">
        <v>3229.6</v>
      </c>
    </row>
    <row r="1513" spans="1:2" x14ac:dyDescent="0.3">
      <c r="A1513">
        <v>1049.4000000000001</v>
      </c>
      <c r="B1513">
        <v>3236.4</v>
      </c>
    </row>
    <row r="1514" spans="1:2" x14ac:dyDescent="0.3">
      <c r="A1514">
        <v>1048</v>
      </c>
      <c r="B1514">
        <v>3297.2</v>
      </c>
    </row>
    <row r="1515" spans="1:2" x14ac:dyDescent="0.3">
      <c r="A1515">
        <v>1041.6500000000001</v>
      </c>
      <c r="B1515">
        <v>3262.2</v>
      </c>
    </row>
    <row r="1516" spans="1:2" x14ac:dyDescent="0.3">
      <c r="A1516">
        <v>1003.2</v>
      </c>
      <c r="B1516">
        <v>3208.1</v>
      </c>
    </row>
    <row r="1517" spans="1:2" x14ac:dyDescent="0.3">
      <c r="A1517">
        <v>996.1</v>
      </c>
      <c r="B1517">
        <v>3226.8</v>
      </c>
    </row>
    <row r="1518" spans="1:2" x14ac:dyDescent="0.3">
      <c r="A1518">
        <v>1028.95</v>
      </c>
      <c r="B1518">
        <v>3306.3</v>
      </c>
    </row>
    <row r="1519" spans="1:2" x14ac:dyDescent="0.3">
      <c r="A1519">
        <v>1037.2</v>
      </c>
      <c r="B1519">
        <v>3296.6</v>
      </c>
    </row>
    <row r="1520" spans="1:2" x14ac:dyDescent="0.3">
      <c r="A1520">
        <v>1011</v>
      </c>
      <c r="B1520">
        <v>3243.7</v>
      </c>
    </row>
    <row r="1521" spans="1:2" x14ac:dyDescent="0.3">
      <c r="A1521">
        <v>1000.9</v>
      </c>
      <c r="B1521">
        <v>3244.7</v>
      </c>
    </row>
    <row r="1522" spans="1:2" x14ac:dyDescent="0.3">
      <c r="A1522">
        <v>969.15</v>
      </c>
      <c r="B1522">
        <v>3202.2</v>
      </c>
    </row>
    <row r="1523" spans="1:2" x14ac:dyDescent="0.3">
      <c r="A1523">
        <v>937.95</v>
      </c>
      <c r="B1523">
        <v>3222.25</v>
      </c>
    </row>
    <row r="1524" spans="1:2" x14ac:dyDescent="0.3">
      <c r="A1524">
        <v>983.15</v>
      </c>
      <c r="B1524">
        <v>3215.6</v>
      </c>
    </row>
    <row r="1525" spans="1:2" x14ac:dyDescent="0.3">
      <c r="A1525">
        <v>959.25</v>
      </c>
      <c r="B1525">
        <v>3179.8</v>
      </c>
    </row>
    <row r="1526" spans="1:2" x14ac:dyDescent="0.3">
      <c r="A1526">
        <v>954.55</v>
      </c>
      <c r="B1526">
        <v>3217.15</v>
      </c>
    </row>
    <row r="1527" spans="1:2" x14ac:dyDescent="0.3">
      <c r="A1527">
        <v>940.65</v>
      </c>
      <c r="B1527">
        <v>3205.2</v>
      </c>
    </row>
    <row r="1528" spans="1:2" x14ac:dyDescent="0.3">
      <c r="A1528">
        <v>971.55</v>
      </c>
      <c r="B1528">
        <v>3223.05</v>
      </c>
    </row>
    <row r="1529" spans="1:2" x14ac:dyDescent="0.3">
      <c r="A1529">
        <v>1040.55</v>
      </c>
      <c r="B1529">
        <v>3228.3</v>
      </c>
    </row>
    <row r="1530" spans="1:2" x14ac:dyDescent="0.3">
      <c r="A1530">
        <v>1014.55</v>
      </c>
      <c r="B1530">
        <v>3227.3</v>
      </c>
    </row>
    <row r="1531" spans="1:2" x14ac:dyDescent="0.3">
      <c r="A1531">
        <v>1017.4</v>
      </c>
      <c r="B1531">
        <v>3213.8</v>
      </c>
    </row>
    <row r="1532" spans="1:2" x14ac:dyDescent="0.3">
      <c r="A1532">
        <v>977.95</v>
      </c>
      <c r="B1532">
        <v>3147.8</v>
      </c>
    </row>
    <row r="1533" spans="1:2" x14ac:dyDescent="0.3">
      <c r="A1533">
        <v>952.75</v>
      </c>
      <c r="B1533">
        <v>3146.1</v>
      </c>
    </row>
    <row r="1534" spans="1:2" x14ac:dyDescent="0.3">
      <c r="A1534">
        <v>945.45</v>
      </c>
      <c r="B1534">
        <v>3157.4</v>
      </c>
    </row>
    <row r="1535" spans="1:2" x14ac:dyDescent="0.3">
      <c r="A1535">
        <v>990.2</v>
      </c>
      <c r="B1535">
        <v>3196</v>
      </c>
    </row>
    <row r="1536" spans="1:2" x14ac:dyDescent="0.3">
      <c r="A1536">
        <v>1029.5</v>
      </c>
      <c r="B1536">
        <v>3249</v>
      </c>
    </row>
    <row r="1537" spans="1:2" x14ac:dyDescent="0.3">
      <c r="A1537">
        <v>1044.75</v>
      </c>
      <c r="B1537">
        <v>3198.5</v>
      </c>
    </row>
    <row r="1538" spans="1:2" x14ac:dyDescent="0.3">
      <c r="A1538">
        <v>1053.25</v>
      </c>
      <c r="B1538">
        <v>3251.35</v>
      </c>
    </row>
    <row r="1539" spans="1:2" x14ac:dyDescent="0.3">
      <c r="A1539">
        <v>1058.55</v>
      </c>
      <c r="B1539">
        <v>3204</v>
      </c>
    </row>
    <row r="1540" spans="1:2" x14ac:dyDescent="0.3">
      <c r="A1540">
        <v>1056.0999999999999</v>
      </c>
      <c r="B1540">
        <v>3249.35</v>
      </c>
    </row>
    <row r="1541" spans="1:2" x14ac:dyDescent="0.3">
      <c r="A1541">
        <v>1038</v>
      </c>
      <c r="B1541">
        <v>3230.95</v>
      </c>
    </row>
    <row r="1542" spans="1:2" x14ac:dyDescent="0.3">
      <c r="A1542">
        <v>1035.5</v>
      </c>
      <c r="B1542">
        <v>3244.85</v>
      </c>
    </row>
    <row r="1543" spans="1:2" x14ac:dyDescent="0.3">
      <c r="A1543">
        <v>1034.6500000000001</v>
      </c>
      <c r="B1543">
        <v>3259.9</v>
      </c>
    </row>
    <row r="1544" spans="1:2" x14ac:dyDescent="0.3">
      <c r="A1544">
        <v>1030.25</v>
      </c>
      <c r="B1544">
        <v>3277.5</v>
      </c>
    </row>
    <row r="1545" spans="1:2" x14ac:dyDescent="0.3">
      <c r="A1545">
        <v>1030.8499999999999</v>
      </c>
      <c r="B1545">
        <v>3325.05</v>
      </c>
    </row>
    <row r="1546" spans="1:2" x14ac:dyDescent="0.3">
      <c r="A1546">
        <v>1024.7</v>
      </c>
      <c r="B1546">
        <v>3366.4</v>
      </c>
    </row>
    <row r="1547" spans="1:2" x14ac:dyDescent="0.3">
      <c r="A1547">
        <v>1017.9</v>
      </c>
      <c r="B1547">
        <v>3399.6</v>
      </c>
    </row>
    <row r="1548" spans="1:2" x14ac:dyDescent="0.3">
      <c r="A1548">
        <v>1068.75</v>
      </c>
      <c r="B1548">
        <v>3457.5</v>
      </c>
    </row>
    <row r="1549" spans="1:2" x14ac:dyDescent="0.3">
      <c r="A1549">
        <v>1091.5</v>
      </c>
      <c r="B1549">
        <v>3539</v>
      </c>
    </row>
    <row r="1550" spans="1:2" x14ac:dyDescent="0.3">
      <c r="A1550">
        <v>1090.9000000000001</v>
      </c>
      <c r="B1550">
        <v>3695.7</v>
      </c>
    </row>
    <row r="1551" spans="1:2" x14ac:dyDescent="0.3">
      <c r="A1551">
        <v>1054.75</v>
      </c>
      <c r="B1551">
        <v>3698.05</v>
      </c>
    </row>
    <row r="1552" spans="1:2" x14ac:dyDescent="0.3">
      <c r="A1552">
        <v>1035.55</v>
      </c>
      <c r="B1552">
        <v>3676.1</v>
      </c>
    </row>
    <row r="1553" spans="1:2" x14ac:dyDescent="0.3">
      <c r="A1553">
        <v>1032.95</v>
      </c>
      <c r="B1553">
        <v>3772.95</v>
      </c>
    </row>
    <row r="1554" spans="1:2" x14ac:dyDescent="0.3">
      <c r="A1554">
        <v>1044.0999999999999</v>
      </c>
      <c r="B1554">
        <v>3814.75</v>
      </c>
    </row>
    <row r="1555" spans="1:2" x14ac:dyDescent="0.3">
      <c r="A1555">
        <v>1028.45</v>
      </c>
      <c r="B1555">
        <v>3811.1</v>
      </c>
    </row>
    <row r="1556" spans="1:2" x14ac:dyDescent="0.3">
      <c r="A1556">
        <v>1016.6</v>
      </c>
      <c r="B1556">
        <v>3758.05</v>
      </c>
    </row>
    <row r="1557" spans="1:2" x14ac:dyDescent="0.3">
      <c r="A1557">
        <v>975.15</v>
      </c>
      <c r="B1557">
        <v>3705.6</v>
      </c>
    </row>
    <row r="1558" spans="1:2" x14ac:dyDescent="0.3">
      <c r="A1558">
        <v>941.9</v>
      </c>
      <c r="B1558">
        <v>3720.45</v>
      </c>
    </row>
    <row r="1559" spans="1:2" x14ac:dyDescent="0.3">
      <c r="A1559">
        <v>918.7</v>
      </c>
      <c r="B1559">
        <v>3675.3</v>
      </c>
    </row>
    <row r="1560" spans="1:2" x14ac:dyDescent="0.3">
      <c r="A1560">
        <v>888.2</v>
      </c>
      <c r="B1560">
        <v>3683.2</v>
      </c>
    </row>
    <row r="1561" spans="1:2" x14ac:dyDescent="0.3">
      <c r="A1561">
        <v>882.4</v>
      </c>
      <c r="B1561">
        <v>3677.65</v>
      </c>
    </row>
    <row r="1562" spans="1:2" x14ac:dyDescent="0.3">
      <c r="A1562">
        <v>904.85</v>
      </c>
      <c r="B1562">
        <v>3675.85</v>
      </c>
    </row>
    <row r="1563" spans="1:2" x14ac:dyDescent="0.3">
      <c r="A1563">
        <v>941.55</v>
      </c>
      <c r="B1563">
        <v>3737.45</v>
      </c>
    </row>
    <row r="1564" spans="1:2" x14ac:dyDescent="0.3">
      <c r="A1564">
        <v>952.55</v>
      </c>
      <c r="B1564">
        <v>3713.45</v>
      </c>
    </row>
    <row r="1565" spans="1:2" x14ac:dyDescent="0.3">
      <c r="A1565">
        <v>947.2</v>
      </c>
      <c r="B1565">
        <v>3710.5</v>
      </c>
    </row>
    <row r="1566" spans="1:2" x14ac:dyDescent="0.3">
      <c r="A1566">
        <v>932.8</v>
      </c>
      <c r="B1566">
        <v>3703.1</v>
      </c>
    </row>
    <row r="1567" spans="1:2" x14ac:dyDescent="0.3">
      <c r="A1567">
        <v>939.35</v>
      </c>
      <c r="B1567">
        <v>3666.55</v>
      </c>
    </row>
    <row r="1568" spans="1:2" x14ac:dyDescent="0.3">
      <c r="A1568">
        <v>918.1</v>
      </c>
      <c r="B1568">
        <v>3664.05</v>
      </c>
    </row>
    <row r="1569" spans="1:2" x14ac:dyDescent="0.3">
      <c r="A1569">
        <v>931.45</v>
      </c>
      <c r="B1569">
        <v>3745</v>
      </c>
    </row>
    <row r="1570" spans="1:2" x14ac:dyDescent="0.3">
      <c r="A1570">
        <v>939.15</v>
      </c>
      <c r="B1570">
        <v>3768.9</v>
      </c>
    </row>
    <row r="1571" spans="1:2" x14ac:dyDescent="0.3">
      <c r="A1571">
        <v>918.95</v>
      </c>
      <c r="B1571">
        <v>3746.7</v>
      </c>
    </row>
    <row r="1572" spans="1:2" x14ac:dyDescent="0.3">
      <c r="A1572">
        <v>920.95</v>
      </c>
      <c r="B1572">
        <v>3731.4</v>
      </c>
    </row>
    <row r="1573" spans="1:2" x14ac:dyDescent="0.3">
      <c r="A1573">
        <v>918.5</v>
      </c>
      <c r="B1573">
        <v>3672.55</v>
      </c>
    </row>
    <row r="1574" spans="1:2" x14ac:dyDescent="0.3">
      <c r="A1574">
        <v>916.15</v>
      </c>
      <c r="B1574">
        <v>3626.2</v>
      </c>
    </row>
    <row r="1575" spans="1:2" x14ac:dyDescent="0.3">
      <c r="A1575">
        <v>897.75</v>
      </c>
      <c r="B1575">
        <v>3627.7</v>
      </c>
    </row>
    <row r="1576" spans="1:2" x14ac:dyDescent="0.3">
      <c r="A1576">
        <v>892.9</v>
      </c>
      <c r="B1576">
        <v>3609.4</v>
      </c>
    </row>
    <row r="1577" spans="1:2" x14ac:dyDescent="0.3">
      <c r="A1577">
        <v>873</v>
      </c>
      <c r="B1577">
        <v>3582.25</v>
      </c>
    </row>
    <row r="1578" spans="1:2" x14ac:dyDescent="0.3">
      <c r="A1578">
        <v>908.05</v>
      </c>
      <c r="B1578">
        <v>3592.1</v>
      </c>
    </row>
    <row r="1579" spans="1:2" x14ac:dyDescent="0.3">
      <c r="A1579">
        <v>916.75</v>
      </c>
      <c r="B1579">
        <v>3533.85</v>
      </c>
    </row>
    <row r="1580" spans="1:2" x14ac:dyDescent="0.3">
      <c r="A1580">
        <v>912.95</v>
      </c>
      <c r="B1580">
        <v>3536.75</v>
      </c>
    </row>
    <row r="1581" spans="1:2" x14ac:dyDescent="0.3">
      <c r="A1581">
        <v>916.95</v>
      </c>
      <c r="B1581">
        <v>3467.65</v>
      </c>
    </row>
    <row r="1582" spans="1:2" x14ac:dyDescent="0.3">
      <c r="A1582">
        <v>899.65</v>
      </c>
      <c r="B1582">
        <v>3415.1</v>
      </c>
    </row>
    <row r="1583" spans="1:2" x14ac:dyDescent="0.3">
      <c r="A1583">
        <v>901</v>
      </c>
      <c r="B1583">
        <v>3435.4</v>
      </c>
    </row>
    <row r="1584" spans="1:2" x14ac:dyDescent="0.3">
      <c r="A1584">
        <v>902.6</v>
      </c>
      <c r="B1584">
        <v>3417.6</v>
      </c>
    </row>
    <row r="1585" spans="1:2" x14ac:dyDescent="0.3">
      <c r="A1585">
        <v>898.9</v>
      </c>
      <c r="B1585">
        <v>3388.7</v>
      </c>
    </row>
    <row r="1586" spans="1:2" x14ac:dyDescent="0.3">
      <c r="A1586">
        <v>874.85</v>
      </c>
      <c r="B1586">
        <v>3345.2</v>
      </c>
    </row>
    <row r="1587" spans="1:2" x14ac:dyDescent="0.3">
      <c r="A1587">
        <v>862.4</v>
      </c>
      <c r="B1587">
        <v>3390.9</v>
      </c>
    </row>
    <row r="1588" spans="1:2" x14ac:dyDescent="0.3">
      <c r="A1588">
        <v>849.5</v>
      </c>
      <c r="B1588">
        <v>3378.3</v>
      </c>
    </row>
    <row r="1589" spans="1:2" x14ac:dyDescent="0.3">
      <c r="A1589">
        <v>819.35</v>
      </c>
      <c r="B1589">
        <v>3403.55</v>
      </c>
    </row>
    <row r="1590" spans="1:2" x14ac:dyDescent="0.3">
      <c r="A1590">
        <v>817.45</v>
      </c>
      <c r="B1590">
        <v>3436</v>
      </c>
    </row>
    <row r="1591" spans="1:2" x14ac:dyDescent="0.3">
      <c r="A1591">
        <v>826.7</v>
      </c>
      <c r="B1591">
        <v>3505.7</v>
      </c>
    </row>
    <row r="1592" spans="1:2" x14ac:dyDescent="0.3">
      <c r="A1592">
        <v>854.25</v>
      </c>
      <c r="B1592">
        <v>3528.35</v>
      </c>
    </row>
    <row r="1593" spans="1:2" x14ac:dyDescent="0.3">
      <c r="A1593">
        <v>884.5</v>
      </c>
      <c r="B1593">
        <v>3572.25</v>
      </c>
    </row>
    <row r="1594" spans="1:2" x14ac:dyDescent="0.3">
      <c r="A1594">
        <v>870.35</v>
      </c>
      <c r="B1594">
        <v>3554.45</v>
      </c>
    </row>
    <row r="1595" spans="1:2" x14ac:dyDescent="0.3">
      <c r="A1595">
        <v>846.15</v>
      </c>
      <c r="B1595">
        <v>3532.3</v>
      </c>
    </row>
    <row r="1596" spans="1:2" x14ac:dyDescent="0.3">
      <c r="A1596">
        <v>841.4</v>
      </c>
      <c r="B1596">
        <v>3533.9</v>
      </c>
    </row>
    <row r="1597" spans="1:2" x14ac:dyDescent="0.3">
      <c r="A1597">
        <v>827.95</v>
      </c>
      <c r="B1597">
        <v>3538.6</v>
      </c>
    </row>
    <row r="1598" spans="1:2" x14ac:dyDescent="0.3">
      <c r="A1598">
        <v>833.5</v>
      </c>
      <c r="B1598">
        <v>3516.75</v>
      </c>
    </row>
    <row r="1599" spans="1:2" x14ac:dyDescent="0.3">
      <c r="A1599">
        <v>835.45</v>
      </c>
      <c r="B1599">
        <v>3524.8</v>
      </c>
    </row>
    <row r="1600" spans="1:2" x14ac:dyDescent="0.3">
      <c r="A1600">
        <v>869.25</v>
      </c>
      <c r="B1600">
        <v>3519.6</v>
      </c>
    </row>
    <row r="1601" spans="1:2" x14ac:dyDescent="0.3">
      <c r="A1601">
        <v>869</v>
      </c>
      <c r="B1601">
        <v>3504.6</v>
      </c>
    </row>
    <row r="1602" spans="1:2" x14ac:dyDescent="0.3">
      <c r="A1602">
        <v>863.6</v>
      </c>
      <c r="B1602">
        <v>3496.95</v>
      </c>
    </row>
    <row r="1603" spans="1:2" x14ac:dyDescent="0.3">
      <c r="A1603">
        <v>851.45</v>
      </c>
      <c r="B1603">
        <v>3498.55</v>
      </c>
    </row>
    <row r="1604" spans="1:2" x14ac:dyDescent="0.3">
      <c r="A1604">
        <v>850.3</v>
      </c>
      <c r="B1604">
        <v>3491.15</v>
      </c>
    </row>
    <row r="1605" spans="1:2" x14ac:dyDescent="0.3">
      <c r="A1605">
        <v>848.5</v>
      </c>
      <c r="B1605">
        <v>3519.3</v>
      </c>
    </row>
    <row r="1606" spans="1:2" x14ac:dyDescent="0.3">
      <c r="A1606">
        <v>839</v>
      </c>
      <c r="B1606">
        <v>3483.8</v>
      </c>
    </row>
    <row r="1607" spans="1:2" x14ac:dyDescent="0.3">
      <c r="A1607">
        <v>835.75</v>
      </c>
      <c r="B1607">
        <v>3527.45</v>
      </c>
    </row>
    <row r="1608" spans="1:2" x14ac:dyDescent="0.3">
      <c r="A1608">
        <v>867.6</v>
      </c>
      <c r="B1608">
        <v>3498.85</v>
      </c>
    </row>
    <row r="1609" spans="1:2" x14ac:dyDescent="0.3">
      <c r="A1609">
        <v>858.5</v>
      </c>
      <c r="B1609">
        <v>3514.3</v>
      </c>
    </row>
    <row r="1610" spans="1:2" x14ac:dyDescent="0.3">
      <c r="A1610">
        <v>846.7</v>
      </c>
      <c r="B1610">
        <v>3457.55</v>
      </c>
    </row>
    <row r="1611" spans="1:2" x14ac:dyDescent="0.3">
      <c r="A1611">
        <v>843.1</v>
      </c>
      <c r="B1611">
        <v>3416.2</v>
      </c>
    </row>
    <row r="1612" spans="1:2" x14ac:dyDescent="0.3">
      <c r="A1612">
        <v>830.5</v>
      </c>
      <c r="B1612">
        <v>3475.25</v>
      </c>
    </row>
    <row r="1613" spans="1:2" x14ac:dyDescent="0.3">
      <c r="A1613">
        <v>840.8</v>
      </c>
      <c r="B1613">
        <v>3490.15</v>
      </c>
    </row>
    <row r="1614" spans="1:2" x14ac:dyDescent="0.3">
      <c r="A1614">
        <v>840</v>
      </c>
      <c r="B1614">
        <v>3503.85</v>
      </c>
    </row>
    <row r="1615" spans="1:2" x14ac:dyDescent="0.3">
      <c r="A1615">
        <v>852.75</v>
      </c>
      <c r="B1615">
        <v>3499.75</v>
      </c>
    </row>
    <row r="1616" spans="1:2" x14ac:dyDescent="0.3">
      <c r="A1616">
        <v>854.1</v>
      </c>
      <c r="B1616">
        <v>3487.4</v>
      </c>
    </row>
    <row r="1617" spans="1:2" x14ac:dyDescent="0.3">
      <c r="A1617">
        <v>876.4</v>
      </c>
      <c r="B1617">
        <v>3468.9</v>
      </c>
    </row>
    <row r="1618" spans="1:2" x14ac:dyDescent="0.3">
      <c r="A1618">
        <v>898.2</v>
      </c>
      <c r="B1618">
        <v>3503.1</v>
      </c>
    </row>
    <row r="1619" spans="1:2" x14ac:dyDescent="0.3">
      <c r="A1619">
        <v>906.2</v>
      </c>
      <c r="B1619">
        <v>3495.15</v>
      </c>
    </row>
    <row r="1620" spans="1:2" x14ac:dyDescent="0.3">
      <c r="A1620">
        <v>893.35</v>
      </c>
      <c r="B1620">
        <v>3519.3</v>
      </c>
    </row>
    <row r="1621" spans="1:2" x14ac:dyDescent="0.3">
      <c r="A1621">
        <v>885.85</v>
      </c>
      <c r="B1621">
        <v>3487.8</v>
      </c>
    </row>
    <row r="1622" spans="1:2" x14ac:dyDescent="0.3">
      <c r="A1622">
        <v>892.35</v>
      </c>
      <c r="B1622">
        <v>3519.6</v>
      </c>
    </row>
    <row r="1623" spans="1:2" x14ac:dyDescent="0.3">
      <c r="A1623">
        <v>885.4</v>
      </c>
      <c r="B1623">
        <v>3512.6</v>
      </c>
    </row>
    <row r="1624" spans="1:2" x14ac:dyDescent="0.3">
      <c r="A1624">
        <v>880.9</v>
      </c>
      <c r="B1624">
        <v>3505.4</v>
      </c>
    </row>
    <row r="1625" spans="1:2" x14ac:dyDescent="0.3">
      <c r="A1625">
        <v>938.7</v>
      </c>
      <c r="B1625">
        <v>3522.05</v>
      </c>
    </row>
    <row r="1626" spans="1:2" x14ac:dyDescent="0.3">
      <c r="A1626">
        <v>942.15</v>
      </c>
      <c r="B1626">
        <v>3458.95</v>
      </c>
    </row>
    <row r="1627" spans="1:2" x14ac:dyDescent="0.3">
      <c r="A1627">
        <v>937.3</v>
      </c>
      <c r="B1627">
        <v>3412.4</v>
      </c>
    </row>
    <row r="1628" spans="1:2" x14ac:dyDescent="0.3">
      <c r="A1628">
        <v>937.95</v>
      </c>
      <c r="B1628">
        <v>3428.45</v>
      </c>
    </row>
    <row r="1629" spans="1:2" x14ac:dyDescent="0.3">
      <c r="A1629">
        <v>960.2</v>
      </c>
      <c r="B1629">
        <v>3401.1</v>
      </c>
    </row>
    <row r="1630" spans="1:2" x14ac:dyDescent="0.3">
      <c r="A1630">
        <v>957.7</v>
      </c>
      <c r="B1630">
        <v>3396.85</v>
      </c>
    </row>
    <row r="1631" spans="1:2" x14ac:dyDescent="0.3">
      <c r="A1631">
        <v>982.45</v>
      </c>
      <c r="B1631">
        <v>3399.1</v>
      </c>
    </row>
    <row r="1632" spans="1:2" x14ac:dyDescent="0.3">
      <c r="A1632">
        <v>983.9</v>
      </c>
      <c r="B1632">
        <v>3410.1</v>
      </c>
    </row>
    <row r="1633" spans="1:2" x14ac:dyDescent="0.3">
      <c r="A1633">
        <v>975.45</v>
      </c>
      <c r="B1633">
        <v>3390.85</v>
      </c>
    </row>
    <row r="1634" spans="1:2" x14ac:dyDescent="0.3">
      <c r="A1634">
        <v>992.15</v>
      </c>
      <c r="B1634">
        <v>3366.4</v>
      </c>
    </row>
    <row r="1635" spans="1:2" x14ac:dyDescent="0.3">
      <c r="A1635">
        <v>1004.05</v>
      </c>
      <c r="B1635">
        <v>3346.5</v>
      </c>
    </row>
    <row r="1636" spans="1:2" x14ac:dyDescent="0.3">
      <c r="A1636">
        <v>1013.7</v>
      </c>
      <c r="B1636">
        <v>3314.95</v>
      </c>
    </row>
    <row r="1637" spans="1:2" x14ac:dyDescent="0.3">
      <c r="A1637">
        <v>1017.35</v>
      </c>
      <c r="B1637">
        <v>3222.55</v>
      </c>
    </row>
    <row r="1638" spans="1:2" x14ac:dyDescent="0.3">
      <c r="A1638">
        <v>1001.05</v>
      </c>
      <c r="B1638">
        <v>3198.5</v>
      </c>
    </row>
    <row r="1639" spans="1:2" x14ac:dyDescent="0.3">
      <c r="A1639">
        <v>973.35</v>
      </c>
      <c r="B1639">
        <v>3142.65</v>
      </c>
    </row>
    <row r="1640" spans="1:2" x14ac:dyDescent="0.3">
      <c r="A1640">
        <v>991.15</v>
      </c>
      <c r="B1640">
        <v>3094.25</v>
      </c>
    </row>
    <row r="1641" spans="1:2" x14ac:dyDescent="0.3">
      <c r="A1641">
        <v>1037.75</v>
      </c>
      <c r="B1641">
        <v>3140.5</v>
      </c>
    </row>
    <row r="1642" spans="1:2" x14ac:dyDescent="0.3">
      <c r="A1642">
        <v>1020.4</v>
      </c>
      <c r="B1642">
        <v>3121.1</v>
      </c>
    </row>
    <row r="1643" spans="1:2" x14ac:dyDescent="0.3">
      <c r="A1643">
        <v>1002.3</v>
      </c>
      <c r="B1643">
        <v>3108.2</v>
      </c>
    </row>
    <row r="1644" spans="1:2" x14ac:dyDescent="0.3">
      <c r="A1644">
        <v>1011.15</v>
      </c>
      <c r="B1644">
        <v>3063.5</v>
      </c>
    </row>
    <row r="1645" spans="1:2" x14ac:dyDescent="0.3">
      <c r="A1645">
        <v>987.1</v>
      </c>
      <c r="B1645">
        <v>3119.8</v>
      </c>
    </row>
    <row r="1646" spans="1:2" x14ac:dyDescent="0.3">
      <c r="A1646">
        <v>992.15</v>
      </c>
      <c r="B1646">
        <v>3118.85</v>
      </c>
    </row>
    <row r="1647" spans="1:2" x14ac:dyDescent="0.3">
      <c r="A1647">
        <v>1009.05</v>
      </c>
      <c r="B1647">
        <v>3050.9</v>
      </c>
    </row>
    <row r="1648" spans="1:2" x14ac:dyDescent="0.3">
      <c r="A1648">
        <v>1022.3</v>
      </c>
      <c r="B1648">
        <v>3168.45</v>
      </c>
    </row>
    <row r="1649" spans="1:2" x14ac:dyDescent="0.3">
      <c r="A1649">
        <v>1027.25</v>
      </c>
      <c r="B1649">
        <v>3143.05</v>
      </c>
    </row>
    <row r="1650" spans="1:2" x14ac:dyDescent="0.3">
      <c r="A1650">
        <v>1039.1500000000001</v>
      </c>
      <c r="B1650">
        <v>3121.6</v>
      </c>
    </row>
    <row r="1651" spans="1:2" x14ac:dyDescent="0.3">
      <c r="A1651">
        <v>1020</v>
      </c>
      <c r="B1651">
        <v>3075.6</v>
      </c>
    </row>
    <row r="1652" spans="1:2" x14ac:dyDescent="0.3">
      <c r="A1652">
        <v>1024.3499999999999</v>
      </c>
      <c r="B1652">
        <v>3081.95</v>
      </c>
    </row>
    <row r="1653" spans="1:2" x14ac:dyDescent="0.3">
      <c r="A1653">
        <v>1033.0999999999999</v>
      </c>
      <c r="B1653">
        <v>3051.15</v>
      </c>
    </row>
    <row r="1654" spans="1:2" x14ac:dyDescent="0.3">
      <c r="A1654">
        <v>1037.45</v>
      </c>
      <c r="B1654">
        <v>3012.65</v>
      </c>
    </row>
    <row r="1655" spans="1:2" x14ac:dyDescent="0.3">
      <c r="A1655">
        <v>1056.3499999999999</v>
      </c>
      <c r="B1655">
        <v>2981.7</v>
      </c>
    </row>
    <row r="1656" spans="1:2" x14ac:dyDescent="0.3">
      <c r="A1656">
        <v>1059.05</v>
      </c>
      <c r="B1656">
        <v>2979.25</v>
      </c>
    </row>
    <row r="1657" spans="1:2" x14ac:dyDescent="0.3">
      <c r="A1657">
        <v>1066.2</v>
      </c>
      <c r="B1657">
        <v>3010.45</v>
      </c>
    </row>
    <row r="1658" spans="1:2" x14ac:dyDescent="0.3">
      <c r="A1658">
        <v>1065.8499999999999</v>
      </c>
      <c r="B1658">
        <v>3033.95</v>
      </c>
    </row>
    <row r="1659" spans="1:2" x14ac:dyDescent="0.3">
      <c r="A1659">
        <v>1066.2</v>
      </c>
      <c r="B1659">
        <v>2985.15</v>
      </c>
    </row>
    <row r="1660" spans="1:2" x14ac:dyDescent="0.3">
      <c r="A1660">
        <v>1079.3499999999999</v>
      </c>
      <c r="B1660">
        <v>2974.05</v>
      </c>
    </row>
    <row r="1661" spans="1:2" x14ac:dyDescent="0.3">
      <c r="A1661">
        <v>1066.45</v>
      </c>
      <c r="B1661">
        <v>3000.05</v>
      </c>
    </row>
    <row r="1662" spans="1:2" x14ac:dyDescent="0.3">
      <c r="A1662">
        <v>1082.1500000000001</v>
      </c>
      <c r="B1662">
        <v>3010.6</v>
      </c>
    </row>
    <row r="1663" spans="1:2" x14ac:dyDescent="0.3">
      <c r="A1663">
        <v>1082.8499999999999</v>
      </c>
      <c r="B1663">
        <v>3003.4</v>
      </c>
    </row>
    <row r="1664" spans="1:2" x14ac:dyDescent="0.3">
      <c r="A1664">
        <v>1073.3</v>
      </c>
      <c r="B1664">
        <v>3001.05</v>
      </c>
    </row>
    <row r="1665" spans="1:2" x14ac:dyDescent="0.3">
      <c r="A1665">
        <v>1046.8499999999999</v>
      </c>
      <c r="B1665">
        <v>2986.35</v>
      </c>
    </row>
    <row r="1666" spans="1:2" x14ac:dyDescent="0.3">
      <c r="A1666">
        <v>1025.1500000000001</v>
      </c>
      <c r="B1666">
        <v>2957.25</v>
      </c>
    </row>
    <row r="1667" spans="1:2" x14ac:dyDescent="0.3">
      <c r="A1667">
        <v>900.15</v>
      </c>
      <c r="B1667">
        <v>2968.25</v>
      </c>
    </row>
    <row r="1668" spans="1:2" x14ac:dyDescent="0.3">
      <c r="A1668">
        <v>922.05</v>
      </c>
      <c r="B1668">
        <v>2826.45</v>
      </c>
    </row>
    <row r="1669" spans="1:2" x14ac:dyDescent="0.3">
      <c r="A1669">
        <v>909.95</v>
      </c>
      <c r="B1669">
        <v>2841.5</v>
      </c>
    </row>
    <row r="1670" spans="1:2" x14ac:dyDescent="0.3">
      <c r="A1670">
        <v>905</v>
      </c>
      <c r="B1670">
        <v>2828.8</v>
      </c>
    </row>
    <row r="1671" spans="1:2" x14ac:dyDescent="0.3">
      <c r="A1671">
        <v>899.65</v>
      </c>
      <c r="B1671">
        <v>2810.55</v>
      </c>
    </row>
    <row r="1672" spans="1:2" x14ac:dyDescent="0.3">
      <c r="A1672">
        <v>910.9</v>
      </c>
      <c r="B1672">
        <v>2794.85</v>
      </c>
    </row>
    <row r="1673" spans="1:2" x14ac:dyDescent="0.3">
      <c r="A1673">
        <v>914.95</v>
      </c>
      <c r="B1673">
        <v>2805.25</v>
      </c>
    </row>
    <row r="1674" spans="1:2" x14ac:dyDescent="0.3">
      <c r="A1674">
        <v>919</v>
      </c>
      <c r="B1674">
        <v>2798.35</v>
      </c>
    </row>
    <row r="1675" spans="1:2" x14ac:dyDescent="0.3">
      <c r="A1675">
        <v>904.55</v>
      </c>
      <c r="B1675">
        <v>2822.9</v>
      </c>
    </row>
    <row r="1676" spans="1:2" x14ac:dyDescent="0.3">
      <c r="A1676">
        <v>908.85</v>
      </c>
      <c r="B1676">
        <v>2839.75</v>
      </c>
    </row>
    <row r="1677" spans="1:2" x14ac:dyDescent="0.3">
      <c r="A1677">
        <v>874.85</v>
      </c>
      <c r="B1677">
        <v>2807.25</v>
      </c>
    </row>
    <row r="1678" spans="1:2" x14ac:dyDescent="0.3">
      <c r="A1678">
        <v>876.05</v>
      </c>
      <c r="B1678">
        <v>2780.95</v>
      </c>
    </row>
    <row r="1679" spans="1:2" x14ac:dyDescent="0.3">
      <c r="A1679">
        <v>901.75</v>
      </c>
      <c r="B1679">
        <v>2820.1</v>
      </c>
    </row>
    <row r="1680" spans="1:2" x14ac:dyDescent="0.3">
      <c r="A1680">
        <v>910.15</v>
      </c>
      <c r="B1680">
        <v>2868.35</v>
      </c>
    </row>
    <row r="1681" spans="1:2" x14ac:dyDescent="0.3">
      <c r="A1681">
        <v>903.35</v>
      </c>
      <c r="B1681">
        <v>2874.6</v>
      </c>
    </row>
    <row r="1682" spans="1:2" x14ac:dyDescent="0.3">
      <c r="A1682">
        <v>912.25</v>
      </c>
      <c r="B1682">
        <v>2918.9</v>
      </c>
    </row>
    <row r="1683" spans="1:2" x14ac:dyDescent="0.3">
      <c r="A1683">
        <v>908.25</v>
      </c>
      <c r="B1683">
        <v>2919.6</v>
      </c>
    </row>
    <row r="1684" spans="1:2" x14ac:dyDescent="0.3">
      <c r="A1684">
        <v>906.55</v>
      </c>
      <c r="B1684">
        <v>2927.3</v>
      </c>
    </row>
    <row r="1685" spans="1:2" x14ac:dyDescent="0.3">
      <c r="A1685">
        <v>912.3</v>
      </c>
      <c r="B1685">
        <v>2937.65</v>
      </c>
    </row>
    <row r="1686" spans="1:2" x14ac:dyDescent="0.3">
      <c r="A1686">
        <v>945.5</v>
      </c>
      <c r="B1686">
        <v>2956.25</v>
      </c>
    </row>
    <row r="1687" spans="1:2" x14ac:dyDescent="0.3">
      <c r="A1687">
        <v>927.2</v>
      </c>
      <c r="B1687">
        <v>2975.4</v>
      </c>
    </row>
    <row r="1688" spans="1:2" x14ac:dyDescent="0.3">
      <c r="A1688">
        <v>933.65</v>
      </c>
      <c r="B1688">
        <v>2971.1</v>
      </c>
    </row>
    <row r="1689" spans="1:2" x14ac:dyDescent="0.3">
      <c r="A1689">
        <v>932.1</v>
      </c>
      <c r="B1689">
        <v>2977.25</v>
      </c>
    </row>
    <row r="1690" spans="1:2" x14ac:dyDescent="0.3">
      <c r="A1690">
        <v>940.55</v>
      </c>
      <c r="B1690">
        <v>2980.4</v>
      </c>
    </row>
    <row r="1691" spans="1:2" x14ac:dyDescent="0.3">
      <c r="A1691">
        <v>927.85</v>
      </c>
      <c r="B1691">
        <v>2966.35</v>
      </c>
    </row>
    <row r="1692" spans="1:2" x14ac:dyDescent="0.3">
      <c r="A1692">
        <v>928</v>
      </c>
      <c r="B1692">
        <v>2961.8</v>
      </c>
    </row>
    <row r="1693" spans="1:2" x14ac:dyDescent="0.3">
      <c r="A1693">
        <v>935.1</v>
      </c>
      <c r="B1693">
        <v>2952.25</v>
      </c>
    </row>
    <row r="1694" spans="1:2" x14ac:dyDescent="0.3">
      <c r="A1694">
        <v>914.9</v>
      </c>
      <c r="B1694">
        <v>2924.95</v>
      </c>
    </row>
    <row r="1695" spans="1:2" x14ac:dyDescent="0.3">
      <c r="A1695">
        <v>920.65</v>
      </c>
      <c r="B1695">
        <v>2924.85</v>
      </c>
    </row>
    <row r="1696" spans="1:2" x14ac:dyDescent="0.3">
      <c r="A1696">
        <v>941.05</v>
      </c>
      <c r="B1696">
        <v>2910.1</v>
      </c>
    </row>
    <row r="1697" spans="1:2" x14ac:dyDescent="0.3">
      <c r="A1697">
        <v>939.4</v>
      </c>
      <c r="B1697">
        <v>2943.65</v>
      </c>
    </row>
    <row r="1698" spans="1:2" x14ac:dyDescent="0.3">
      <c r="A1698">
        <v>924.9</v>
      </c>
      <c r="B1698">
        <v>2856.2</v>
      </c>
    </row>
    <row r="1699" spans="1:2" x14ac:dyDescent="0.3">
      <c r="A1699">
        <v>914.9</v>
      </c>
      <c r="B1699">
        <v>2820.8</v>
      </c>
    </row>
    <row r="1700" spans="1:2" x14ac:dyDescent="0.3">
      <c r="A1700">
        <v>891.55</v>
      </c>
      <c r="B1700">
        <v>2818.3</v>
      </c>
    </row>
    <row r="1701" spans="1:2" x14ac:dyDescent="0.3">
      <c r="A1701">
        <v>877.45</v>
      </c>
      <c r="B1701">
        <v>2800.75</v>
      </c>
    </row>
    <row r="1702" spans="1:2" x14ac:dyDescent="0.3">
      <c r="A1702">
        <v>887.45</v>
      </c>
      <c r="B1702">
        <v>2786.7</v>
      </c>
    </row>
    <row r="1703" spans="1:2" x14ac:dyDescent="0.3">
      <c r="A1703">
        <v>909.65</v>
      </c>
      <c r="B1703">
        <v>2722.05</v>
      </c>
    </row>
    <row r="1704" spans="1:2" x14ac:dyDescent="0.3">
      <c r="A1704">
        <v>869.95</v>
      </c>
      <c r="B1704">
        <v>2654.55</v>
      </c>
    </row>
    <row r="1705" spans="1:2" x14ac:dyDescent="0.3">
      <c r="A1705">
        <v>909.05</v>
      </c>
      <c r="B1705">
        <v>2611.6999999999998</v>
      </c>
    </row>
    <row r="1706" spans="1:2" x14ac:dyDescent="0.3">
      <c r="A1706">
        <v>887.7</v>
      </c>
      <c r="B1706">
        <v>2643.9</v>
      </c>
    </row>
    <row r="1707" spans="1:2" x14ac:dyDescent="0.3">
      <c r="A1707">
        <v>863.15</v>
      </c>
      <c r="B1707">
        <v>2658.3</v>
      </c>
    </row>
    <row r="1708" spans="1:2" x14ac:dyDescent="0.3">
      <c r="A1708">
        <v>863.45</v>
      </c>
      <c r="B1708">
        <v>2669.45</v>
      </c>
    </row>
    <row r="1709" spans="1:2" x14ac:dyDescent="0.3">
      <c r="A1709">
        <v>821.65</v>
      </c>
      <c r="B1709">
        <v>2695.5</v>
      </c>
    </row>
    <row r="1710" spans="1:2" x14ac:dyDescent="0.3">
      <c r="A1710">
        <v>821.8</v>
      </c>
      <c r="B1710">
        <v>2711.6</v>
      </c>
    </row>
    <row r="1711" spans="1:2" x14ac:dyDescent="0.3">
      <c r="A1711">
        <v>807.85</v>
      </c>
      <c r="B1711">
        <v>2689.5</v>
      </c>
    </row>
    <row r="1712" spans="1:2" x14ac:dyDescent="0.3">
      <c r="A1712">
        <v>785.05</v>
      </c>
      <c r="B1712">
        <v>2610.1</v>
      </c>
    </row>
    <row r="1713" spans="1:2" x14ac:dyDescent="0.3">
      <c r="A1713">
        <v>786.05</v>
      </c>
      <c r="B1713">
        <v>2656.3</v>
      </c>
    </row>
    <row r="1714" spans="1:2" x14ac:dyDescent="0.3">
      <c r="A1714">
        <v>786.3</v>
      </c>
      <c r="B1714">
        <v>2665</v>
      </c>
    </row>
    <row r="1715" spans="1:2" x14ac:dyDescent="0.3">
      <c r="A1715">
        <v>805.05</v>
      </c>
      <c r="B1715">
        <v>2678.5</v>
      </c>
    </row>
    <row r="1716" spans="1:2" x14ac:dyDescent="0.3">
      <c r="A1716">
        <v>825.6</v>
      </c>
      <c r="B1716">
        <v>2725.75</v>
      </c>
    </row>
    <row r="1717" spans="1:2" x14ac:dyDescent="0.3">
      <c r="A1717">
        <v>837.5</v>
      </c>
      <c r="B1717">
        <v>2684.3</v>
      </c>
    </row>
    <row r="1718" spans="1:2" x14ac:dyDescent="0.3">
      <c r="A1718">
        <v>843.05</v>
      </c>
      <c r="B1718">
        <v>2714.2</v>
      </c>
    </row>
    <row r="1719" spans="1:2" x14ac:dyDescent="0.3">
      <c r="A1719">
        <v>830.65</v>
      </c>
      <c r="B1719">
        <v>2683.7</v>
      </c>
    </row>
    <row r="1720" spans="1:2" x14ac:dyDescent="0.3">
      <c r="A1720">
        <v>827.95</v>
      </c>
      <c r="B1720">
        <v>2721.55</v>
      </c>
    </row>
    <row r="1721" spans="1:2" x14ac:dyDescent="0.3">
      <c r="A1721">
        <v>839.5</v>
      </c>
      <c r="B1721">
        <v>2773.5</v>
      </c>
    </row>
    <row r="1722" spans="1:2" x14ac:dyDescent="0.3">
      <c r="A1722">
        <v>873</v>
      </c>
      <c r="B1722">
        <v>2770.2</v>
      </c>
    </row>
    <row r="1723" spans="1:2" x14ac:dyDescent="0.3">
      <c r="A1723">
        <v>863.55</v>
      </c>
      <c r="B1723">
        <v>2734.65</v>
      </c>
    </row>
    <row r="1724" spans="1:2" x14ac:dyDescent="0.3">
      <c r="A1724">
        <v>915.4</v>
      </c>
      <c r="B1724">
        <v>2739.45</v>
      </c>
    </row>
    <row r="1725" spans="1:2" x14ac:dyDescent="0.3">
      <c r="A1725">
        <v>927.4</v>
      </c>
      <c r="B1725">
        <v>2738.05</v>
      </c>
    </row>
    <row r="1726" spans="1:2" x14ac:dyDescent="0.3">
      <c r="A1726">
        <v>906.05</v>
      </c>
      <c r="B1726">
        <v>2735.75</v>
      </c>
    </row>
    <row r="1727" spans="1:2" x14ac:dyDescent="0.3">
      <c r="A1727">
        <v>912.3</v>
      </c>
      <c r="B1727">
        <v>2735.85</v>
      </c>
    </row>
    <row r="1728" spans="1:2" x14ac:dyDescent="0.3">
      <c r="A1728">
        <v>897.35</v>
      </c>
      <c r="B1728">
        <v>2739.5</v>
      </c>
    </row>
    <row r="1729" spans="1:2" x14ac:dyDescent="0.3">
      <c r="A1729">
        <v>926.65</v>
      </c>
      <c r="B1729">
        <v>2741.25</v>
      </c>
    </row>
    <row r="1730" spans="1:2" x14ac:dyDescent="0.3">
      <c r="A1730">
        <v>916.55</v>
      </c>
      <c r="B1730">
        <v>2712.3</v>
      </c>
    </row>
    <row r="1731" spans="1:2" x14ac:dyDescent="0.3">
      <c r="A1731">
        <v>914.6</v>
      </c>
      <c r="B1731">
        <v>2712.95</v>
      </c>
    </row>
    <row r="1732" spans="1:2" x14ac:dyDescent="0.3">
      <c r="A1732">
        <v>906.2</v>
      </c>
      <c r="B1732">
        <v>2709.95</v>
      </c>
    </row>
    <row r="1733" spans="1:2" x14ac:dyDescent="0.3">
      <c r="A1733">
        <v>924.7</v>
      </c>
      <c r="B1733">
        <v>2724.35</v>
      </c>
    </row>
    <row r="1734" spans="1:2" x14ac:dyDescent="0.3">
      <c r="A1734">
        <v>963.7</v>
      </c>
      <c r="B1734">
        <v>2713.5</v>
      </c>
    </row>
    <row r="1735" spans="1:2" x14ac:dyDescent="0.3">
      <c r="A1735">
        <v>971.55</v>
      </c>
      <c r="B1735">
        <v>2727</v>
      </c>
    </row>
    <row r="1736" spans="1:2" x14ac:dyDescent="0.3">
      <c r="A1736">
        <v>950.25</v>
      </c>
      <c r="B1736">
        <v>2723.5</v>
      </c>
    </row>
    <row r="1737" spans="1:2" x14ac:dyDescent="0.3">
      <c r="A1737">
        <v>975.7</v>
      </c>
      <c r="B1737">
        <v>2701.75</v>
      </c>
    </row>
    <row r="1738" spans="1:2" x14ac:dyDescent="0.3">
      <c r="A1738">
        <v>974.4</v>
      </c>
      <c r="B1738">
        <v>2702.15</v>
      </c>
    </row>
    <row r="1739" spans="1:2" x14ac:dyDescent="0.3">
      <c r="A1739">
        <v>986.05</v>
      </c>
      <c r="B1739">
        <v>2727.9</v>
      </c>
    </row>
    <row r="1740" spans="1:2" x14ac:dyDescent="0.3">
      <c r="A1740">
        <v>1000.6</v>
      </c>
      <c r="B1740">
        <v>2729.8</v>
      </c>
    </row>
    <row r="1742" spans="1:2" x14ac:dyDescent="0.3">
      <c r="A1742">
        <f>STDEV(A2:A1740)</f>
        <v>357.42986982246822</v>
      </c>
      <c r="B1742">
        <f>STDEV(B2:B1740)</f>
        <v>540.72412530876386</v>
      </c>
    </row>
    <row r="1744" spans="1:2" x14ac:dyDescent="0.3">
      <c r="A1744">
        <f>VAR(A2:A1740)</f>
        <v>127756.11184130659</v>
      </c>
      <c r="B1744">
        <f>VAR(B2:B1740)</f>
        <v>292382.57969092776</v>
      </c>
    </row>
  </sheetData>
  <sortState xmlns:xlrd2="http://schemas.microsoft.com/office/spreadsheetml/2017/richdata2" ref="K38:K96">
    <sortCondition ref="K38:K96"/>
  </sortState>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F73"/>
  <sheetViews>
    <sheetView zoomScaleNormal="100" workbookViewId="0">
      <selection activeCell="J16" sqref="J16"/>
    </sheetView>
  </sheetViews>
  <sheetFormatPr defaultRowHeight="14.4" x14ac:dyDescent="0.3"/>
  <cols>
    <col min="6" max="6" width="12.5546875" customWidth="1"/>
    <col min="10" max="10" width="16" bestFit="1" customWidth="1"/>
    <col min="11" max="12" width="15" bestFit="1" customWidth="1"/>
    <col min="14" max="14" width="15" bestFit="1" customWidth="1"/>
    <col min="22" max="22" width="13.77734375" customWidth="1"/>
    <col min="23" max="23" width="21" customWidth="1"/>
  </cols>
  <sheetData>
    <row r="2" spans="2:22" ht="15" thickBot="1" x14ac:dyDescent="0.35"/>
    <row r="3" spans="2:22" ht="15" thickBot="1" x14ac:dyDescent="0.35">
      <c r="B3" s="120" t="s">
        <v>2</v>
      </c>
      <c r="C3" s="121" t="s">
        <v>3</v>
      </c>
      <c r="D3" s="122" t="s">
        <v>4</v>
      </c>
      <c r="E3" s="123" t="s">
        <v>5</v>
      </c>
      <c r="G3" t="s">
        <v>406</v>
      </c>
    </row>
    <row r="4" spans="2:22" ht="15" thickBot="1" x14ac:dyDescent="0.35">
      <c r="B4" s="117" t="s">
        <v>6</v>
      </c>
      <c r="C4" s="34" t="s">
        <v>7</v>
      </c>
      <c r="D4" s="118" t="s">
        <v>8</v>
      </c>
      <c r="E4" s="119" t="s">
        <v>9</v>
      </c>
      <c r="G4" t="s">
        <v>405</v>
      </c>
      <c r="K4">
        <f>18/52</f>
        <v>0.34615384615384615</v>
      </c>
      <c r="O4" s="27"/>
      <c r="P4" s="15"/>
      <c r="Q4" s="129" t="s">
        <v>185</v>
      </c>
      <c r="R4" s="129"/>
      <c r="S4" s="129"/>
      <c r="T4" s="129"/>
      <c r="U4" s="129"/>
      <c r="V4" s="130"/>
    </row>
    <row r="5" spans="2:22" ht="15" thickBot="1" x14ac:dyDescent="0.35">
      <c r="B5" s="114"/>
      <c r="C5" s="2"/>
      <c r="D5" s="115"/>
      <c r="E5" s="116"/>
      <c r="G5" t="s">
        <v>407</v>
      </c>
      <c r="K5">
        <f>12/52</f>
        <v>0.23076923076923078</v>
      </c>
      <c r="O5" s="31"/>
      <c r="P5" s="30"/>
      <c r="Q5" s="29">
        <v>1</v>
      </c>
      <c r="R5" s="29">
        <v>2</v>
      </c>
      <c r="S5" s="29">
        <v>3</v>
      </c>
      <c r="T5" s="29">
        <v>4</v>
      </c>
      <c r="U5" s="29">
        <v>5</v>
      </c>
      <c r="V5" s="30">
        <v>6</v>
      </c>
    </row>
    <row r="6" spans="2:22" x14ac:dyDescent="0.3">
      <c r="B6" s="114" t="s">
        <v>404</v>
      </c>
      <c r="C6" s="2" t="s">
        <v>404</v>
      </c>
      <c r="D6" s="115" t="s">
        <v>404</v>
      </c>
      <c r="E6" s="116" t="s">
        <v>404</v>
      </c>
      <c r="G6" t="s">
        <v>408</v>
      </c>
      <c r="K6">
        <f>12/52</f>
        <v>0.23076923076923078</v>
      </c>
      <c r="O6" s="131" t="s">
        <v>186</v>
      </c>
      <c r="P6" s="32">
        <v>1</v>
      </c>
      <c r="Q6" s="2">
        <v>2</v>
      </c>
      <c r="R6" s="2">
        <v>3</v>
      </c>
      <c r="S6" s="2">
        <v>4</v>
      </c>
      <c r="T6" s="2">
        <v>5</v>
      </c>
      <c r="U6" s="2">
        <v>6</v>
      </c>
      <c r="V6" s="32">
        <v>7</v>
      </c>
    </row>
    <row r="7" spans="2:22" x14ac:dyDescent="0.3">
      <c r="B7" s="114">
        <v>2</v>
      </c>
      <c r="C7" s="2">
        <v>2</v>
      </c>
      <c r="D7" s="115">
        <v>2</v>
      </c>
      <c r="E7" s="116">
        <v>2</v>
      </c>
      <c r="G7" t="s">
        <v>409</v>
      </c>
      <c r="K7">
        <f>8/52</f>
        <v>0.15384615384615385</v>
      </c>
      <c r="O7" s="131"/>
      <c r="P7" s="32">
        <v>2</v>
      </c>
      <c r="Q7" s="2">
        <v>3</v>
      </c>
      <c r="R7" s="2">
        <v>4</v>
      </c>
      <c r="S7" s="2">
        <v>5</v>
      </c>
      <c r="T7" s="2">
        <v>6</v>
      </c>
      <c r="U7" s="2">
        <v>7</v>
      </c>
      <c r="V7" s="32">
        <v>8</v>
      </c>
    </row>
    <row r="8" spans="2:22" x14ac:dyDescent="0.3">
      <c r="B8" s="114">
        <v>3</v>
      </c>
      <c r="C8" s="2">
        <v>3</v>
      </c>
      <c r="D8" s="115">
        <v>3</v>
      </c>
      <c r="E8" s="116">
        <v>3</v>
      </c>
      <c r="O8" s="131"/>
      <c r="P8" s="32">
        <v>3</v>
      </c>
      <c r="Q8" s="2">
        <v>4</v>
      </c>
      <c r="R8" s="2">
        <v>5</v>
      </c>
      <c r="S8" s="2">
        <v>6</v>
      </c>
      <c r="T8" s="2">
        <v>7</v>
      </c>
      <c r="U8" s="2">
        <v>8</v>
      </c>
      <c r="V8" s="32">
        <v>9</v>
      </c>
    </row>
    <row r="9" spans="2:22" x14ac:dyDescent="0.3">
      <c r="B9" s="114">
        <v>4</v>
      </c>
      <c r="C9" s="2">
        <v>4</v>
      </c>
      <c r="D9" s="115">
        <v>4</v>
      </c>
      <c r="E9" s="116">
        <v>4</v>
      </c>
      <c r="O9" s="131"/>
      <c r="P9" s="32">
        <v>4</v>
      </c>
      <c r="Q9" s="2">
        <v>5</v>
      </c>
      <c r="R9" s="2">
        <v>6</v>
      </c>
      <c r="S9" s="2">
        <v>7</v>
      </c>
      <c r="T9" s="2">
        <v>8</v>
      </c>
      <c r="U9" s="2">
        <v>9</v>
      </c>
      <c r="V9" s="32">
        <v>10</v>
      </c>
    </row>
    <row r="10" spans="2:22" x14ac:dyDescent="0.3">
      <c r="B10" s="114">
        <v>5</v>
      </c>
      <c r="C10" s="2">
        <v>5</v>
      </c>
      <c r="D10" s="115">
        <v>5</v>
      </c>
      <c r="E10" s="116">
        <v>5</v>
      </c>
      <c r="O10" s="131"/>
      <c r="P10" s="32">
        <v>5</v>
      </c>
      <c r="Q10" s="2">
        <v>6</v>
      </c>
      <c r="R10" s="2">
        <v>7</v>
      </c>
      <c r="S10" s="2">
        <v>8</v>
      </c>
      <c r="T10" s="2">
        <v>9</v>
      </c>
      <c r="U10" s="2">
        <v>10</v>
      </c>
      <c r="V10" s="32">
        <v>11</v>
      </c>
    </row>
    <row r="11" spans="2:22" ht="15" thickBot="1" x14ac:dyDescent="0.35">
      <c r="B11" s="114">
        <v>6</v>
      </c>
      <c r="C11" s="2">
        <v>6</v>
      </c>
      <c r="D11" s="115">
        <v>6</v>
      </c>
      <c r="E11" s="116">
        <v>6</v>
      </c>
      <c r="O11" s="132"/>
      <c r="P11" s="35">
        <v>6</v>
      </c>
      <c r="Q11" s="34">
        <v>7</v>
      </c>
      <c r="R11" s="34">
        <v>8</v>
      </c>
      <c r="S11" s="34">
        <v>9</v>
      </c>
      <c r="T11" s="34">
        <v>10</v>
      </c>
      <c r="U11" s="34">
        <v>11</v>
      </c>
      <c r="V11" s="35">
        <v>12</v>
      </c>
    </row>
    <row r="12" spans="2:22" ht="15" thickBot="1" x14ac:dyDescent="0.35">
      <c r="B12" s="114">
        <v>7</v>
      </c>
      <c r="C12" s="2">
        <v>7</v>
      </c>
      <c r="D12" s="115">
        <v>7</v>
      </c>
      <c r="E12" s="116">
        <v>7</v>
      </c>
    </row>
    <row r="13" spans="2:22" ht="15" thickBot="1" x14ac:dyDescent="0.35">
      <c r="B13" s="114">
        <v>8</v>
      </c>
      <c r="C13" s="2">
        <v>8</v>
      </c>
      <c r="D13" s="115">
        <v>8</v>
      </c>
      <c r="E13" s="116">
        <v>8</v>
      </c>
      <c r="O13" s="27"/>
      <c r="P13" s="14"/>
      <c r="Q13" s="129" t="s">
        <v>185</v>
      </c>
      <c r="R13" s="129"/>
      <c r="S13" s="129"/>
      <c r="T13" s="129"/>
      <c r="U13" s="129"/>
      <c r="V13" s="130"/>
    </row>
    <row r="14" spans="2:22" ht="15" thickBot="1" x14ac:dyDescent="0.35">
      <c r="B14" s="114">
        <v>9</v>
      </c>
      <c r="C14" s="2">
        <v>9</v>
      </c>
      <c r="D14" s="115">
        <v>9</v>
      </c>
      <c r="E14" s="116">
        <v>9</v>
      </c>
      <c r="O14" s="31"/>
      <c r="P14" s="28"/>
      <c r="Q14" s="29">
        <v>1</v>
      </c>
      <c r="R14" s="29">
        <v>2</v>
      </c>
      <c r="S14" s="29">
        <v>3</v>
      </c>
      <c r="T14" s="29">
        <v>4</v>
      </c>
      <c r="U14" s="29">
        <v>5</v>
      </c>
      <c r="V14" s="30">
        <v>6</v>
      </c>
    </row>
    <row r="15" spans="2:22" ht="15" thickBot="1" x14ac:dyDescent="0.35">
      <c r="B15" s="117">
        <v>10</v>
      </c>
      <c r="C15" s="34">
        <v>10</v>
      </c>
      <c r="D15" s="118">
        <v>10</v>
      </c>
      <c r="E15" s="119">
        <v>10</v>
      </c>
      <c r="O15" s="131" t="s">
        <v>186</v>
      </c>
      <c r="P15" s="31">
        <v>1</v>
      </c>
      <c r="Q15" s="2">
        <f t="shared" ref="Q15:V15" si="0">$P15*Q$14</f>
        <v>1</v>
      </c>
      <c r="R15" s="2">
        <f t="shared" si="0"/>
        <v>2</v>
      </c>
      <c r="S15" s="2">
        <f t="shared" si="0"/>
        <v>3</v>
      </c>
      <c r="T15" s="2">
        <f t="shared" si="0"/>
        <v>4</v>
      </c>
      <c r="U15" s="2">
        <f t="shared" si="0"/>
        <v>5</v>
      </c>
      <c r="V15" s="32">
        <f t="shared" si="0"/>
        <v>6</v>
      </c>
    </row>
    <row r="16" spans="2:22" x14ac:dyDescent="0.3">
      <c r="B16" s="110" t="s">
        <v>10</v>
      </c>
      <c r="C16" s="111" t="s">
        <v>10</v>
      </c>
      <c r="D16" s="112" t="s">
        <v>10</v>
      </c>
      <c r="E16" s="113" t="s">
        <v>10</v>
      </c>
      <c r="F16" s="128" t="s">
        <v>403</v>
      </c>
      <c r="O16" s="131"/>
      <c r="P16" s="31">
        <v>2</v>
      </c>
      <c r="Q16" s="2">
        <f t="shared" ref="Q16:V20" si="1">$P16*Q$14</f>
        <v>2</v>
      </c>
      <c r="R16" s="2">
        <f t="shared" si="1"/>
        <v>4</v>
      </c>
      <c r="S16" s="2">
        <f t="shared" si="1"/>
        <v>6</v>
      </c>
      <c r="T16" s="2">
        <f t="shared" si="1"/>
        <v>8</v>
      </c>
      <c r="U16" s="2">
        <f t="shared" si="1"/>
        <v>10</v>
      </c>
      <c r="V16" s="32">
        <f t="shared" si="1"/>
        <v>12</v>
      </c>
    </row>
    <row r="17" spans="1:29" x14ac:dyDescent="0.3">
      <c r="B17" s="114" t="s">
        <v>11</v>
      </c>
      <c r="C17" s="2" t="s">
        <v>11</v>
      </c>
      <c r="D17" s="115" t="s">
        <v>11</v>
      </c>
      <c r="E17" s="116" t="s">
        <v>11</v>
      </c>
      <c r="F17" s="128"/>
      <c r="O17" s="131"/>
      <c r="P17" s="31">
        <v>3</v>
      </c>
      <c r="Q17" s="2">
        <f t="shared" si="1"/>
        <v>3</v>
      </c>
      <c r="R17" s="2">
        <f t="shared" si="1"/>
        <v>6</v>
      </c>
      <c r="S17" s="2">
        <f t="shared" si="1"/>
        <v>9</v>
      </c>
      <c r="T17" s="2">
        <f t="shared" si="1"/>
        <v>12</v>
      </c>
      <c r="U17" s="2">
        <f t="shared" si="1"/>
        <v>15</v>
      </c>
      <c r="V17" s="32">
        <f t="shared" si="1"/>
        <v>18</v>
      </c>
    </row>
    <row r="18" spans="1:29" ht="15" thickBot="1" x14ac:dyDescent="0.35">
      <c r="B18" s="117" t="s">
        <v>12</v>
      </c>
      <c r="C18" s="34" t="s">
        <v>12</v>
      </c>
      <c r="D18" s="118" t="s">
        <v>12</v>
      </c>
      <c r="E18" s="119" t="s">
        <v>12</v>
      </c>
      <c r="F18" s="128"/>
      <c r="O18" s="131"/>
      <c r="P18" s="31">
        <v>4</v>
      </c>
      <c r="Q18" s="2">
        <f t="shared" si="1"/>
        <v>4</v>
      </c>
      <c r="R18" s="2">
        <f t="shared" si="1"/>
        <v>8</v>
      </c>
      <c r="S18" s="2">
        <f t="shared" si="1"/>
        <v>12</v>
      </c>
      <c r="T18" s="2">
        <f t="shared" si="1"/>
        <v>16</v>
      </c>
      <c r="U18" s="2">
        <f t="shared" si="1"/>
        <v>20</v>
      </c>
      <c r="V18" s="32">
        <f t="shared" si="1"/>
        <v>24</v>
      </c>
    </row>
    <row r="19" spans="1:29" x14ac:dyDescent="0.3">
      <c r="O19" s="131"/>
      <c r="P19" s="31">
        <v>5</v>
      </c>
      <c r="Q19" s="2">
        <f t="shared" si="1"/>
        <v>5</v>
      </c>
      <c r="R19" s="2">
        <f t="shared" si="1"/>
        <v>10</v>
      </c>
      <c r="S19" s="2">
        <f t="shared" si="1"/>
        <v>15</v>
      </c>
      <c r="T19" s="2">
        <f t="shared" si="1"/>
        <v>20</v>
      </c>
      <c r="U19" s="2">
        <f t="shared" si="1"/>
        <v>25</v>
      </c>
      <c r="V19" s="32">
        <f t="shared" si="1"/>
        <v>30</v>
      </c>
      <c r="AB19" s="76"/>
      <c r="AC19" s="76"/>
    </row>
    <row r="20" spans="1:29" ht="15" thickBot="1" x14ac:dyDescent="0.35">
      <c r="O20" s="132"/>
      <c r="P20" s="33">
        <v>6</v>
      </c>
      <c r="Q20" s="34">
        <f t="shared" si="1"/>
        <v>6</v>
      </c>
      <c r="R20" s="34">
        <f t="shared" si="1"/>
        <v>12</v>
      </c>
      <c r="S20" s="34">
        <f t="shared" si="1"/>
        <v>18</v>
      </c>
      <c r="T20" s="34">
        <f t="shared" si="1"/>
        <v>24</v>
      </c>
      <c r="U20" s="34">
        <f t="shared" si="1"/>
        <v>30</v>
      </c>
      <c r="V20" s="35">
        <f t="shared" si="1"/>
        <v>36</v>
      </c>
    </row>
    <row r="22" spans="1:29" x14ac:dyDescent="0.3">
      <c r="A22" t="s">
        <v>436</v>
      </c>
    </row>
    <row r="24" spans="1:29" x14ac:dyDescent="0.3">
      <c r="B24">
        <v>1</v>
      </c>
      <c r="C24">
        <v>1</v>
      </c>
      <c r="E24">
        <v>6</v>
      </c>
    </row>
    <row r="25" spans="1:29" x14ac:dyDescent="0.3">
      <c r="B25">
        <v>2</v>
      </c>
      <c r="C25">
        <v>2</v>
      </c>
      <c r="E25">
        <v>6</v>
      </c>
    </row>
    <row r="26" spans="1:29" x14ac:dyDescent="0.3">
      <c r="B26">
        <v>3</v>
      </c>
      <c r="C26">
        <v>3</v>
      </c>
      <c r="E26">
        <v>6</v>
      </c>
    </row>
    <row r="27" spans="1:29" x14ac:dyDescent="0.3">
      <c r="B27">
        <v>4</v>
      </c>
      <c r="C27">
        <v>4</v>
      </c>
      <c r="E27">
        <v>5</v>
      </c>
    </row>
    <row r="28" spans="1:29" x14ac:dyDescent="0.3">
      <c r="B28">
        <v>5</v>
      </c>
      <c r="C28">
        <v>5</v>
      </c>
      <c r="E28">
        <v>4</v>
      </c>
    </row>
    <row r="29" spans="1:29" x14ac:dyDescent="0.3">
      <c r="B29">
        <v>6</v>
      </c>
      <c r="C29">
        <v>6</v>
      </c>
      <c r="E29">
        <v>3</v>
      </c>
    </row>
    <row r="31" spans="1:29" x14ac:dyDescent="0.3">
      <c r="A31" t="s">
        <v>437</v>
      </c>
    </row>
    <row r="34" spans="10:32" ht="21" x14ac:dyDescent="0.4">
      <c r="J34" s="3"/>
      <c r="K34" s="3"/>
      <c r="L34" s="3"/>
      <c r="M34" s="3"/>
      <c r="N34" s="3"/>
      <c r="O34" s="3"/>
      <c r="P34" s="3"/>
      <c r="Q34" s="3"/>
      <c r="R34" s="3"/>
      <c r="S34" s="3"/>
      <c r="T34" s="3"/>
      <c r="U34" s="3"/>
      <c r="V34" s="3"/>
      <c r="W34" s="3"/>
      <c r="X34" s="3"/>
      <c r="Y34" s="3"/>
      <c r="Z34" s="3"/>
      <c r="AA34" s="3"/>
      <c r="AB34" s="3"/>
      <c r="AC34" s="3"/>
      <c r="AD34" s="3"/>
      <c r="AE34" s="3"/>
      <c r="AF34" s="3"/>
    </row>
    <row r="35" spans="10:32" ht="21" x14ac:dyDescent="0.4">
      <c r="J35" s="3"/>
      <c r="K35" s="3"/>
      <c r="L35" s="3"/>
      <c r="M35" s="3"/>
      <c r="N35" s="3"/>
      <c r="O35" s="3"/>
      <c r="P35" s="3"/>
      <c r="Q35" s="3"/>
      <c r="R35" s="3"/>
      <c r="S35" s="3"/>
      <c r="T35" s="3"/>
      <c r="U35" s="3"/>
      <c r="V35" s="3"/>
      <c r="W35" s="3"/>
      <c r="X35" s="3"/>
      <c r="Y35" s="4"/>
      <c r="Z35" s="3"/>
      <c r="AA35" s="3"/>
      <c r="AB35" s="3"/>
      <c r="AC35" s="3"/>
      <c r="AD35" s="3"/>
      <c r="AE35" s="3"/>
      <c r="AF35" s="3"/>
    </row>
    <row r="36" spans="10:32" ht="21" x14ac:dyDescent="0.4">
      <c r="J36" s="3"/>
      <c r="K36" s="3"/>
      <c r="L36" s="3"/>
      <c r="M36" s="3"/>
      <c r="N36" s="3"/>
      <c r="O36" s="3"/>
      <c r="P36" s="3"/>
      <c r="Q36" s="3"/>
      <c r="R36" s="3"/>
      <c r="S36" s="3"/>
      <c r="T36" s="3"/>
      <c r="U36" s="3"/>
      <c r="V36" s="3"/>
      <c r="W36" s="3"/>
      <c r="X36" s="3"/>
      <c r="Y36" s="4"/>
      <c r="Z36" s="3"/>
      <c r="AA36" s="3"/>
      <c r="AB36" s="3"/>
      <c r="AC36" s="3"/>
      <c r="AD36" s="3"/>
      <c r="AE36" s="3"/>
      <c r="AF36" s="3"/>
    </row>
    <row r="37" spans="10:32" ht="21" x14ac:dyDescent="0.4">
      <c r="J37" s="3"/>
      <c r="K37" s="3"/>
      <c r="L37" s="3"/>
      <c r="M37" s="3"/>
      <c r="N37" s="3"/>
      <c r="O37" s="3"/>
      <c r="P37" s="3"/>
      <c r="Q37" s="3"/>
      <c r="R37" s="3"/>
      <c r="S37" s="3"/>
      <c r="T37" s="3"/>
      <c r="U37" s="3"/>
      <c r="V37" s="3"/>
      <c r="W37" s="3"/>
      <c r="X37" s="3"/>
      <c r="Y37" s="3"/>
      <c r="Z37" s="3"/>
      <c r="AA37" s="3"/>
      <c r="AB37" s="3"/>
      <c r="AC37" s="3"/>
      <c r="AD37" s="3"/>
      <c r="AE37" s="3"/>
      <c r="AF37" s="3"/>
    </row>
    <row r="38" spans="10:32" ht="21" x14ac:dyDescent="0.4">
      <c r="J38" s="3"/>
      <c r="K38" s="3"/>
      <c r="L38" s="3"/>
      <c r="M38" s="3"/>
      <c r="N38" s="3"/>
      <c r="O38" s="3"/>
      <c r="P38" s="3"/>
      <c r="Q38" s="3"/>
      <c r="R38" s="3"/>
      <c r="S38" s="3"/>
      <c r="T38" s="3"/>
      <c r="U38" s="3"/>
      <c r="V38" s="3"/>
      <c r="W38" s="3"/>
      <c r="X38" s="3"/>
      <c r="Y38" s="3"/>
      <c r="Z38" s="3"/>
      <c r="AA38" s="3"/>
      <c r="AB38" s="3"/>
      <c r="AC38" s="3"/>
      <c r="AD38" s="3"/>
      <c r="AE38" s="3"/>
      <c r="AF38" s="3"/>
    </row>
    <row r="39" spans="10:32" ht="21" x14ac:dyDescent="0.4">
      <c r="J39" s="3"/>
      <c r="K39" s="3"/>
      <c r="L39" s="3"/>
      <c r="M39" s="3"/>
      <c r="N39" s="3"/>
      <c r="O39" s="3"/>
      <c r="P39" s="3"/>
      <c r="Q39" s="3"/>
      <c r="R39" s="3"/>
      <c r="S39" s="3"/>
      <c r="T39" s="3"/>
      <c r="U39" s="3"/>
      <c r="V39" s="3"/>
      <c r="W39" s="3"/>
      <c r="X39" s="3"/>
      <c r="Y39" s="3"/>
      <c r="Z39" s="3"/>
      <c r="AA39" s="3"/>
      <c r="AB39" s="3"/>
      <c r="AC39" s="3"/>
      <c r="AD39" s="3"/>
      <c r="AE39" s="3"/>
      <c r="AF39" s="3"/>
    </row>
    <row r="40" spans="10:32" ht="21" x14ac:dyDescent="0.4">
      <c r="J40" s="3"/>
      <c r="K40" s="3"/>
      <c r="L40" s="3"/>
      <c r="M40" s="3"/>
      <c r="N40" s="3"/>
      <c r="O40" s="3"/>
      <c r="P40" s="3"/>
      <c r="Q40" s="3"/>
      <c r="R40" s="3"/>
      <c r="S40" s="3"/>
      <c r="T40" s="3"/>
      <c r="U40" s="3"/>
      <c r="V40" s="3"/>
      <c r="W40" s="3"/>
      <c r="X40" s="3"/>
      <c r="Z40" s="3"/>
      <c r="AA40" s="3"/>
      <c r="AB40" s="3"/>
      <c r="AC40" s="3"/>
      <c r="AD40" s="3"/>
      <c r="AE40" s="3"/>
      <c r="AF40" s="3"/>
    </row>
    <row r="41" spans="10:32" ht="21" x14ac:dyDescent="0.4">
      <c r="J41" s="3"/>
      <c r="K41" s="3"/>
      <c r="L41" s="3"/>
      <c r="M41" s="3"/>
      <c r="N41" s="3"/>
      <c r="O41" s="3"/>
      <c r="P41" s="3"/>
      <c r="Q41" s="3"/>
      <c r="R41" s="3"/>
      <c r="S41" s="3"/>
      <c r="T41" s="3"/>
      <c r="U41" s="3"/>
      <c r="V41" s="3"/>
      <c r="W41" s="3"/>
      <c r="X41" s="3"/>
      <c r="Y41" s="3"/>
      <c r="Z41" s="3"/>
      <c r="AA41" s="3"/>
      <c r="AB41" s="3"/>
      <c r="AC41" s="3"/>
      <c r="AD41" s="3"/>
      <c r="AE41" s="3"/>
      <c r="AF41" s="3"/>
    </row>
    <row r="42" spans="10:32" ht="21" x14ac:dyDescent="0.4">
      <c r="J42" s="3"/>
      <c r="K42" s="3"/>
      <c r="L42" s="3"/>
      <c r="M42" s="3"/>
      <c r="N42" s="3"/>
      <c r="O42" s="3"/>
      <c r="P42" s="3"/>
      <c r="Q42" s="3"/>
      <c r="R42" s="3"/>
      <c r="S42" s="3"/>
      <c r="T42" s="3"/>
      <c r="U42" s="3"/>
      <c r="V42" s="3"/>
      <c r="W42" s="3"/>
      <c r="X42" s="3"/>
      <c r="Y42" s="3"/>
      <c r="Z42" s="3"/>
      <c r="AA42" s="3"/>
      <c r="AB42" s="3"/>
      <c r="AC42" s="3"/>
      <c r="AD42" s="3"/>
      <c r="AE42" s="3"/>
      <c r="AF42" s="3"/>
    </row>
    <row r="43" spans="10:32" ht="21" x14ac:dyDescent="0.4">
      <c r="J43" s="3"/>
      <c r="K43" s="3"/>
      <c r="L43" s="3"/>
      <c r="M43" s="3"/>
      <c r="N43" s="3"/>
      <c r="O43" s="3"/>
      <c r="P43" s="3"/>
      <c r="Q43" s="3"/>
      <c r="R43" s="3"/>
      <c r="S43" s="3"/>
      <c r="T43" s="3"/>
      <c r="U43" s="3"/>
      <c r="V43" s="3"/>
      <c r="W43" s="3"/>
      <c r="X43" s="3"/>
      <c r="Y43" s="3"/>
      <c r="Z43" s="3"/>
      <c r="AA43" s="3"/>
      <c r="AB43" s="3"/>
      <c r="AC43" s="3"/>
      <c r="AD43" s="3"/>
      <c r="AE43" s="3"/>
      <c r="AF43" s="3"/>
    </row>
    <row r="44" spans="10:32" ht="21" x14ac:dyDescent="0.4">
      <c r="J44" s="3"/>
      <c r="K44" s="3"/>
      <c r="L44" s="3"/>
      <c r="M44" s="3"/>
      <c r="N44" s="3"/>
      <c r="O44" s="3"/>
      <c r="P44" s="3"/>
      <c r="Q44" s="3"/>
      <c r="R44" s="3"/>
      <c r="S44" s="3"/>
      <c r="T44" s="3"/>
      <c r="U44" s="3"/>
      <c r="V44" s="3"/>
      <c r="W44" s="3"/>
      <c r="X44" s="3"/>
      <c r="Y44" s="3"/>
      <c r="Z44" s="3"/>
      <c r="AA44" s="3"/>
      <c r="AB44" s="3"/>
      <c r="AC44" s="3"/>
      <c r="AD44" s="3"/>
      <c r="AE44" s="3"/>
      <c r="AF44" s="3"/>
    </row>
    <row r="45" spans="10:32" ht="21" x14ac:dyDescent="0.4">
      <c r="J45" s="3"/>
      <c r="K45" s="3"/>
      <c r="L45" s="3"/>
      <c r="M45" s="3"/>
      <c r="N45" s="3"/>
      <c r="O45" s="3"/>
      <c r="P45" s="3"/>
      <c r="Q45" s="3"/>
      <c r="R45" s="3"/>
      <c r="S45" s="3"/>
      <c r="T45" s="3"/>
      <c r="U45" s="3"/>
      <c r="V45" s="3"/>
      <c r="W45" s="3"/>
      <c r="X45" s="3"/>
      <c r="Y45" s="3"/>
      <c r="Z45" s="3"/>
      <c r="AA45" s="3"/>
      <c r="AB45" s="3"/>
      <c r="AC45" s="3"/>
      <c r="AD45" s="3"/>
      <c r="AE45" s="3"/>
      <c r="AF45" s="3"/>
    </row>
    <row r="46" spans="10:32" ht="21" x14ac:dyDescent="0.4">
      <c r="J46" s="3"/>
      <c r="K46" s="3"/>
      <c r="L46" s="3"/>
      <c r="M46" s="3"/>
      <c r="N46" s="3"/>
      <c r="O46" s="3"/>
      <c r="P46" s="3"/>
      <c r="Q46" s="3"/>
      <c r="R46" s="3"/>
      <c r="S46" s="3"/>
      <c r="T46" s="3"/>
      <c r="U46" s="3"/>
      <c r="V46" s="3"/>
      <c r="W46" s="3"/>
      <c r="X46" s="3"/>
      <c r="Y46" s="3"/>
      <c r="Z46" s="3"/>
      <c r="AA46" s="3"/>
      <c r="AB46" s="3"/>
      <c r="AC46" s="3"/>
      <c r="AD46" s="3"/>
      <c r="AE46" s="3"/>
      <c r="AF46" s="3"/>
    </row>
    <row r="47" spans="10:32" ht="21" x14ac:dyDescent="0.4">
      <c r="J47" s="3"/>
      <c r="K47" s="3"/>
      <c r="L47" s="3"/>
      <c r="M47" s="3"/>
      <c r="N47" s="3"/>
      <c r="O47" s="3"/>
      <c r="P47" s="3"/>
      <c r="Q47" s="3"/>
      <c r="R47" s="3"/>
      <c r="S47" s="3"/>
      <c r="T47" s="3"/>
      <c r="U47" s="3"/>
      <c r="V47" s="3"/>
      <c r="W47" s="3"/>
      <c r="X47" s="3"/>
      <c r="Y47" s="3"/>
      <c r="Z47" s="3"/>
      <c r="AA47" s="3"/>
      <c r="AB47" s="3"/>
      <c r="AC47" s="3"/>
      <c r="AD47" s="3"/>
      <c r="AE47" s="3"/>
      <c r="AF47" s="3"/>
    </row>
    <row r="48" spans="10:32" ht="21" x14ac:dyDescent="0.4">
      <c r="J48" s="3"/>
      <c r="K48" s="3"/>
      <c r="L48" s="3"/>
      <c r="M48" s="3"/>
      <c r="N48" s="3"/>
      <c r="O48" s="3"/>
      <c r="P48" s="3"/>
      <c r="Q48" s="3"/>
      <c r="R48" s="3"/>
      <c r="S48" s="3"/>
      <c r="T48" s="3"/>
      <c r="U48" s="3"/>
      <c r="V48" s="3"/>
      <c r="W48" s="3"/>
      <c r="X48" s="3"/>
      <c r="Y48" s="3"/>
      <c r="Z48" s="3"/>
      <c r="AA48" s="3"/>
      <c r="AB48" s="3"/>
      <c r="AC48" s="3"/>
      <c r="AD48" s="3"/>
      <c r="AE48" s="3"/>
      <c r="AF48" s="3"/>
    </row>
    <row r="49" spans="9:32" ht="21" x14ac:dyDescent="0.4">
      <c r="J49" s="3"/>
      <c r="K49" s="3"/>
      <c r="L49" s="3"/>
      <c r="M49" s="3"/>
      <c r="N49" s="3"/>
      <c r="O49" s="3"/>
      <c r="P49" s="3"/>
      <c r="Q49" s="3"/>
      <c r="R49" s="3"/>
      <c r="S49" s="3"/>
      <c r="T49" s="3"/>
      <c r="U49" s="3"/>
      <c r="V49" s="3"/>
      <c r="W49" s="3"/>
      <c r="X49" s="3"/>
      <c r="Y49" s="3"/>
      <c r="Z49" s="3"/>
      <c r="AA49" s="3"/>
      <c r="AB49" s="3"/>
      <c r="AC49" s="3"/>
      <c r="AD49" s="3"/>
      <c r="AE49" s="3"/>
      <c r="AF49" s="3"/>
    </row>
    <row r="50" spans="9:32" ht="21" x14ac:dyDescent="0.4">
      <c r="J50" s="3"/>
      <c r="K50" s="3"/>
      <c r="L50" s="3"/>
      <c r="M50" s="3"/>
      <c r="N50" s="3"/>
      <c r="O50" s="3"/>
      <c r="P50" s="3"/>
      <c r="Q50" s="3"/>
      <c r="R50" s="3"/>
      <c r="S50" s="3"/>
      <c r="T50" s="3"/>
      <c r="U50" s="3"/>
      <c r="V50" s="3"/>
      <c r="W50" s="3"/>
      <c r="X50" s="3"/>
      <c r="Y50" s="3"/>
      <c r="Z50" s="3"/>
      <c r="AA50" s="3"/>
      <c r="AB50" s="3"/>
      <c r="AC50" s="3"/>
      <c r="AD50" s="3"/>
      <c r="AE50" s="3"/>
      <c r="AF50" s="3"/>
    </row>
    <row r="51" spans="9:32" ht="21" x14ac:dyDescent="0.4">
      <c r="I51" s="23"/>
      <c r="J51" s="24"/>
      <c r="K51" s="23"/>
      <c r="L51" s="23"/>
      <c r="M51" s="23"/>
      <c r="N51" s="23"/>
      <c r="O51" s="23"/>
      <c r="P51" s="23"/>
      <c r="Q51" s="23"/>
      <c r="R51" s="23"/>
      <c r="S51" s="3"/>
      <c r="T51" s="3"/>
      <c r="U51" s="3"/>
      <c r="V51" s="3"/>
      <c r="W51" s="3"/>
      <c r="X51" s="3"/>
      <c r="Y51" s="3"/>
      <c r="Z51" s="3"/>
      <c r="AA51" s="3"/>
      <c r="AB51" s="3"/>
      <c r="AC51" s="3"/>
      <c r="AD51" s="3"/>
      <c r="AE51" s="3"/>
      <c r="AF51" s="3"/>
    </row>
    <row r="52" spans="9:32" ht="15.6" x14ac:dyDescent="0.3">
      <c r="I52" s="23"/>
      <c r="J52" s="24"/>
      <c r="K52" s="23"/>
      <c r="L52" s="23"/>
      <c r="M52" s="23"/>
      <c r="N52" s="23"/>
      <c r="O52" s="23"/>
      <c r="P52" s="23"/>
      <c r="Q52" s="23"/>
      <c r="R52" s="23"/>
    </row>
    <row r="53" spans="9:32" ht="15.6" x14ac:dyDescent="0.3">
      <c r="I53" s="23"/>
      <c r="J53" s="23"/>
      <c r="K53" s="23"/>
      <c r="L53" s="23"/>
      <c r="M53" s="23"/>
      <c r="N53" s="23"/>
      <c r="O53" s="23"/>
      <c r="P53" s="23"/>
      <c r="Q53" s="23"/>
      <c r="R53" s="23"/>
    </row>
    <row r="54" spans="9:32" ht="15.6" x14ac:dyDescent="0.3">
      <c r="I54" s="23"/>
      <c r="J54" s="23"/>
      <c r="K54" s="23"/>
      <c r="L54" s="23"/>
      <c r="M54" s="23"/>
      <c r="N54" s="23"/>
      <c r="O54" s="23"/>
      <c r="P54" s="23"/>
      <c r="Q54" s="23"/>
      <c r="R54" s="23"/>
    </row>
    <row r="55" spans="9:32" ht="15.6" x14ac:dyDescent="0.3">
      <c r="I55" s="23"/>
      <c r="J55" s="23"/>
      <c r="K55" s="23"/>
      <c r="L55" s="23"/>
      <c r="M55" s="23"/>
      <c r="N55" s="23"/>
      <c r="O55" s="23"/>
      <c r="P55" s="23"/>
      <c r="Q55" s="23"/>
      <c r="R55" s="23"/>
    </row>
    <row r="56" spans="9:32" ht="15.6" x14ac:dyDescent="0.3">
      <c r="I56" s="23"/>
      <c r="J56" s="24"/>
      <c r="K56" s="24"/>
      <c r="L56" s="24"/>
      <c r="M56" s="24"/>
      <c r="N56" s="24"/>
      <c r="O56" s="23"/>
      <c r="P56" s="23"/>
      <c r="Q56" s="23"/>
      <c r="R56" s="23"/>
    </row>
    <row r="57" spans="9:32" ht="15.6" x14ac:dyDescent="0.3">
      <c r="I57" s="23"/>
      <c r="J57" s="23"/>
      <c r="K57" s="23"/>
      <c r="L57" s="23"/>
      <c r="M57" s="23"/>
      <c r="N57" s="23"/>
      <c r="O57" s="23"/>
      <c r="P57" s="23"/>
      <c r="Q57" s="23"/>
      <c r="R57" s="23"/>
    </row>
    <row r="58" spans="9:32" ht="15.6" x14ac:dyDescent="0.3">
      <c r="I58" s="23"/>
      <c r="J58" s="23"/>
      <c r="K58" s="23"/>
      <c r="L58" s="23"/>
      <c r="M58" s="23"/>
      <c r="N58" s="23"/>
      <c r="O58" s="23"/>
      <c r="P58" s="23"/>
      <c r="Q58" s="23"/>
      <c r="R58" s="23"/>
    </row>
    <row r="59" spans="9:32" ht="15.6" x14ac:dyDescent="0.3">
      <c r="I59" s="23"/>
      <c r="J59" s="23"/>
      <c r="K59" s="23"/>
      <c r="L59" s="23"/>
      <c r="M59" s="23"/>
      <c r="N59" s="23"/>
      <c r="O59" s="23"/>
      <c r="P59" s="23"/>
      <c r="Q59" s="23"/>
      <c r="R59" s="23"/>
    </row>
    <row r="60" spans="9:32" ht="15.6" x14ac:dyDescent="0.3">
      <c r="I60" s="23"/>
      <c r="J60" s="24"/>
      <c r="K60" s="24"/>
      <c r="L60" s="24"/>
      <c r="M60" s="24"/>
      <c r="N60" s="24"/>
      <c r="O60" s="23"/>
      <c r="P60" s="23"/>
      <c r="Q60" s="23"/>
      <c r="R60" s="23"/>
    </row>
    <row r="61" spans="9:32" ht="19.8" x14ac:dyDescent="0.4">
      <c r="J61" s="5"/>
    </row>
    <row r="62" spans="9:32" ht="15.6" x14ac:dyDescent="0.3">
      <c r="I62" s="23"/>
      <c r="J62" s="23"/>
      <c r="K62" s="23"/>
      <c r="L62" s="23"/>
      <c r="M62" s="23"/>
      <c r="N62" s="23"/>
    </row>
    <row r="63" spans="9:32" ht="15.6" x14ac:dyDescent="0.3">
      <c r="I63" s="23"/>
      <c r="J63" s="23"/>
      <c r="K63" s="23"/>
      <c r="L63" s="23"/>
      <c r="M63" s="23"/>
      <c r="N63" s="23"/>
    </row>
    <row r="64" spans="9:32" ht="15.6" x14ac:dyDescent="0.3">
      <c r="J64" s="24"/>
      <c r="K64" s="6"/>
      <c r="L64" s="6"/>
      <c r="M64" s="6"/>
      <c r="N64" s="6"/>
    </row>
    <row r="65" spans="10:10" ht="19.8" x14ac:dyDescent="0.4">
      <c r="J65" s="5"/>
    </row>
    <row r="66" spans="10:10" ht="19.8" x14ac:dyDescent="0.4">
      <c r="J66" s="5"/>
    </row>
    <row r="67" spans="10:10" ht="19.8" x14ac:dyDescent="0.4">
      <c r="J67" s="5"/>
    </row>
    <row r="68" spans="10:10" ht="19.8" x14ac:dyDescent="0.4">
      <c r="J68" s="5"/>
    </row>
    <row r="69" spans="10:10" ht="19.8" x14ac:dyDescent="0.4">
      <c r="J69" s="5"/>
    </row>
    <row r="70" spans="10:10" ht="19.8" x14ac:dyDescent="0.4">
      <c r="J70" s="5"/>
    </row>
    <row r="71" spans="10:10" ht="19.8" x14ac:dyDescent="0.4">
      <c r="J71" s="5"/>
    </row>
    <row r="72" spans="10:10" ht="19.8" x14ac:dyDescent="0.4">
      <c r="J72" s="5"/>
    </row>
    <row r="73" spans="10:10" ht="19.8" x14ac:dyDescent="0.4">
      <c r="J73" s="5"/>
    </row>
  </sheetData>
  <sortState xmlns:xlrd2="http://schemas.microsoft.com/office/spreadsheetml/2017/richdata2" ref="AB20:AB30">
    <sortCondition ref="AB20"/>
  </sortState>
  <mergeCells count="5">
    <mergeCell ref="F16:F18"/>
    <mergeCell ref="Q4:V4"/>
    <mergeCell ref="O6:O11"/>
    <mergeCell ref="Q13:V13"/>
    <mergeCell ref="O15:O20"/>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5AA9F-E862-4CD9-94C8-23BF03C7BB7F}">
  <dimension ref="A1:M47"/>
  <sheetViews>
    <sheetView topLeftCell="A13" zoomScale="150" zoomScaleNormal="150" workbookViewId="0">
      <selection activeCell="I50" sqref="I50"/>
    </sheetView>
  </sheetViews>
  <sheetFormatPr defaultRowHeight="14.4" x14ac:dyDescent="0.3"/>
  <cols>
    <col min="1" max="1" width="17" customWidth="1"/>
    <col min="2" max="2" width="15.88671875" customWidth="1"/>
    <col min="3" max="3" width="15.33203125" customWidth="1"/>
    <col min="4" max="4" width="17.109375" customWidth="1"/>
    <col min="5" max="5" width="20.109375" customWidth="1"/>
  </cols>
  <sheetData>
    <row r="1" spans="1:13" x14ac:dyDescent="0.3">
      <c r="A1" t="s">
        <v>246</v>
      </c>
    </row>
    <row r="2" spans="1:13" x14ac:dyDescent="0.3">
      <c r="A2" t="s">
        <v>247</v>
      </c>
    </row>
    <row r="3" spans="1:13" x14ac:dyDescent="0.3">
      <c r="I3">
        <v>0</v>
      </c>
      <c r="J3">
        <v>0.25</v>
      </c>
      <c r="K3">
        <v>0.5</v>
      </c>
      <c r="L3">
        <v>0.75</v>
      </c>
      <c r="M3">
        <v>1</v>
      </c>
    </row>
    <row r="4" spans="1:13" x14ac:dyDescent="0.3">
      <c r="A4" t="s">
        <v>431</v>
      </c>
      <c r="G4">
        <f>2/6</f>
        <v>0.33333333333333331</v>
      </c>
      <c r="I4" t="s">
        <v>248</v>
      </c>
      <c r="K4" t="s">
        <v>249</v>
      </c>
      <c r="M4" t="s">
        <v>250</v>
      </c>
    </row>
    <row r="5" spans="1:13" x14ac:dyDescent="0.3">
      <c r="A5" s="2" t="s">
        <v>432</v>
      </c>
      <c r="B5" s="2" t="s">
        <v>433</v>
      </c>
      <c r="I5" t="s">
        <v>251</v>
      </c>
      <c r="M5" t="s">
        <v>252</v>
      </c>
    </row>
    <row r="6" spans="1:13" x14ac:dyDescent="0.3">
      <c r="A6" s="2">
        <v>1</v>
      </c>
      <c r="B6" s="2">
        <f t="shared" ref="B6:B11" si="0">1/6</f>
        <v>0.16666666666666666</v>
      </c>
      <c r="E6" t="s">
        <v>434</v>
      </c>
      <c r="G6">
        <f>3/6</f>
        <v>0.5</v>
      </c>
    </row>
    <row r="7" spans="1:13" x14ac:dyDescent="0.3">
      <c r="A7" s="2">
        <v>2</v>
      </c>
      <c r="B7" s="2">
        <f t="shared" si="0"/>
        <v>0.16666666666666666</v>
      </c>
    </row>
    <row r="8" spans="1:13" x14ac:dyDescent="0.3">
      <c r="A8" s="2">
        <v>3</v>
      </c>
      <c r="B8" s="2">
        <f t="shared" si="0"/>
        <v>0.16666666666666666</v>
      </c>
      <c r="E8" t="s">
        <v>435</v>
      </c>
    </row>
    <row r="9" spans="1:13" x14ac:dyDescent="0.3">
      <c r="A9" s="2">
        <v>4</v>
      </c>
      <c r="B9" s="2">
        <f t="shared" si="0"/>
        <v>0.16666666666666666</v>
      </c>
    </row>
    <row r="10" spans="1:13" x14ac:dyDescent="0.3">
      <c r="A10" s="2">
        <v>5</v>
      </c>
      <c r="B10" s="2">
        <f t="shared" si="0"/>
        <v>0.16666666666666666</v>
      </c>
    </row>
    <row r="11" spans="1:13" x14ac:dyDescent="0.3">
      <c r="A11" s="2">
        <v>6</v>
      </c>
      <c r="B11" s="2">
        <f t="shared" si="0"/>
        <v>0.16666666666666666</v>
      </c>
    </row>
    <row r="15" spans="1:13" x14ac:dyDescent="0.3">
      <c r="A15" t="s">
        <v>370</v>
      </c>
      <c r="E15" t="s">
        <v>372</v>
      </c>
    </row>
    <row r="16" spans="1:13" x14ac:dyDescent="0.3">
      <c r="E16">
        <f>_xlfn.BINOM.DIST(7,10,0.5,TRUE)</f>
        <v>0.9453125</v>
      </c>
    </row>
    <row r="17" spans="1:5" x14ac:dyDescent="0.3">
      <c r="A17" t="s">
        <v>1</v>
      </c>
      <c r="B17" t="s">
        <v>0</v>
      </c>
    </row>
    <row r="18" spans="1:5" x14ac:dyDescent="0.3">
      <c r="A18">
        <f>1/2</f>
        <v>0.5</v>
      </c>
      <c r="B18">
        <f>1/2</f>
        <v>0.5</v>
      </c>
      <c r="E18" t="s">
        <v>373</v>
      </c>
    </row>
    <row r="19" spans="1:5" x14ac:dyDescent="0.3">
      <c r="E19">
        <f>1 - _xlfn.BINOM.DIST(3,10,0.5,TRUE)</f>
        <v>0.828125</v>
      </c>
    </row>
    <row r="20" spans="1:5" x14ac:dyDescent="0.3">
      <c r="A20" t="s">
        <v>371</v>
      </c>
    </row>
    <row r="21" spans="1:5" x14ac:dyDescent="0.3">
      <c r="A21">
        <v>0</v>
      </c>
      <c r="B21">
        <f>_xlfn.BINOM.DIST(A21,10,0.5,FALSE)</f>
        <v>9.765625E-4</v>
      </c>
    </row>
    <row r="22" spans="1:5" x14ac:dyDescent="0.3">
      <c r="A22">
        <v>1</v>
      </c>
      <c r="B22">
        <f>_xlfn.BINOM.DIST(A22,10,0.5,FALSE)</f>
        <v>9.7656250000000017E-3</v>
      </c>
    </row>
    <row r="23" spans="1:5" x14ac:dyDescent="0.3">
      <c r="A23">
        <v>2</v>
      </c>
      <c r="B23">
        <f>_xlfn.BINOM.DIST(A23,10,0.5,FALSE)</f>
        <v>4.3945312499999972E-2</v>
      </c>
    </row>
    <row r="24" spans="1:5" x14ac:dyDescent="0.3">
      <c r="A24">
        <v>3</v>
      </c>
      <c r="B24">
        <f t="shared" ref="B24:B31" si="1">_xlfn.BINOM.DIST(A24,10,0.5,FALSE)</f>
        <v>0.11718750000000003</v>
      </c>
    </row>
    <row r="25" spans="1:5" x14ac:dyDescent="0.3">
      <c r="A25">
        <v>4</v>
      </c>
      <c r="B25">
        <f t="shared" si="1"/>
        <v>0.20507812500000006</v>
      </c>
    </row>
    <row r="26" spans="1:5" x14ac:dyDescent="0.3">
      <c r="A26">
        <v>5</v>
      </c>
      <c r="B26">
        <f t="shared" si="1"/>
        <v>0.24609375000000008</v>
      </c>
    </row>
    <row r="27" spans="1:5" x14ac:dyDescent="0.3">
      <c r="A27">
        <v>6</v>
      </c>
      <c r="B27">
        <f t="shared" si="1"/>
        <v>0.20507812500000006</v>
      </c>
    </row>
    <row r="28" spans="1:5" x14ac:dyDescent="0.3">
      <c r="A28">
        <v>7</v>
      </c>
      <c r="B28">
        <f>_xlfn.BINOM.DIST(A28,10,0.5,FALSE)</f>
        <v>0.11718750000000003</v>
      </c>
    </row>
    <row r="29" spans="1:5" x14ac:dyDescent="0.3">
      <c r="A29">
        <v>8</v>
      </c>
      <c r="B29">
        <f t="shared" si="1"/>
        <v>4.3945312499999986E-2</v>
      </c>
    </row>
    <row r="30" spans="1:5" x14ac:dyDescent="0.3">
      <c r="A30">
        <v>9</v>
      </c>
      <c r="B30">
        <f t="shared" si="1"/>
        <v>9.7656250000000017E-3</v>
      </c>
    </row>
    <row r="31" spans="1:5" x14ac:dyDescent="0.3">
      <c r="A31">
        <v>10</v>
      </c>
      <c r="B31">
        <f t="shared" si="1"/>
        <v>9.765625E-4</v>
      </c>
    </row>
    <row r="32" spans="1:5" x14ac:dyDescent="0.3">
      <c r="B32">
        <f>SUM(B21:B31)</f>
        <v>1.0000000000000002</v>
      </c>
    </row>
    <row r="35" spans="1:3" x14ac:dyDescent="0.3">
      <c r="A35" t="s">
        <v>356</v>
      </c>
      <c r="B35" t="s">
        <v>357</v>
      </c>
      <c r="C35" t="s">
        <v>358</v>
      </c>
    </row>
    <row r="36" spans="1:3" x14ac:dyDescent="0.3">
      <c r="A36">
        <v>0</v>
      </c>
      <c r="B36">
        <f t="shared" ref="B36:B46" si="2">10-A36</f>
        <v>10</v>
      </c>
      <c r="C36">
        <f t="shared" ref="C36:C46" si="3">_xlfn.BINOM.DIST(A36,10,0.5, FALSE)</f>
        <v>9.765625E-4</v>
      </c>
    </row>
    <row r="37" spans="1:3" x14ac:dyDescent="0.3">
      <c r="A37">
        <v>1</v>
      </c>
      <c r="B37">
        <f t="shared" si="2"/>
        <v>9</v>
      </c>
      <c r="C37">
        <f t="shared" si="3"/>
        <v>9.7656250000000017E-3</v>
      </c>
    </row>
    <row r="38" spans="1:3" x14ac:dyDescent="0.3">
      <c r="A38">
        <v>2</v>
      </c>
      <c r="B38">
        <f t="shared" si="2"/>
        <v>8</v>
      </c>
      <c r="C38">
        <f t="shared" si="3"/>
        <v>4.3945312499999972E-2</v>
      </c>
    </row>
    <row r="39" spans="1:3" x14ac:dyDescent="0.3">
      <c r="A39">
        <v>3</v>
      </c>
      <c r="B39">
        <f t="shared" si="2"/>
        <v>7</v>
      </c>
      <c r="C39">
        <f t="shared" si="3"/>
        <v>0.11718750000000003</v>
      </c>
    </row>
    <row r="40" spans="1:3" x14ac:dyDescent="0.3">
      <c r="A40">
        <v>4</v>
      </c>
      <c r="B40">
        <f t="shared" si="2"/>
        <v>6</v>
      </c>
      <c r="C40">
        <f t="shared" si="3"/>
        <v>0.20507812500000006</v>
      </c>
    </row>
    <row r="41" spans="1:3" x14ac:dyDescent="0.3">
      <c r="A41">
        <v>5</v>
      </c>
      <c r="B41">
        <f t="shared" si="2"/>
        <v>5</v>
      </c>
      <c r="C41">
        <f t="shared" si="3"/>
        <v>0.24609375000000008</v>
      </c>
    </row>
    <row r="42" spans="1:3" x14ac:dyDescent="0.3">
      <c r="A42">
        <v>6</v>
      </c>
      <c r="B42">
        <f t="shared" si="2"/>
        <v>4</v>
      </c>
      <c r="C42">
        <f t="shared" si="3"/>
        <v>0.20507812500000006</v>
      </c>
    </row>
    <row r="43" spans="1:3" x14ac:dyDescent="0.3">
      <c r="A43">
        <v>7</v>
      </c>
      <c r="B43">
        <f t="shared" si="2"/>
        <v>3</v>
      </c>
      <c r="C43">
        <f t="shared" si="3"/>
        <v>0.11718750000000003</v>
      </c>
    </row>
    <row r="44" spans="1:3" x14ac:dyDescent="0.3">
      <c r="A44">
        <v>8</v>
      </c>
      <c r="B44">
        <f t="shared" si="2"/>
        <v>2</v>
      </c>
      <c r="C44">
        <f t="shared" si="3"/>
        <v>4.3945312499999986E-2</v>
      </c>
    </row>
    <row r="45" spans="1:3" x14ac:dyDescent="0.3">
      <c r="A45">
        <v>9</v>
      </c>
      <c r="B45">
        <f t="shared" si="2"/>
        <v>1</v>
      </c>
      <c r="C45">
        <f t="shared" si="3"/>
        <v>9.7656250000000017E-3</v>
      </c>
    </row>
    <row r="46" spans="1:3" x14ac:dyDescent="0.3">
      <c r="A46">
        <v>10</v>
      </c>
      <c r="B46">
        <f t="shared" si="2"/>
        <v>0</v>
      </c>
      <c r="C46">
        <f t="shared" si="3"/>
        <v>9.765625E-4</v>
      </c>
    </row>
    <row r="47" spans="1:3" x14ac:dyDescent="0.3">
      <c r="C47">
        <f>SUM(C36:C46)</f>
        <v>1.0000000000000002</v>
      </c>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1C96D-66B3-46CA-9BCF-CDEB18A6F5BF}">
  <dimension ref="A1:N366"/>
  <sheetViews>
    <sheetView topLeftCell="A16" zoomScale="150" zoomScaleNormal="150" workbookViewId="0">
      <selection activeCell="C26" sqref="C26"/>
    </sheetView>
  </sheetViews>
  <sheetFormatPr defaultRowHeight="14.4" x14ac:dyDescent="0.3"/>
  <sheetData>
    <row r="1" spans="1:14" x14ac:dyDescent="0.3">
      <c r="A1" t="s">
        <v>298</v>
      </c>
      <c r="D1" t="s">
        <v>41</v>
      </c>
    </row>
    <row r="2" spans="1:14" x14ac:dyDescent="0.3">
      <c r="A2" s="71">
        <v>20.7</v>
      </c>
      <c r="D2" t="s">
        <v>42</v>
      </c>
    </row>
    <row r="3" spans="1:14" x14ac:dyDescent="0.3">
      <c r="A3" s="71">
        <v>17.899999999999999</v>
      </c>
      <c r="D3" t="s">
        <v>43</v>
      </c>
    </row>
    <row r="4" spans="1:14" x14ac:dyDescent="0.3">
      <c r="A4" s="71">
        <v>18.8</v>
      </c>
    </row>
    <row r="5" spans="1:14" x14ac:dyDescent="0.3">
      <c r="A5" s="71">
        <v>14.6</v>
      </c>
    </row>
    <row r="6" spans="1:14" x14ac:dyDescent="0.3">
      <c r="A6" s="71">
        <v>15.8</v>
      </c>
      <c r="D6" t="s">
        <v>375</v>
      </c>
      <c r="G6">
        <f>MIN(A2:A366)</f>
        <v>2.1</v>
      </c>
      <c r="H6" t="str">
        <f t="shared" ref="H6:H7" ca="1" si="0">_xlfn.FORMULATEXT(G6)</f>
        <v>=MIN(A2:A366)</v>
      </c>
    </row>
    <row r="7" spans="1:14" x14ac:dyDescent="0.3">
      <c r="A7" s="71">
        <v>15.8</v>
      </c>
      <c r="D7" t="s">
        <v>376</v>
      </c>
      <c r="G7">
        <f>MAX(A2:A366)</f>
        <v>25</v>
      </c>
      <c r="H7" t="str">
        <f t="shared" ca="1" si="0"/>
        <v>=MAX(A2:A366)</v>
      </c>
    </row>
    <row r="8" spans="1:14" x14ac:dyDescent="0.3">
      <c r="A8" s="71">
        <v>15.8</v>
      </c>
      <c r="D8" t="s">
        <v>14</v>
      </c>
      <c r="G8">
        <f>AVERAGE(A2:A366)</f>
        <v>11.517260273972592</v>
      </c>
      <c r="H8" t="str">
        <f ca="1">_xlfn.FORMULATEXT(G8)</f>
        <v>=AVERAGE(A2:A366)</v>
      </c>
    </row>
    <row r="9" spans="1:14" x14ac:dyDescent="0.3">
      <c r="A9" s="71">
        <v>17.399999999999999</v>
      </c>
      <c r="D9" t="s">
        <v>48</v>
      </c>
      <c r="G9">
        <f>STDEV(A2:A366)</f>
        <v>4.3374301337990522</v>
      </c>
      <c r="H9" t="str">
        <f ca="1">_xlfn.FORMULATEXT(G9)</f>
        <v>=STDEV(A2:A366)</v>
      </c>
    </row>
    <row r="10" spans="1:14" x14ac:dyDescent="0.3">
      <c r="A10" s="71">
        <v>21.8</v>
      </c>
    </row>
    <row r="11" spans="1:14" x14ac:dyDescent="0.3">
      <c r="A11" s="71">
        <v>20</v>
      </c>
      <c r="D11" t="s">
        <v>423</v>
      </c>
      <c r="G11">
        <f>COUNTIFS(A2:A366, 21.22)</f>
        <v>0</v>
      </c>
      <c r="H11" t="s">
        <v>45</v>
      </c>
      <c r="I11" s="6">
        <f>(16.25 - G8) / G9</f>
        <v>1.091139126172417</v>
      </c>
      <c r="J11" t="s">
        <v>73</v>
      </c>
      <c r="K11">
        <f>0.8621</f>
        <v>0.86209999999999998</v>
      </c>
      <c r="M11" s="51">
        <f>_xlfn.NORM.DIST(21.22,G8,G9,TRUE)</f>
        <v>0.9873561407123842</v>
      </c>
      <c r="N11" t="str">
        <f ca="1">_xlfn.FORMULATEXT(M11)</f>
        <v>=NORM.DIST(21.22,G8,G9,TRUE)</v>
      </c>
    </row>
    <row r="12" spans="1:14" x14ac:dyDescent="0.3">
      <c r="A12" s="71">
        <v>16.2</v>
      </c>
    </row>
    <row r="13" spans="1:14" x14ac:dyDescent="0.3">
      <c r="A13" s="71">
        <v>13.3</v>
      </c>
      <c r="D13" t="s">
        <v>424</v>
      </c>
      <c r="H13" t="s">
        <v>45</v>
      </c>
      <c r="I13" s="6">
        <f>(16.25 - G8) / G9</f>
        <v>1.091139126172417</v>
      </c>
      <c r="J13" t="s">
        <v>73</v>
      </c>
      <c r="K13">
        <f>1 - K11</f>
        <v>0.13790000000000002</v>
      </c>
      <c r="M13" s="51">
        <f>1 - _xlfn.NORM.DIST(21.22,G8,G9,TRUE)</f>
        <v>1.26438592876158E-2</v>
      </c>
      <c r="N13" t="str">
        <f ca="1">_xlfn.FORMULATEXT(M13)</f>
        <v>=1 - NORM.DIST(21.22,G8,G9,TRUE)</v>
      </c>
    </row>
    <row r="14" spans="1:14" x14ac:dyDescent="0.3">
      <c r="A14" s="71">
        <v>16.7</v>
      </c>
    </row>
    <row r="15" spans="1:14" x14ac:dyDescent="0.3">
      <c r="A15" s="71">
        <v>21.5</v>
      </c>
    </row>
    <row r="16" spans="1:14" x14ac:dyDescent="0.3">
      <c r="A16" s="71">
        <v>25</v>
      </c>
      <c r="D16" t="s">
        <v>377</v>
      </c>
      <c r="H16" t="s">
        <v>45</v>
      </c>
      <c r="I16" s="6">
        <f>(7.4 - G8)/G9</f>
        <v>-0.94923956051515268</v>
      </c>
      <c r="J16" t="s">
        <v>73</v>
      </c>
      <c r="K16">
        <f>1 - 0.1711</f>
        <v>0.82889999999999997</v>
      </c>
      <c r="M16" s="51">
        <f>1 - _xlfn.NORM.DIST(7.4,G8,G9,TRUE)</f>
        <v>0.82875060737103745</v>
      </c>
      <c r="N16" t="str">
        <f ca="1">_xlfn.FORMULATEXT(M16)</f>
        <v>=1 - NORM.DIST(7.4,G8,G9,TRUE)</v>
      </c>
    </row>
    <row r="17" spans="1:11" x14ac:dyDescent="0.3">
      <c r="A17" s="71">
        <v>20.7</v>
      </c>
    </row>
    <row r="18" spans="1:11" x14ac:dyDescent="0.3">
      <c r="A18" s="71">
        <v>20.6</v>
      </c>
    </row>
    <row r="19" spans="1:11" x14ac:dyDescent="0.3">
      <c r="A19" s="71">
        <v>24.8</v>
      </c>
      <c r="D19" t="s">
        <v>425</v>
      </c>
      <c r="H19" t="s">
        <v>45</v>
      </c>
      <c r="I19" s="6">
        <f>(21.5 - G8)/G9</f>
        <v>2.3015332623430091</v>
      </c>
      <c r="J19" t="s">
        <v>73</v>
      </c>
      <c r="K19">
        <f>1-0.9893</f>
        <v>1.0700000000000043E-2</v>
      </c>
    </row>
    <row r="20" spans="1:11" x14ac:dyDescent="0.3">
      <c r="A20" s="71">
        <v>17.7</v>
      </c>
    </row>
    <row r="21" spans="1:11" x14ac:dyDescent="0.3">
      <c r="A21" s="71">
        <v>15.5</v>
      </c>
      <c r="D21" t="s">
        <v>426</v>
      </c>
      <c r="H21" t="s">
        <v>45</v>
      </c>
      <c r="I21" s="6">
        <f>(9.56 - G8)/G9</f>
        <v>-0.45124883020496609</v>
      </c>
      <c r="K21">
        <v>0.32640000000000002</v>
      </c>
    </row>
    <row r="22" spans="1:11" x14ac:dyDescent="0.3">
      <c r="A22" s="71">
        <v>18.2</v>
      </c>
    </row>
    <row r="23" spans="1:11" x14ac:dyDescent="0.3">
      <c r="A23" s="71">
        <v>12.1</v>
      </c>
      <c r="D23" t="s">
        <v>427</v>
      </c>
      <c r="K23">
        <f>1 - 0.3264</f>
        <v>0.67359999999999998</v>
      </c>
    </row>
    <row r="24" spans="1:11" x14ac:dyDescent="0.3">
      <c r="A24" s="71">
        <v>14.4</v>
      </c>
    </row>
    <row r="25" spans="1:11" x14ac:dyDescent="0.3">
      <c r="A25" s="71">
        <v>16</v>
      </c>
    </row>
    <row r="26" spans="1:11" x14ac:dyDescent="0.3">
      <c r="A26" s="71">
        <v>16.5</v>
      </c>
    </row>
    <row r="27" spans="1:11" x14ac:dyDescent="0.3">
      <c r="A27" s="71">
        <v>18.7</v>
      </c>
    </row>
    <row r="28" spans="1:11" x14ac:dyDescent="0.3">
      <c r="A28" s="71">
        <v>19.399999999999999</v>
      </c>
    </row>
    <row r="29" spans="1:11" x14ac:dyDescent="0.3">
      <c r="A29" s="71">
        <v>17.2</v>
      </c>
    </row>
    <row r="30" spans="1:11" x14ac:dyDescent="0.3">
      <c r="A30" s="71">
        <v>15.5</v>
      </c>
    </row>
    <row r="31" spans="1:11" x14ac:dyDescent="0.3">
      <c r="A31" s="71">
        <v>15.1</v>
      </c>
    </row>
    <row r="32" spans="1:11" x14ac:dyDescent="0.3">
      <c r="A32" s="71">
        <v>15.4</v>
      </c>
    </row>
    <row r="33" spans="1:1" x14ac:dyDescent="0.3">
      <c r="A33" s="71">
        <v>15.3</v>
      </c>
    </row>
    <row r="34" spans="1:1" x14ac:dyDescent="0.3">
      <c r="A34" s="71">
        <v>18.8</v>
      </c>
    </row>
    <row r="35" spans="1:1" x14ac:dyDescent="0.3">
      <c r="A35" s="71">
        <v>21.9</v>
      </c>
    </row>
    <row r="36" spans="1:1" x14ac:dyDescent="0.3">
      <c r="A36" s="71">
        <v>19.899999999999999</v>
      </c>
    </row>
    <row r="37" spans="1:1" x14ac:dyDescent="0.3">
      <c r="A37" s="71">
        <v>16.600000000000001</v>
      </c>
    </row>
    <row r="38" spans="1:1" x14ac:dyDescent="0.3">
      <c r="A38" s="71">
        <v>16.8</v>
      </c>
    </row>
    <row r="39" spans="1:1" x14ac:dyDescent="0.3">
      <c r="A39" s="71">
        <v>14.6</v>
      </c>
    </row>
    <row r="40" spans="1:1" x14ac:dyDescent="0.3">
      <c r="A40" s="71">
        <v>17.100000000000001</v>
      </c>
    </row>
    <row r="41" spans="1:1" x14ac:dyDescent="0.3">
      <c r="A41" s="71">
        <v>25</v>
      </c>
    </row>
    <row r="42" spans="1:1" x14ac:dyDescent="0.3">
      <c r="A42" s="71">
        <v>15</v>
      </c>
    </row>
    <row r="43" spans="1:1" x14ac:dyDescent="0.3">
      <c r="A43" s="71">
        <v>13.7</v>
      </c>
    </row>
    <row r="44" spans="1:1" x14ac:dyDescent="0.3">
      <c r="A44" s="71">
        <v>13.9</v>
      </c>
    </row>
    <row r="45" spans="1:1" x14ac:dyDescent="0.3">
      <c r="A45" s="71">
        <v>18.3</v>
      </c>
    </row>
    <row r="46" spans="1:1" x14ac:dyDescent="0.3">
      <c r="A46" s="71">
        <v>22</v>
      </c>
    </row>
    <row r="47" spans="1:1" x14ac:dyDescent="0.3">
      <c r="A47" s="71">
        <v>22.1</v>
      </c>
    </row>
    <row r="48" spans="1:1" x14ac:dyDescent="0.3">
      <c r="A48" s="71">
        <v>21.2</v>
      </c>
    </row>
    <row r="49" spans="1:1" x14ac:dyDescent="0.3">
      <c r="A49" s="71">
        <v>18.399999999999999</v>
      </c>
    </row>
    <row r="50" spans="1:1" x14ac:dyDescent="0.3">
      <c r="A50" s="71">
        <v>16.600000000000001</v>
      </c>
    </row>
    <row r="51" spans="1:1" x14ac:dyDescent="0.3">
      <c r="A51" s="71">
        <v>16.100000000000001</v>
      </c>
    </row>
    <row r="52" spans="1:1" x14ac:dyDescent="0.3">
      <c r="A52" s="71">
        <v>15.7</v>
      </c>
    </row>
    <row r="53" spans="1:1" x14ac:dyDescent="0.3">
      <c r="A53" s="71">
        <v>16.600000000000001</v>
      </c>
    </row>
    <row r="54" spans="1:1" x14ac:dyDescent="0.3">
      <c r="A54" s="71">
        <v>16.5</v>
      </c>
    </row>
    <row r="55" spans="1:1" x14ac:dyDescent="0.3">
      <c r="A55" s="71">
        <v>14.4</v>
      </c>
    </row>
    <row r="56" spans="1:1" x14ac:dyDescent="0.3">
      <c r="A56" s="71">
        <v>14.4</v>
      </c>
    </row>
    <row r="57" spans="1:1" x14ac:dyDescent="0.3">
      <c r="A57" s="71">
        <v>18.5</v>
      </c>
    </row>
    <row r="58" spans="1:1" x14ac:dyDescent="0.3">
      <c r="A58" s="71">
        <v>16.899999999999999</v>
      </c>
    </row>
    <row r="59" spans="1:1" x14ac:dyDescent="0.3">
      <c r="A59" s="71">
        <v>17.5</v>
      </c>
    </row>
    <row r="60" spans="1:1" x14ac:dyDescent="0.3">
      <c r="A60" s="71">
        <v>21.2</v>
      </c>
    </row>
    <row r="61" spans="1:1" x14ac:dyDescent="0.3">
      <c r="A61" s="71">
        <v>17.8</v>
      </c>
    </row>
    <row r="62" spans="1:1" x14ac:dyDescent="0.3">
      <c r="A62" s="71">
        <v>18.600000000000001</v>
      </c>
    </row>
    <row r="63" spans="1:1" x14ac:dyDescent="0.3">
      <c r="A63" s="71">
        <v>17</v>
      </c>
    </row>
    <row r="64" spans="1:1" x14ac:dyDescent="0.3">
      <c r="A64" s="71">
        <v>16</v>
      </c>
    </row>
    <row r="65" spans="1:1" x14ac:dyDescent="0.3">
      <c r="A65" s="71">
        <v>13.3</v>
      </c>
    </row>
    <row r="66" spans="1:1" x14ac:dyDescent="0.3">
      <c r="A66" s="71">
        <v>14.3</v>
      </c>
    </row>
    <row r="67" spans="1:1" x14ac:dyDescent="0.3">
      <c r="A67" s="71">
        <v>11.4</v>
      </c>
    </row>
    <row r="68" spans="1:1" x14ac:dyDescent="0.3">
      <c r="A68" s="71">
        <v>16.3</v>
      </c>
    </row>
    <row r="69" spans="1:1" x14ac:dyDescent="0.3">
      <c r="A69" s="71">
        <v>16.100000000000001</v>
      </c>
    </row>
    <row r="70" spans="1:1" x14ac:dyDescent="0.3">
      <c r="A70" s="71">
        <v>11.8</v>
      </c>
    </row>
    <row r="71" spans="1:1" x14ac:dyDescent="0.3">
      <c r="A71" s="71">
        <v>12.2</v>
      </c>
    </row>
    <row r="72" spans="1:1" x14ac:dyDescent="0.3">
      <c r="A72" s="71">
        <v>14.7</v>
      </c>
    </row>
    <row r="73" spans="1:1" x14ac:dyDescent="0.3">
      <c r="A73" s="71">
        <v>11.8</v>
      </c>
    </row>
    <row r="74" spans="1:1" x14ac:dyDescent="0.3">
      <c r="A74" s="71">
        <v>11.3</v>
      </c>
    </row>
    <row r="75" spans="1:1" x14ac:dyDescent="0.3">
      <c r="A75" s="71">
        <v>10.6</v>
      </c>
    </row>
    <row r="76" spans="1:1" x14ac:dyDescent="0.3">
      <c r="A76" s="71">
        <v>11.7</v>
      </c>
    </row>
    <row r="77" spans="1:1" x14ac:dyDescent="0.3">
      <c r="A77" s="71">
        <v>14.2</v>
      </c>
    </row>
    <row r="78" spans="1:1" x14ac:dyDescent="0.3">
      <c r="A78" s="71">
        <v>11.2</v>
      </c>
    </row>
    <row r="79" spans="1:1" x14ac:dyDescent="0.3">
      <c r="A79" s="71">
        <v>16.899999999999999</v>
      </c>
    </row>
    <row r="80" spans="1:1" x14ac:dyDescent="0.3">
      <c r="A80" s="71">
        <v>16.7</v>
      </c>
    </row>
    <row r="81" spans="1:1" x14ac:dyDescent="0.3">
      <c r="A81" s="71">
        <v>8.1</v>
      </c>
    </row>
    <row r="82" spans="1:1" x14ac:dyDescent="0.3">
      <c r="A82" s="71">
        <v>8</v>
      </c>
    </row>
    <row r="83" spans="1:1" x14ac:dyDescent="0.3">
      <c r="A83" s="71">
        <v>8.8000000000000007</v>
      </c>
    </row>
    <row r="84" spans="1:1" x14ac:dyDescent="0.3">
      <c r="A84" s="71">
        <v>13.4</v>
      </c>
    </row>
    <row r="85" spans="1:1" x14ac:dyDescent="0.3">
      <c r="A85" s="71">
        <v>10.9</v>
      </c>
    </row>
    <row r="86" spans="1:1" x14ac:dyDescent="0.3">
      <c r="A86" s="71">
        <v>13.4</v>
      </c>
    </row>
    <row r="87" spans="1:1" x14ac:dyDescent="0.3">
      <c r="A87" s="71">
        <v>11</v>
      </c>
    </row>
    <row r="88" spans="1:1" x14ac:dyDescent="0.3">
      <c r="A88" s="71">
        <v>15</v>
      </c>
    </row>
    <row r="89" spans="1:1" x14ac:dyDescent="0.3">
      <c r="A89" s="71">
        <v>15.7</v>
      </c>
    </row>
    <row r="90" spans="1:1" x14ac:dyDescent="0.3">
      <c r="A90" s="71">
        <v>14.5</v>
      </c>
    </row>
    <row r="91" spans="1:1" x14ac:dyDescent="0.3">
      <c r="A91" s="71">
        <v>15.8</v>
      </c>
    </row>
    <row r="92" spans="1:1" x14ac:dyDescent="0.3">
      <c r="A92" s="71">
        <v>16.7</v>
      </c>
    </row>
    <row r="93" spans="1:1" x14ac:dyDescent="0.3">
      <c r="A93" s="71">
        <v>16.8</v>
      </c>
    </row>
    <row r="94" spans="1:1" x14ac:dyDescent="0.3">
      <c r="A94" s="71">
        <v>17.5</v>
      </c>
    </row>
    <row r="95" spans="1:1" x14ac:dyDescent="0.3">
      <c r="A95" s="71">
        <v>17.100000000000001</v>
      </c>
    </row>
    <row r="96" spans="1:1" x14ac:dyDescent="0.3">
      <c r="A96" s="71">
        <v>18.100000000000001</v>
      </c>
    </row>
    <row r="97" spans="1:1" x14ac:dyDescent="0.3">
      <c r="A97" s="71">
        <v>16.600000000000001</v>
      </c>
    </row>
    <row r="98" spans="1:1" x14ac:dyDescent="0.3">
      <c r="A98" s="71">
        <v>10</v>
      </c>
    </row>
    <row r="99" spans="1:1" x14ac:dyDescent="0.3">
      <c r="A99" s="71">
        <v>14.9</v>
      </c>
    </row>
    <row r="100" spans="1:1" x14ac:dyDescent="0.3">
      <c r="A100" s="71">
        <v>15.9</v>
      </c>
    </row>
    <row r="101" spans="1:1" x14ac:dyDescent="0.3">
      <c r="A101" s="71">
        <v>13</v>
      </c>
    </row>
    <row r="102" spans="1:1" x14ac:dyDescent="0.3">
      <c r="A102" s="71">
        <v>7.6</v>
      </c>
    </row>
    <row r="103" spans="1:1" x14ac:dyDescent="0.3">
      <c r="A103" s="71">
        <v>11.5</v>
      </c>
    </row>
    <row r="104" spans="1:1" x14ac:dyDescent="0.3">
      <c r="A104" s="71">
        <v>13.5</v>
      </c>
    </row>
    <row r="105" spans="1:1" x14ac:dyDescent="0.3">
      <c r="A105" s="71">
        <v>13</v>
      </c>
    </row>
    <row r="106" spans="1:1" x14ac:dyDescent="0.3">
      <c r="A106" s="71">
        <v>13.3</v>
      </c>
    </row>
    <row r="107" spans="1:1" x14ac:dyDescent="0.3">
      <c r="A107" s="71">
        <v>12.1</v>
      </c>
    </row>
    <row r="108" spans="1:1" x14ac:dyDescent="0.3">
      <c r="A108" s="71">
        <v>12.4</v>
      </c>
    </row>
    <row r="109" spans="1:1" x14ac:dyDescent="0.3">
      <c r="A109" s="71">
        <v>13.2</v>
      </c>
    </row>
    <row r="110" spans="1:1" x14ac:dyDescent="0.3">
      <c r="A110" s="71">
        <v>13.8</v>
      </c>
    </row>
    <row r="111" spans="1:1" x14ac:dyDescent="0.3">
      <c r="A111" s="71">
        <v>10.6</v>
      </c>
    </row>
    <row r="112" spans="1:1" x14ac:dyDescent="0.3">
      <c r="A112" s="71">
        <v>9</v>
      </c>
    </row>
    <row r="113" spans="1:1" x14ac:dyDescent="0.3">
      <c r="A113" s="71">
        <v>10</v>
      </c>
    </row>
    <row r="114" spans="1:1" x14ac:dyDescent="0.3">
      <c r="A114" s="71">
        <v>9.8000000000000007</v>
      </c>
    </row>
    <row r="115" spans="1:1" x14ac:dyDescent="0.3">
      <c r="A115" s="71">
        <v>11.5</v>
      </c>
    </row>
    <row r="116" spans="1:1" x14ac:dyDescent="0.3">
      <c r="A116" s="71">
        <v>8.9</v>
      </c>
    </row>
    <row r="117" spans="1:1" x14ac:dyDescent="0.3">
      <c r="A117" s="71">
        <v>7.4</v>
      </c>
    </row>
    <row r="118" spans="1:1" x14ac:dyDescent="0.3">
      <c r="A118" s="71">
        <v>9.9</v>
      </c>
    </row>
    <row r="119" spans="1:1" x14ac:dyDescent="0.3">
      <c r="A119" s="71">
        <v>9.3000000000000007</v>
      </c>
    </row>
    <row r="120" spans="1:1" x14ac:dyDescent="0.3">
      <c r="A120" s="71">
        <v>9.9</v>
      </c>
    </row>
    <row r="121" spans="1:1" x14ac:dyDescent="0.3">
      <c r="A121" s="71">
        <v>7.4</v>
      </c>
    </row>
    <row r="122" spans="1:1" x14ac:dyDescent="0.3">
      <c r="A122" s="71">
        <v>8.6</v>
      </c>
    </row>
    <row r="123" spans="1:1" x14ac:dyDescent="0.3">
      <c r="A123" s="71">
        <v>11.9</v>
      </c>
    </row>
    <row r="124" spans="1:1" x14ac:dyDescent="0.3">
      <c r="A124" s="71">
        <v>14</v>
      </c>
    </row>
    <row r="125" spans="1:1" x14ac:dyDescent="0.3">
      <c r="A125" s="71">
        <v>8.6</v>
      </c>
    </row>
    <row r="126" spans="1:1" x14ac:dyDescent="0.3">
      <c r="A126" s="71">
        <v>10</v>
      </c>
    </row>
    <row r="127" spans="1:1" x14ac:dyDescent="0.3">
      <c r="A127" s="71">
        <v>13.5</v>
      </c>
    </row>
    <row r="128" spans="1:1" x14ac:dyDescent="0.3">
      <c r="A128" s="71">
        <v>12</v>
      </c>
    </row>
    <row r="129" spans="1:1" x14ac:dyDescent="0.3">
      <c r="A129" s="71">
        <v>10.5</v>
      </c>
    </row>
    <row r="130" spans="1:1" x14ac:dyDescent="0.3">
      <c r="A130" s="71">
        <v>10.7</v>
      </c>
    </row>
    <row r="131" spans="1:1" x14ac:dyDescent="0.3">
      <c r="A131" s="71">
        <v>8.1</v>
      </c>
    </row>
    <row r="132" spans="1:1" x14ac:dyDescent="0.3">
      <c r="A132" s="71">
        <v>10.1</v>
      </c>
    </row>
    <row r="133" spans="1:1" x14ac:dyDescent="0.3">
      <c r="A133" s="71">
        <v>10.6</v>
      </c>
    </row>
    <row r="134" spans="1:1" x14ac:dyDescent="0.3">
      <c r="A134" s="71">
        <v>5.3</v>
      </c>
    </row>
    <row r="135" spans="1:1" x14ac:dyDescent="0.3">
      <c r="A135" s="71">
        <v>6.6</v>
      </c>
    </row>
    <row r="136" spans="1:1" x14ac:dyDescent="0.3">
      <c r="A136" s="71">
        <v>8.5</v>
      </c>
    </row>
    <row r="137" spans="1:1" x14ac:dyDescent="0.3">
      <c r="A137" s="71">
        <v>11.2</v>
      </c>
    </row>
    <row r="138" spans="1:1" x14ac:dyDescent="0.3">
      <c r="A138" s="71">
        <v>9.8000000000000007</v>
      </c>
    </row>
    <row r="139" spans="1:1" x14ac:dyDescent="0.3">
      <c r="A139" s="71">
        <v>5.9</v>
      </c>
    </row>
    <row r="140" spans="1:1" x14ac:dyDescent="0.3">
      <c r="A140" s="71">
        <v>3.2</v>
      </c>
    </row>
    <row r="141" spans="1:1" x14ac:dyDescent="0.3">
      <c r="A141" s="71">
        <v>2.1</v>
      </c>
    </row>
    <row r="142" spans="1:1" x14ac:dyDescent="0.3">
      <c r="A142" s="71">
        <v>3.4</v>
      </c>
    </row>
    <row r="143" spans="1:1" x14ac:dyDescent="0.3">
      <c r="A143" s="71">
        <v>5.4</v>
      </c>
    </row>
    <row r="144" spans="1:1" x14ac:dyDescent="0.3">
      <c r="A144" s="71">
        <v>9.6</v>
      </c>
    </row>
    <row r="145" spans="1:1" x14ac:dyDescent="0.3">
      <c r="A145" s="71">
        <v>11.5</v>
      </c>
    </row>
    <row r="146" spans="1:1" x14ac:dyDescent="0.3">
      <c r="A146" s="71">
        <v>12.3</v>
      </c>
    </row>
    <row r="147" spans="1:1" x14ac:dyDescent="0.3">
      <c r="A147" s="71">
        <v>12.6</v>
      </c>
    </row>
    <row r="148" spans="1:1" x14ac:dyDescent="0.3">
      <c r="A148" s="71">
        <v>11</v>
      </c>
    </row>
    <row r="149" spans="1:1" x14ac:dyDescent="0.3">
      <c r="A149" s="71">
        <v>11.2</v>
      </c>
    </row>
    <row r="150" spans="1:1" x14ac:dyDescent="0.3">
      <c r="A150" s="71">
        <v>11.4</v>
      </c>
    </row>
    <row r="151" spans="1:1" x14ac:dyDescent="0.3">
      <c r="A151" s="71">
        <v>11.8</v>
      </c>
    </row>
    <row r="152" spans="1:1" x14ac:dyDescent="0.3">
      <c r="A152" s="71">
        <v>12.8</v>
      </c>
    </row>
    <row r="153" spans="1:1" x14ac:dyDescent="0.3">
      <c r="A153" s="71">
        <v>11.6</v>
      </c>
    </row>
    <row r="154" spans="1:1" x14ac:dyDescent="0.3">
      <c r="A154" s="71">
        <v>10.6</v>
      </c>
    </row>
    <row r="155" spans="1:1" x14ac:dyDescent="0.3">
      <c r="A155" s="71">
        <v>9.8000000000000007</v>
      </c>
    </row>
    <row r="156" spans="1:1" x14ac:dyDescent="0.3">
      <c r="A156" s="71">
        <v>11.2</v>
      </c>
    </row>
    <row r="157" spans="1:1" x14ac:dyDescent="0.3">
      <c r="A157" s="71">
        <v>5.7</v>
      </c>
    </row>
    <row r="158" spans="1:1" x14ac:dyDescent="0.3">
      <c r="A158" s="71">
        <v>7.1</v>
      </c>
    </row>
    <row r="159" spans="1:1" x14ac:dyDescent="0.3">
      <c r="A159" s="71">
        <v>2.5</v>
      </c>
    </row>
    <row r="160" spans="1:1" x14ac:dyDescent="0.3">
      <c r="A160" s="71">
        <v>3.5</v>
      </c>
    </row>
    <row r="161" spans="1:1" x14ac:dyDescent="0.3">
      <c r="A161" s="71">
        <v>4.5999999999999996</v>
      </c>
    </row>
    <row r="162" spans="1:1" x14ac:dyDescent="0.3">
      <c r="A162" s="71">
        <v>11</v>
      </c>
    </row>
    <row r="163" spans="1:1" x14ac:dyDescent="0.3">
      <c r="A163" s="71">
        <v>5.7</v>
      </c>
    </row>
    <row r="164" spans="1:1" x14ac:dyDescent="0.3">
      <c r="A164" s="71">
        <v>7.7</v>
      </c>
    </row>
    <row r="165" spans="1:1" x14ac:dyDescent="0.3">
      <c r="A165" s="71">
        <v>10.4</v>
      </c>
    </row>
    <row r="166" spans="1:1" x14ac:dyDescent="0.3">
      <c r="A166" s="71">
        <v>11.4</v>
      </c>
    </row>
    <row r="167" spans="1:1" x14ac:dyDescent="0.3">
      <c r="A167" s="71">
        <v>9.1999999999999993</v>
      </c>
    </row>
    <row r="168" spans="1:1" x14ac:dyDescent="0.3">
      <c r="A168" s="71">
        <v>6.1</v>
      </c>
    </row>
    <row r="169" spans="1:1" x14ac:dyDescent="0.3">
      <c r="A169" s="71">
        <v>2.7</v>
      </c>
    </row>
    <row r="170" spans="1:1" x14ac:dyDescent="0.3">
      <c r="A170" s="71">
        <v>4.3</v>
      </c>
    </row>
    <row r="171" spans="1:1" x14ac:dyDescent="0.3">
      <c r="A171" s="71">
        <v>6.3</v>
      </c>
    </row>
    <row r="172" spans="1:1" x14ac:dyDescent="0.3">
      <c r="A172" s="71">
        <v>3.8</v>
      </c>
    </row>
    <row r="173" spans="1:1" x14ac:dyDescent="0.3">
      <c r="A173" s="71">
        <v>4.4000000000000004</v>
      </c>
    </row>
    <row r="174" spans="1:1" x14ac:dyDescent="0.3">
      <c r="A174" s="71">
        <v>7.1</v>
      </c>
    </row>
    <row r="175" spans="1:1" x14ac:dyDescent="0.3">
      <c r="A175" s="71">
        <v>4.8</v>
      </c>
    </row>
    <row r="176" spans="1:1" x14ac:dyDescent="0.3">
      <c r="A176" s="71">
        <v>5.8</v>
      </c>
    </row>
    <row r="177" spans="1:1" x14ac:dyDescent="0.3">
      <c r="A177" s="71">
        <v>6.2</v>
      </c>
    </row>
    <row r="178" spans="1:1" x14ac:dyDescent="0.3">
      <c r="A178" s="71">
        <v>7.3</v>
      </c>
    </row>
    <row r="179" spans="1:1" x14ac:dyDescent="0.3">
      <c r="A179" s="71">
        <v>9.1999999999999993</v>
      </c>
    </row>
    <row r="180" spans="1:1" x14ac:dyDescent="0.3">
      <c r="A180" s="71">
        <v>10.199999999999999</v>
      </c>
    </row>
    <row r="181" spans="1:1" x14ac:dyDescent="0.3">
      <c r="A181" s="71">
        <v>9.5</v>
      </c>
    </row>
    <row r="182" spans="1:1" x14ac:dyDescent="0.3">
      <c r="A182" s="71">
        <v>9.5</v>
      </c>
    </row>
    <row r="183" spans="1:1" x14ac:dyDescent="0.3">
      <c r="A183" s="71">
        <v>10.7</v>
      </c>
    </row>
    <row r="184" spans="1:1" x14ac:dyDescent="0.3">
      <c r="A184" s="71">
        <v>10</v>
      </c>
    </row>
    <row r="185" spans="1:1" x14ac:dyDescent="0.3">
      <c r="A185" s="71">
        <v>6.5</v>
      </c>
    </row>
    <row r="186" spans="1:1" x14ac:dyDescent="0.3">
      <c r="A186" s="71">
        <v>7</v>
      </c>
    </row>
    <row r="187" spans="1:1" x14ac:dyDescent="0.3">
      <c r="A187" s="71">
        <v>7.4</v>
      </c>
    </row>
    <row r="188" spans="1:1" x14ac:dyDescent="0.3">
      <c r="A188" s="71">
        <v>8.1</v>
      </c>
    </row>
    <row r="189" spans="1:1" x14ac:dyDescent="0.3">
      <c r="A189" s="71">
        <v>6.6</v>
      </c>
    </row>
    <row r="190" spans="1:1" x14ac:dyDescent="0.3">
      <c r="A190" s="71">
        <v>8.3000000000000007</v>
      </c>
    </row>
    <row r="191" spans="1:1" x14ac:dyDescent="0.3">
      <c r="A191" s="71">
        <v>8.9</v>
      </c>
    </row>
    <row r="192" spans="1:1" x14ac:dyDescent="0.3">
      <c r="A192" s="71">
        <v>4.5999999999999996</v>
      </c>
    </row>
    <row r="193" spans="1:1" x14ac:dyDescent="0.3">
      <c r="A193" s="71">
        <v>6.8</v>
      </c>
    </row>
    <row r="194" spans="1:1" x14ac:dyDescent="0.3">
      <c r="A194" s="71">
        <v>5.7</v>
      </c>
    </row>
    <row r="195" spans="1:1" x14ac:dyDescent="0.3">
      <c r="A195" s="71">
        <v>6.1</v>
      </c>
    </row>
    <row r="196" spans="1:1" x14ac:dyDescent="0.3">
      <c r="A196" s="71">
        <v>7</v>
      </c>
    </row>
    <row r="197" spans="1:1" x14ac:dyDescent="0.3">
      <c r="A197" s="71">
        <v>7.2</v>
      </c>
    </row>
    <row r="198" spans="1:1" x14ac:dyDescent="0.3">
      <c r="A198" s="71">
        <v>6.3</v>
      </c>
    </row>
    <row r="199" spans="1:1" x14ac:dyDescent="0.3">
      <c r="A199" s="71">
        <v>8.8000000000000007</v>
      </c>
    </row>
    <row r="200" spans="1:1" x14ac:dyDescent="0.3">
      <c r="A200" s="71">
        <v>5</v>
      </c>
    </row>
    <row r="201" spans="1:1" x14ac:dyDescent="0.3">
      <c r="A201" s="71">
        <v>7.4</v>
      </c>
    </row>
    <row r="202" spans="1:1" x14ac:dyDescent="0.3">
      <c r="A202" s="71">
        <v>10.1</v>
      </c>
    </row>
    <row r="203" spans="1:1" x14ac:dyDescent="0.3">
      <c r="A203" s="71">
        <v>12</v>
      </c>
    </row>
    <row r="204" spans="1:1" x14ac:dyDescent="0.3">
      <c r="A204" s="71">
        <v>9</v>
      </c>
    </row>
    <row r="205" spans="1:1" x14ac:dyDescent="0.3">
      <c r="A205" s="71">
        <v>8.9</v>
      </c>
    </row>
    <row r="206" spans="1:1" x14ac:dyDescent="0.3">
      <c r="A206" s="71">
        <v>9.8000000000000007</v>
      </c>
    </row>
    <row r="207" spans="1:1" x14ac:dyDescent="0.3">
      <c r="A207" s="71">
        <v>9</v>
      </c>
    </row>
    <row r="208" spans="1:1" x14ac:dyDescent="0.3">
      <c r="A208" s="71">
        <v>9.1999999999999993</v>
      </c>
    </row>
    <row r="209" spans="1:1" x14ac:dyDescent="0.3">
      <c r="A209" s="71">
        <v>7.7</v>
      </c>
    </row>
    <row r="210" spans="1:1" x14ac:dyDescent="0.3">
      <c r="A210" s="71">
        <v>8</v>
      </c>
    </row>
    <row r="211" spans="1:1" x14ac:dyDescent="0.3">
      <c r="A211" s="71">
        <v>6.1</v>
      </c>
    </row>
    <row r="212" spans="1:1" x14ac:dyDescent="0.3">
      <c r="A212" s="71">
        <v>3.5</v>
      </c>
    </row>
    <row r="213" spans="1:1" x14ac:dyDescent="0.3">
      <c r="A213" s="71">
        <v>3.2</v>
      </c>
    </row>
    <row r="214" spans="1:1" x14ac:dyDescent="0.3">
      <c r="A214" s="71">
        <v>5.7</v>
      </c>
    </row>
    <row r="215" spans="1:1" x14ac:dyDescent="0.3">
      <c r="A215" s="71">
        <v>7.7</v>
      </c>
    </row>
    <row r="216" spans="1:1" x14ac:dyDescent="0.3">
      <c r="A216" s="71">
        <v>9</v>
      </c>
    </row>
    <row r="217" spans="1:1" x14ac:dyDescent="0.3">
      <c r="A217" s="71">
        <v>10</v>
      </c>
    </row>
    <row r="218" spans="1:1" x14ac:dyDescent="0.3">
      <c r="A218" s="71">
        <v>6.2</v>
      </c>
    </row>
    <row r="219" spans="1:1" x14ac:dyDescent="0.3">
      <c r="A219" s="71">
        <v>6.9</v>
      </c>
    </row>
    <row r="220" spans="1:1" x14ac:dyDescent="0.3">
      <c r="A220" s="71">
        <v>6.5</v>
      </c>
    </row>
    <row r="221" spans="1:1" x14ac:dyDescent="0.3">
      <c r="A221" s="71">
        <v>6.8</v>
      </c>
    </row>
    <row r="222" spans="1:1" x14ac:dyDescent="0.3">
      <c r="A222" s="71">
        <v>7</v>
      </c>
    </row>
    <row r="223" spans="1:1" x14ac:dyDescent="0.3">
      <c r="A223" s="71">
        <v>5.2</v>
      </c>
    </row>
    <row r="224" spans="1:1" x14ac:dyDescent="0.3">
      <c r="A224" s="71">
        <v>3</v>
      </c>
    </row>
    <row r="225" spans="1:1" x14ac:dyDescent="0.3">
      <c r="A225" s="71">
        <v>5.6</v>
      </c>
    </row>
    <row r="226" spans="1:1" x14ac:dyDescent="0.3">
      <c r="A226" s="71">
        <v>7.9</v>
      </c>
    </row>
    <row r="227" spans="1:1" x14ac:dyDescent="0.3">
      <c r="A227" s="71">
        <v>9</v>
      </c>
    </row>
    <row r="228" spans="1:1" x14ac:dyDescent="0.3">
      <c r="A228" s="71">
        <v>8.6</v>
      </c>
    </row>
    <row r="229" spans="1:1" x14ac:dyDescent="0.3">
      <c r="A229" s="71">
        <v>10.3</v>
      </c>
    </row>
    <row r="230" spans="1:1" x14ac:dyDescent="0.3">
      <c r="A230" s="71">
        <v>10.5</v>
      </c>
    </row>
    <row r="231" spans="1:1" x14ac:dyDescent="0.3">
      <c r="A231" s="71">
        <v>7.6</v>
      </c>
    </row>
    <row r="232" spans="1:1" x14ac:dyDescent="0.3">
      <c r="A232" s="71">
        <v>9.6999999999999993</v>
      </c>
    </row>
    <row r="233" spans="1:1" x14ac:dyDescent="0.3">
      <c r="A233" s="71">
        <v>12.5</v>
      </c>
    </row>
    <row r="234" spans="1:1" x14ac:dyDescent="0.3">
      <c r="A234" s="71">
        <v>7.4</v>
      </c>
    </row>
    <row r="235" spans="1:1" x14ac:dyDescent="0.3">
      <c r="A235" s="71">
        <v>7.9</v>
      </c>
    </row>
    <row r="236" spans="1:1" x14ac:dyDescent="0.3">
      <c r="A236" s="71">
        <v>3.9</v>
      </c>
    </row>
    <row r="237" spans="1:1" x14ac:dyDescent="0.3">
      <c r="A237" s="71">
        <v>6.6</v>
      </c>
    </row>
    <row r="238" spans="1:1" x14ac:dyDescent="0.3">
      <c r="A238" s="71">
        <v>4.5999999999999996</v>
      </c>
    </row>
    <row r="239" spans="1:1" x14ac:dyDescent="0.3">
      <c r="A239" s="71">
        <v>7</v>
      </c>
    </row>
    <row r="240" spans="1:1" x14ac:dyDescent="0.3">
      <c r="A240" s="71">
        <v>6</v>
      </c>
    </row>
    <row r="241" spans="1:1" x14ac:dyDescent="0.3">
      <c r="A241" s="71">
        <v>5.5</v>
      </c>
    </row>
    <row r="242" spans="1:1" x14ac:dyDescent="0.3">
      <c r="A242" s="71">
        <v>8.1</v>
      </c>
    </row>
    <row r="243" spans="1:1" x14ac:dyDescent="0.3">
      <c r="A243" s="71">
        <v>5.5</v>
      </c>
    </row>
    <row r="244" spans="1:1" x14ac:dyDescent="0.3">
      <c r="A244" s="71">
        <v>6.2</v>
      </c>
    </row>
    <row r="245" spans="1:1" x14ac:dyDescent="0.3">
      <c r="A245" s="71">
        <v>8</v>
      </c>
    </row>
    <row r="246" spans="1:1" x14ac:dyDescent="0.3">
      <c r="A246" s="71">
        <v>10.3</v>
      </c>
    </row>
    <row r="247" spans="1:1" x14ac:dyDescent="0.3">
      <c r="A247" s="71">
        <v>9.8000000000000007</v>
      </c>
    </row>
    <row r="248" spans="1:1" x14ac:dyDescent="0.3">
      <c r="A248" s="71">
        <v>9.6</v>
      </c>
    </row>
    <row r="249" spans="1:1" x14ac:dyDescent="0.3">
      <c r="A249" s="71">
        <v>8.5</v>
      </c>
    </row>
    <row r="250" spans="1:1" x14ac:dyDescent="0.3">
      <c r="A250" s="71">
        <v>7.5</v>
      </c>
    </row>
    <row r="251" spans="1:1" x14ac:dyDescent="0.3">
      <c r="A251" s="71">
        <v>11.2</v>
      </c>
    </row>
    <row r="252" spans="1:1" x14ac:dyDescent="0.3">
      <c r="A252" s="71">
        <v>14.6</v>
      </c>
    </row>
    <row r="253" spans="1:1" x14ac:dyDescent="0.3">
      <c r="A253" s="71">
        <v>11.7</v>
      </c>
    </row>
    <row r="254" spans="1:1" x14ac:dyDescent="0.3">
      <c r="A254" s="71">
        <v>7.8</v>
      </c>
    </row>
    <row r="255" spans="1:1" x14ac:dyDescent="0.3">
      <c r="A255" s="71">
        <v>12.3</v>
      </c>
    </row>
    <row r="256" spans="1:1" x14ac:dyDescent="0.3">
      <c r="A256" s="71">
        <v>10.1</v>
      </c>
    </row>
    <row r="257" spans="1:1" x14ac:dyDescent="0.3">
      <c r="A257" s="71">
        <v>11.5</v>
      </c>
    </row>
    <row r="258" spans="1:1" x14ac:dyDescent="0.3">
      <c r="A258" s="71">
        <v>7.3</v>
      </c>
    </row>
    <row r="259" spans="1:1" x14ac:dyDescent="0.3">
      <c r="A259" s="71">
        <v>10.9</v>
      </c>
    </row>
    <row r="260" spans="1:1" x14ac:dyDescent="0.3">
      <c r="A260" s="71">
        <v>14.1</v>
      </c>
    </row>
    <row r="261" spans="1:1" x14ac:dyDescent="0.3">
      <c r="A261" s="71">
        <v>10.7</v>
      </c>
    </row>
    <row r="262" spans="1:1" x14ac:dyDescent="0.3">
      <c r="A262" s="71">
        <v>16.899999999999999</v>
      </c>
    </row>
    <row r="263" spans="1:1" x14ac:dyDescent="0.3">
      <c r="A263" s="71">
        <v>10.5</v>
      </c>
    </row>
    <row r="264" spans="1:1" x14ac:dyDescent="0.3">
      <c r="A264" s="71">
        <v>6.5</v>
      </c>
    </row>
    <row r="265" spans="1:1" x14ac:dyDescent="0.3">
      <c r="A265" s="71">
        <v>11</v>
      </c>
    </row>
    <row r="266" spans="1:1" x14ac:dyDescent="0.3">
      <c r="A266" s="71">
        <v>6.3</v>
      </c>
    </row>
    <row r="267" spans="1:1" x14ac:dyDescent="0.3">
      <c r="A267" s="71">
        <v>10.5</v>
      </c>
    </row>
    <row r="268" spans="1:1" x14ac:dyDescent="0.3">
      <c r="A268" s="71">
        <v>7.2</v>
      </c>
    </row>
    <row r="269" spans="1:1" x14ac:dyDescent="0.3">
      <c r="A269" s="71">
        <v>7.6</v>
      </c>
    </row>
    <row r="270" spans="1:1" x14ac:dyDescent="0.3">
      <c r="A270" s="71">
        <v>10.7</v>
      </c>
    </row>
    <row r="271" spans="1:1" x14ac:dyDescent="0.3">
      <c r="A271" s="71">
        <v>7.8</v>
      </c>
    </row>
    <row r="272" spans="1:1" x14ac:dyDescent="0.3">
      <c r="A272" s="71">
        <v>9.6</v>
      </c>
    </row>
    <row r="273" spans="1:1" x14ac:dyDescent="0.3">
      <c r="A273" s="71">
        <v>11.4</v>
      </c>
    </row>
    <row r="274" spans="1:1" x14ac:dyDescent="0.3">
      <c r="A274" s="71">
        <v>12.4</v>
      </c>
    </row>
    <row r="275" spans="1:1" x14ac:dyDescent="0.3">
      <c r="A275" s="71">
        <v>8.9</v>
      </c>
    </row>
    <row r="276" spans="1:1" x14ac:dyDescent="0.3">
      <c r="A276" s="71">
        <v>13.2</v>
      </c>
    </row>
    <row r="277" spans="1:1" x14ac:dyDescent="0.3">
      <c r="A277" s="71">
        <v>8.6</v>
      </c>
    </row>
    <row r="278" spans="1:1" x14ac:dyDescent="0.3">
      <c r="A278" s="71">
        <v>6.2</v>
      </c>
    </row>
    <row r="279" spans="1:1" x14ac:dyDescent="0.3">
      <c r="A279" s="71">
        <v>11.4</v>
      </c>
    </row>
    <row r="280" spans="1:1" x14ac:dyDescent="0.3">
      <c r="A280" s="71">
        <v>13.2</v>
      </c>
    </row>
    <row r="281" spans="1:1" x14ac:dyDescent="0.3">
      <c r="A281" s="71">
        <v>14.3</v>
      </c>
    </row>
    <row r="282" spans="1:1" x14ac:dyDescent="0.3">
      <c r="A282" s="71">
        <v>7.3</v>
      </c>
    </row>
    <row r="283" spans="1:1" x14ac:dyDescent="0.3">
      <c r="A283" s="71">
        <v>12.9</v>
      </c>
    </row>
    <row r="284" spans="1:1" x14ac:dyDescent="0.3">
      <c r="A284" s="71">
        <v>7.8</v>
      </c>
    </row>
    <row r="285" spans="1:1" x14ac:dyDescent="0.3">
      <c r="A285" s="71">
        <v>6.2</v>
      </c>
    </row>
    <row r="286" spans="1:1" x14ac:dyDescent="0.3">
      <c r="A286" s="71">
        <v>5.6</v>
      </c>
    </row>
    <row r="287" spans="1:1" x14ac:dyDescent="0.3">
      <c r="A287" s="71">
        <v>10</v>
      </c>
    </row>
    <row r="288" spans="1:1" x14ac:dyDescent="0.3">
      <c r="A288" s="71">
        <v>13.3</v>
      </c>
    </row>
    <row r="289" spans="1:1" x14ac:dyDescent="0.3">
      <c r="A289" s="71">
        <v>8.3000000000000007</v>
      </c>
    </row>
    <row r="290" spans="1:1" x14ac:dyDescent="0.3">
      <c r="A290" s="71">
        <v>10.199999999999999</v>
      </c>
    </row>
    <row r="291" spans="1:1" x14ac:dyDescent="0.3">
      <c r="A291" s="71">
        <v>8.6</v>
      </c>
    </row>
    <row r="292" spans="1:1" x14ac:dyDescent="0.3">
      <c r="A292" s="71">
        <v>7.3</v>
      </c>
    </row>
    <row r="293" spans="1:1" x14ac:dyDescent="0.3">
      <c r="A293" s="71">
        <v>10.4</v>
      </c>
    </row>
    <row r="294" spans="1:1" x14ac:dyDescent="0.3">
      <c r="A294" s="71">
        <v>11.2</v>
      </c>
    </row>
    <row r="295" spans="1:1" x14ac:dyDescent="0.3">
      <c r="A295" s="71">
        <v>13.2</v>
      </c>
    </row>
    <row r="296" spans="1:1" x14ac:dyDescent="0.3">
      <c r="A296" s="71">
        <v>11.4</v>
      </c>
    </row>
    <row r="297" spans="1:1" x14ac:dyDescent="0.3">
      <c r="A297" s="71">
        <v>9.1</v>
      </c>
    </row>
    <row r="298" spans="1:1" x14ac:dyDescent="0.3">
      <c r="A298" s="71">
        <v>6.6</v>
      </c>
    </row>
    <row r="299" spans="1:1" x14ac:dyDescent="0.3">
      <c r="A299" s="71">
        <v>8.4</v>
      </c>
    </row>
    <row r="300" spans="1:1" x14ac:dyDescent="0.3">
      <c r="A300" s="71">
        <v>9.6999999999999993</v>
      </c>
    </row>
    <row r="301" spans="1:1" x14ac:dyDescent="0.3">
      <c r="A301" s="71">
        <v>13.2</v>
      </c>
    </row>
    <row r="302" spans="1:1" x14ac:dyDescent="0.3">
      <c r="A302" s="71">
        <v>12.5</v>
      </c>
    </row>
    <row r="303" spans="1:1" x14ac:dyDescent="0.3">
      <c r="A303" s="71">
        <v>11</v>
      </c>
    </row>
    <row r="304" spans="1:1" x14ac:dyDescent="0.3">
      <c r="A304" s="71">
        <v>11</v>
      </c>
    </row>
    <row r="305" spans="1:1" x14ac:dyDescent="0.3">
      <c r="A305" s="71">
        <v>11.7</v>
      </c>
    </row>
    <row r="306" spans="1:1" x14ac:dyDescent="0.3">
      <c r="A306" s="71">
        <v>9.1999999999999993</v>
      </c>
    </row>
    <row r="307" spans="1:1" x14ac:dyDescent="0.3">
      <c r="A307" s="71">
        <v>11.5</v>
      </c>
    </row>
    <row r="308" spans="1:1" x14ac:dyDescent="0.3">
      <c r="A308" s="71">
        <v>13.6</v>
      </c>
    </row>
    <row r="309" spans="1:1" x14ac:dyDescent="0.3">
      <c r="A309" s="71">
        <v>13.7</v>
      </c>
    </row>
    <row r="310" spans="1:1" x14ac:dyDescent="0.3">
      <c r="A310" s="71">
        <v>10.4</v>
      </c>
    </row>
    <row r="311" spans="1:1" x14ac:dyDescent="0.3">
      <c r="A311" s="71">
        <v>11.5</v>
      </c>
    </row>
    <row r="312" spans="1:1" x14ac:dyDescent="0.3">
      <c r="A312" s="71">
        <v>7.6</v>
      </c>
    </row>
    <row r="313" spans="1:1" x14ac:dyDescent="0.3">
      <c r="A313" s="71">
        <v>9.6</v>
      </c>
    </row>
    <row r="314" spans="1:1" x14ac:dyDescent="0.3">
      <c r="A314" s="71">
        <v>14.2</v>
      </c>
    </row>
    <row r="315" spans="1:1" x14ac:dyDescent="0.3">
      <c r="A315" s="71">
        <v>15.7</v>
      </c>
    </row>
    <row r="316" spans="1:1" x14ac:dyDescent="0.3">
      <c r="A316" s="71">
        <v>10.5</v>
      </c>
    </row>
    <row r="317" spans="1:1" x14ac:dyDescent="0.3">
      <c r="A317" s="71">
        <v>10.5</v>
      </c>
    </row>
    <row r="318" spans="1:1" x14ac:dyDescent="0.3">
      <c r="A318" s="71">
        <v>9.6999999999999993</v>
      </c>
    </row>
    <row r="319" spans="1:1" x14ac:dyDescent="0.3">
      <c r="A319" s="71">
        <v>9.5</v>
      </c>
    </row>
    <row r="320" spans="1:1" x14ac:dyDescent="0.3">
      <c r="A320" s="71">
        <v>11.3</v>
      </c>
    </row>
    <row r="321" spans="1:1" x14ac:dyDescent="0.3">
      <c r="A321" s="71">
        <v>8.9</v>
      </c>
    </row>
    <row r="322" spans="1:1" x14ac:dyDescent="0.3">
      <c r="A322" s="71">
        <v>9.4</v>
      </c>
    </row>
    <row r="323" spans="1:1" x14ac:dyDescent="0.3">
      <c r="A323" s="71">
        <v>11.9</v>
      </c>
    </row>
    <row r="324" spans="1:1" x14ac:dyDescent="0.3">
      <c r="A324" s="71">
        <v>11.7</v>
      </c>
    </row>
    <row r="325" spans="1:1" x14ac:dyDescent="0.3">
      <c r="A325" s="71">
        <v>13.4</v>
      </c>
    </row>
    <row r="326" spans="1:1" x14ac:dyDescent="0.3">
      <c r="A326" s="71">
        <v>12.6</v>
      </c>
    </row>
    <row r="327" spans="1:1" x14ac:dyDescent="0.3">
      <c r="A327" s="71">
        <v>10.1</v>
      </c>
    </row>
    <row r="328" spans="1:1" x14ac:dyDescent="0.3">
      <c r="A328" s="71">
        <v>15.8</v>
      </c>
    </row>
    <row r="329" spans="1:1" x14ac:dyDescent="0.3">
      <c r="A329" s="71">
        <v>13.6</v>
      </c>
    </row>
    <row r="330" spans="1:1" x14ac:dyDescent="0.3">
      <c r="A330" s="71">
        <v>11.9</v>
      </c>
    </row>
    <row r="331" spans="1:1" x14ac:dyDescent="0.3">
      <c r="A331" s="71">
        <v>9.9</v>
      </c>
    </row>
    <row r="332" spans="1:1" x14ac:dyDescent="0.3">
      <c r="A332" s="71">
        <v>12.6</v>
      </c>
    </row>
    <row r="333" spans="1:1" x14ac:dyDescent="0.3">
      <c r="A333" s="71">
        <v>17.8</v>
      </c>
    </row>
    <row r="334" spans="1:1" x14ac:dyDescent="0.3">
      <c r="A334" s="71">
        <v>15</v>
      </c>
    </row>
    <row r="335" spans="1:1" x14ac:dyDescent="0.3">
      <c r="A335" s="71">
        <v>13.6</v>
      </c>
    </row>
    <row r="336" spans="1:1" x14ac:dyDescent="0.3">
      <c r="A336" s="71">
        <v>13.4</v>
      </c>
    </row>
    <row r="337" spans="1:1" x14ac:dyDescent="0.3">
      <c r="A337" s="71">
        <v>10.5</v>
      </c>
    </row>
    <row r="338" spans="1:1" x14ac:dyDescent="0.3">
      <c r="A338" s="71">
        <v>14.2</v>
      </c>
    </row>
    <row r="339" spans="1:1" x14ac:dyDescent="0.3">
      <c r="A339" s="71">
        <v>11.5</v>
      </c>
    </row>
    <row r="340" spans="1:1" x14ac:dyDescent="0.3">
      <c r="A340" s="71">
        <v>13</v>
      </c>
    </row>
    <row r="341" spans="1:1" x14ac:dyDescent="0.3">
      <c r="A341" s="71">
        <v>15</v>
      </c>
    </row>
    <row r="342" spans="1:1" x14ac:dyDescent="0.3">
      <c r="A342" s="71">
        <v>14.7</v>
      </c>
    </row>
    <row r="343" spans="1:1" x14ac:dyDescent="0.3">
      <c r="A343" s="71">
        <v>12.6</v>
      </c>
    </row>
    <row r="344" spans="1:1" x14ac:dyDescent="0.3">
      <c r="A344" s="71">
        <v>12.5</v>
      </c>
    </row>
    <row r="345" spans="1:1" x14ac:dyDescent="0.3">
      <c r="A345" s="71">
        <v>13.5</v>
      </c>
    </row>
    <row r="346" spans="1:1" x14ac:dyDescent="0.3">
      <c r="A346" s="71">
        <v>14.8</v>
      </c>
    </row>
    <row r="347" spans="1:1" x14ac:dyDescent="0.3">
      <c r="A347" s="71">
        <v>17.2</v>
      </c>
    </row>
    <row r="348" spans="1:1" x14ac:dyDescent="0.3">
      <c r="A348" s="71">
        <v>9.6999999999999993</v>
      </c>
    </row>
    <row r="349" spans="1:1" x14ac:dyDescent="0.3">
      <c r="A349" s="71">
        <v>12.1</v>
      </c>
    </row>
    <row r="350" spans="1:1" x14ac:dyDescent="0.3">
      <c r="A350" s="71">
        <v>12.8</v>
      </c>
    </row>
    <row r="351" spans="1:1" x14ac:dyDescent="0.3">
      <c r="A351" s="71">
        <v>11.2</v>
      </c>
    </row>
    <row r="352" spans="1:1" x14ac:dyDescent="0.3">
      <c r="A352" s="71">
        <v>16.399999999999999</v>
      </c>
    </row>
    <row r="353" spans="1:1" x14ac:dyDescent="0.3">
      <c r="A353" s="71">
        <v>15.6</v>
      </c>
    </row>
    <row r="354" spans="1:1" x14ac:dyDescent="0.3">
      <c r="A354" s="71">
        <v>13.3</v>
      </c>
    </row>
    <row r="355" spans="1:1" x14ac:dyDescent="0.3">
      <c r="A355" s="71">
        <v>11</v>
      </c>
    </row>
    <row r="356" spans="1:1" x14ac:dyDescent="0.3">
      <c r="A356" s="71">
        <v>11.1</v>
      </c>
    </row>
    <row r="357" spans="1:1" x14ac:dyDescent="0.3">
      <c r="A357" s="71">
        <v>15</v>
      </c>
    </row>
    <row r="358" spans="1:1" x14ac:dyDescent="0.3">
      <c r="A358" s="71">
        <v>12.8</v>
      </c>
    </row>
    <row r="359" spans="1:1" x14ac:dyDescent="0.3">
      <c r="A359" s="71">
        <v>15</v>
      </c>
    </row>
    <row r="360" spans="1:1" x14ac:dyDescent="0.3">
      <c r="A360" s="71">
        <v>14.2</v>
      </c>
    </row>
    <row r="361" spans="1:1" x14ac:dyDescent="0.3">
      <c r="A361" s="71">
        <v>14</v>
      </c>
    </row>
    <row r="362" spans="1:1" x14ac:dyDescent="0.3">
      <c r="A362" s="71">
        <v>15.5</v>
      </c>
    </row>
    <row r="363" spans="1:1" x14ac:dyDescent="0.3">
      <c r="A363" s="71">
        <v>13.3</v>
      </c>
    </row>
    <row r="364" spans="1:1" x14ac:dyDescent="0.3">
      <c r="A364" s="71">
        <v>15.6</v>
      </c>
    </row>
    <row r="365" spans="1:1" x14ac:dyDescent="0.3">
      <c r="A365" s="71">
        <v>15.2</v>
      </c>
    </row>
    <row r="366" spans="1:1" x14ac:dyDescent="0.3">
      <c r="A366" s="71">
        <v>17.399999999999999</v>
      </c>
    </row>
  </sheetData>
  <autoFilter ref="A1:A366" xr:uid="{0EA1C96D-66B3-46CA-9BCF-CDEB18A6F5BF}"/>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0F22-E733-4C83-98EF-A8ED5A6A31BE}">
  <dimension ref="A1:R176"/>
  <sheetViews>
    <sheetView topLeftCell="A221" zoomScale="90" workbookViewId="0">
      <selection activeCell="A222" sqref="A222"/>
    </sheetView>
  </sheetViews>
  <sheetFormatPr defaultRowHeight="14.4" x14ac:dyDescent="0.3"/>
  <cols>
    <col min="1" max="5" width="13.88671875" customWidth="1"/>
    <col min="6" max="18" width="10.77734375" customWidth="1"/>
  </cols>
  <sheetData>
    <row r="1" spans="1:5" x14ac:dyDescent="0.3">
      <c r="A1" t="s">
        <v>44</v>
      </c>
      <c r="B1" t="s">
        <v>66</v>
      </c>
      <c r="C1" t="s">
        <v>67</v>
      </c>
      <c r="D1" t="s">
        <v>68</v>
      </c>
      <c r="E1" t="s">
        <v>69</v>
      </c>
    </row>
    <row r="2" spans="1:5" x14ac:dyDescent="0.3">
      <c r="A2">
        <v>5.0999999999999996</v>
      </c>
      <c r="B2">
        <v>3.5</v>
      </c>
      <c r="C2">
        <v>1.4</v>
      </c>
      <c r="D2">
        <v>0.2</v>
      </c>
      <c r="E2" t="s">
        <v>70</v>
      </c>
    </row>
    <row r="3" spans="1:5" x14ac:dyDescent="0.3">
      <c r="A3">
        <v>4.9000000000000004</v>
      </c>
      <c r="B3">
        <v>3</v>
      </c>
      <c r="C3">
        <v>1.4</v>
      </c>
      <c r="D3">
        <v>0.2</v>
      </c>
      <c r="E3" t="s">
        <v>70</v>
      </c>
    </row>
    <row r="4" spans="1:5" x14ac:dyDescent="0.3">
      <c r="A4">
        <v>4.7</v>
      </c>
      <c r="B4">
        <v>3.2</v>
      </c>
      <c r="C4">
        <v>1.3</v>
      </c>
      <c r="D4">
        <v>0.2</v>
      </c>
      <c r="E4" t="s">
        <v>70</v>
      </c>
    </row>
    <row r="5" spans="1:5" x14ac:dyDescent="0.3">
      <c r="A5">
        <v>4.5999999999999996</v>
      </c>
      <c r="B5">
        <v>3.1</v>
      </c>
      <c r="C5">
        <v>1.5</v>
      </c>
      <c r="D5">
        <v>0.2</v>
      </c>
      <c r="E5" t="s">
        <v>70</v>
      </c>
    </row>
    <row r="6" spans="1:5" x14ac:dyDescent="0.3">
      <c r="A6">
        <v>5</v>
      </c>
      <c r="B6">
        <v>3.6</v>
      </c>
      <c r="C6">
        <v>1.4</v>
      </c>
      <c r="D6">
        <v>0.2</v>
      </c>
      <c r="E6" t="s">
        <v>70</v>
      </c>
    </row>
    <row r="7" spans="1:5" x14ac:dyDescent="0.3">
      <c r="A7">
        <v>5.4</v>
      </c>
      <c r="B7">
        <v>3.9</v>
      </c>
      <c r="C7">
        <v>1.7</v>
      </c>
      <c r="D7">
        <v>0.4</v>
      </c>
      <c r="E7" t="s">
        <v>70</v>
      </c>
    </row>
    <row r="8" spans="1:5" x14ac:dyDescent="0.3">
      <c r="A8">
        <v>4.5999999999999996</v>
      </c>
      <c r="B8">
        <v>3.4</v>
      </c>
      <c r="C8">
        <v>1.4</v>
      </c>
      <c r="D8">
        <v>0.3</v>
      </c>
      <c r="E8" t="s">
        <v>70</v>
      </c>
    </row>
    <row r="9" spans="1:5" x14ac:dyDescent="0.3">
      <c r="A9">
        <v>5</v>
      </c>
      <c r="B9">
        <v>3.4</v>
      </c>
      <c r="C9">
        <v>1.5</v>
      </c>
      <c r="D9">
        <v>0.2</v>
      </c>
      <c r="E9" t="s">
        <v>70</v>
      </c>
    </row>
    <row r="10" spans="1:5" x14ac:dyDescent="0.3">
      <c r="A10">
        <v>4.4000000000000004</v>
      </c>
      <c r="B10">
        <v>2.9</v>
      </c>
      <c r="C10">
        <v>1.4</v>
      </c>
      <c r="D10">
        <v>0.2</v>
      </c>
      <c r="E10" t="s">
        <v>70</v>
      </c>
    </row>
    <row r="11" spans="1:5" x14ac:dyDescent="0.3">
      <c r="A11">
        <v>4.9000000000000004</v>
      </c>
      <c r="B11">
        <v>3.1</v>
      </c>
      <c r="C11">
        <v>1.5</v>
      </c>
      <c r="D11">
        <v>0.1</v>
      </c>
      <c r="E11" t="s">
        <v>70</v>
      </c>
    </row>
    <row r="12" spans="1:5" x14ac:dyDescent="0.3">
      <c r="A12">
        <v>5.4</v>
      </c>
      <c r="B12">
        <v>3.7</v>
      </c>
      <c r="C12">
        <v>1.5</v>
      </c>
      <c r="D12">
        <v>0.2</v>
      </c>
      <c r="E12" t="s">
        <v>70</v>
      </c>
    </row>
    <row r="13" spans="1:5" x14ac:dyDescent="0.3">
      <c r="A13">
        <v>4.8</v>
      </c>
      <c r="B13">
        <v>3.4</v>
      </c>
      <c r="C13">
        <v>1.6</v>
      </c>
      <c r="D13">
        <v>0.2</v>
      </c>
      <c r="E13" t="s">
        <v>70</v>
      </c>
    </row>
    <row r="14" spans="1:5" x14ac:dyDescent="0.3">
      <c r="A14">
        <v>4.8</v>
      </c>
      <c r="B14">
        <v>3</v>
      </c>
      <c r="C14">
        <v>1.4</v>
      </c>
      <c r="D14">
        <v>0.1</v>
      </c>
      <c r="E14" t="s">
        <v>70</v>
      </c>
    </row>
    <row r="15" spans="1:5" x14ac:dyDescent="0.3">
      <c r="A15">
        <v>4.3</v>
      </c>
      <c r="B15">
        <v>3</v>
      </c>
      <c r="C15">
        <v>1.1000000000000001</v>
      </c>
      <c r="D15">
        <v>0.1</v>
      </c>
      <c r="E15" t="s">
        <v>70</v>
      </c>
    </row>
    <row r="16" spans="1:5" x14ac:dyDescent="0.3">
      <c r="A16">
        <v>5.8</v>
      </c>
      <c r="B16">
        <v>4</v>
      </c>
      <c r="C16">
        <v>1.2</v>
      </c>
      <c r="D16">
        <v>0.2</v>
      </c>
      <c r="E16" t="s">
        <v>70</v>
      </c>
    </row>
    <row r="17" spans="1:5" x14ac:dyDescent="0.3">
      <c r="A17">
        <v>5.7</v>
      </c>
      <c r="B17">
        <v>4.4000000000000004</v>
      </c>
      <c r="C17">
        <v>1.5</v>
      </c>
      <c r="D17">
        <v>0.4</v>
      </c>
      <c r="E17" t="s">
        <v>70</v>
      </c>
    </row>
    <row r="18" spans="1:5" x14ac:dyDescent="0.3">
      <c r="A18">
        <v>5.4</v>
      </c>
      <c r="B18">
        <v>3.9</v>
      </c>
      <c r="C18">
        <v>1.3</v>
      </c>
      <c r="D18">
        <v>0.4</v>
      </c>
      <c r="E18" t="s">
        <v>70</v>
      </c>
    </row>
    <row r="19" spans="1:5" x14ac:dyDescent="0.3">
      <c r="A19">
        <v>5.0999999999999996</v>
      </c>
      <c r="B19">
        <v>3.5</v>
      </c>
      <c r="C19">
        <v>1.4</v>
      </c>
      <c r="D19">
        <v>0.3</v>
      </c>
      <c r="E19" t="s">
        <v>70</v>
      </c>
    </row>
    <row r="20" spans="1:5" x14ac:dyDescent="0.3">
      <c r="A20">
        <v>5.7</v>
      </c>
      <c r="B20">
        <v>3.8</v>
      </c>
      <c r="C20">
        <v>1.7</v>
      </c>
      <c r="D20">
        <v>0.3</v>
      </c>
      <c r="E20" t="s">
        <v>70</v>
      </c>
    </row>
    <row r="21" spans="1:5" x14ac:dyDescent="0.3">
      <c r="A21">
        <v>5.0999999999999996</v>
      </c>
      <c r="B21">
        <v>3.8</v>
      </c>
      <c r="C21">
        <v>1.5</v>
      </c>
      <c r="D21">
        <v>0.3</v>
      </c>
      <c r="E21" t="s">
        <v>70</v>
      </c>
    </row>
    <row r="22" spans="1:5" x14ac:dyDescent="0.3">
      <c r="A22">
        <v>5.4</v>
      </c>
      <c r="B22">
        <v>3.4</v>
      </c>
      <c r="C22">
        <v>1.7</v>
      </c>
      <c r="D22">
        <v>0.2</v>
      </c>
      <c r="E22" t="s">
        <v>70</v>
      </c>
    </row>
    <row r="23" spans="1:5" x14ac:dyDescent="0.3">
      <c r="A23">
        <v>5.0999999999999996</v>
      </c>
      <c r="B23">
        <v>3.7</v>
      </c>
      <c r="C23">
        <v>1.5</v>
      </c>
      <c r="D23">
        <v>0.4</v>
      </c>
      <c r="E23" t="s">
        <v>70</v>
      </c>
    </row>
    <row r="24" spans="1:5" x14ac:dyDescent="0.3">
      <c r="A24">
        <v>4.5999999999999996</v>
      </c>
      <c r="B24">
        <v>3.6</v>
      </c>
      <c r="C24">
        <v>1</v>
      </c>
      <c r="D24">
        <v>0.2</v>
      </c>
      <c r="E24" t="s">
        <v>70</v>
      </c>
    </row>
    <row r="25" spans="1:5" x14ac:dyDescent="0.3">
      <c r="A25">
        <v>5.0999999999999996</v>
      </c>
      <c r="B25">
        <v>3.3</v>
      </c>
      <c r="C25">
        <v>1.7</v>
      </c>
      <c r="D25">
        <v>0.5</v>
      </c>
      <c r="E25" t="s">
        <v>70</v>
      </c>
    </row>
    <row r="26" spans="1:5" x14ac:dyDescent="0.3">
      <c r="A26">
        <v>4.8</v>
      </c>
      <c r="B26">
        <v>3.4</v>
      </c>
      <c r="C26">
        <v>1.9</v>
      </c>
      <c r="D26">
        <v>0.2</v>
      </c>
      <c r="E26" t="s">
        <v>70</v>
      </c>
    </row>
    <row r="27" spans="1:5" x14ac:dyDescent="0.3">
      <c r="A27">
        <v>5</v>
      </c>
      <c r="B27">
        <v>3</v>
      </c>
      <c r="C27">
        <v>1.6</v>
      </c>
      <c r="D27">
        <v>0.2</v>
      </c>
      <c r="E27" t="s">
        <v>70</v>
      </c>
    </row>
    <row r="28" spans="1:5" x14ac:dyDescent="0.3">
      <c r="A28">
        <v>5</v>
      </c>
      <c r="B28">
        <v>3.4</v>
      </c>
      <c r="C28">
        <v>1.6</v>
      </c>
      <c r="D28">
        <v>0.4</v>
      </c>
      <c r="E28" t="s">
        <v>70</v>
      </c>
    </row>
    <row r="29" spans="1:5" x14ac:dyDescent="0.3">
      <c r="A29">
        <v>5.2</v>
      </c>
      <c r="B29">
        <v>3.5</v>
      </c>
      <c r="C29">
        <v>1.5</v>
      </c>
      <c r="D29">
        <v>0.2</v>
      </c>
      <c r="E29" t="s">
        <v>70</v>
      </c>
    </row>
    <row r="30" spans="1:5" x14ac:dyDescent="0.3">
      <c r="A30">
        <v>5.2</v>
      </c>
      <c r="B30">
        <v>3.4</v>
      </c>
      <c r="C30">
        <v>1.4</v>
      </c>
      <c r="D30">
        <v>0.2</v>
      </c>
      <c r="E30" t="s">
        <v>70</v>
      </c>
    </row>
    <row r="31" spans="1:5" x14ac:dyDescent="0.3">
      <c r="A31">
        <v>4.7</v>
      </c>
      <c r="B31">
        <v>3.2</v>
      </c>
      <c r="C31">
        <v>1.6</v>
      </c>
      <c r="D31">
        <v>0.2</v>
      </c>
      <c r="E31" t="s">
        <v>70</v>
      </c>
    </row>
    <row r="32" spans="1:5" x14ac:dyDescent="0.3">
      <c r="A32">
        <v>4.8</v>
      </c>
      <c r="B32">
        <v>3.1</v>
      </c>
      <c r="C32">
        <v>1.6</v>
      </c>
      <c r="D32">
        <v>0.2</v>
      </c>
      <c r="E32" t="s">
        <v>70</v>
      </c>
    </row>
    <row r="33" spans="1:5" x14ac:dyDescent="0.3">
      <c r="A33">
        <v>5.4</v>
      </c>
      <c r="B33">
        <v>3.4</v>
      </c>
      <c r="C33">
        <v>1.5</v>
      </c>
      <c r="D33">
        <v>0.4</v>
      </c>
      <c r="E33" t="s">
        <v>70</v>
      </c>
    </row>
    <row r="34" spans="1:5" x14ac:dyDescent="0.3">
      <c r="A34">
        <v>5.2</v>
      </c>
      <c r="B34">
        <v>4.0999999999999996</v>
      </c>
      <c r="C34">
        <v>1.5</v>
      </c>
      <c r="D34">
        <v>0.1</v>
      </c>
      <c r="E34" t="s">
        <v>70</v>
      </c>
    </row>
    <row r="35" spans="1:5" x14ac:dyDescent="0.3">
      <c r="A35">
        <v>5.5</v>
      </c>
      <c r="B35">
        <v>4.2</v>
      </c>
      <c r="C35">
        <v>1.4</v>
      </c>
      <c r="D35">
        <v>0.2</v>
      </c>
      <c r="E35" t="s">
        <v>70</v>
      </c>
    </row>
    <row r="36" spans="1:5" x14ac:dyDescent="0.3">
      <c r="A36">
        <v>4.9000000000000004</v>
      </c>
      <c r="B36">
        <v>3.1</v>
      </c>
      <c r="C36">
        <v>1.5</v>
      </c>
      <c r="D36">
        <v>0.2</v>
      </c>
      <c r="E36" t="s">
        <v>70</v>
      </c>
    </row>
    <row r="37" spans="1:5" x14ac:dyDescent="0.3">
      <c r="A37">
        <v>5</v>
      </c>
      <c r="B37">
        <v>3.2</v>
      </c>
      <c r="C37">
        <v>1.2</v>
      </c>
      <c r="D37">
        <v>0.2</v>
      </c>
      <c r="E37" t="s">
        <v>70</v>
      </c>
    </row>
    <row r="38" spans="1:5" x14ac:dyDescent="0.3">
      <c r="A38">
        <v>5.5</v>
      </c>
      <c r="B38">
        <v>3.5</v>
      </c>
      <c r="C38">
        <v>1.3</v>
      </c>
      <c r="D38">
        <v>0.2</v>
      </c>
      <c r="E38" t="s">
        <v>70</v>
      </c>
    </row>
    <row r="39" spans="1:5" x14ac:dyDescent="0.3">
      <c r="A39">
        <v>4.9000000000000004</v>
      </c>
      <c r="B39">
        <v>3.6</v>
      </c>
      <c r="C39">
        <v>1.4</v>
      </c>
      <c r="D39">
        <v>0.1</v>
      </c>
      <c r="E39" t="s">
        <v>70</v>
      </c>
    </row>
    <row r="40" spans="1:5" x14ac:dyDescent="0.3">
      <c r="A40">
        <v>4.4000000000000004</v>
      </c>
      <c r="B40">
        <v>3</v>
      </c>
      <c r="C40">
        <v>1.3</v>
      </c>
      <c r="D40">
        <v>0.2</v>
      </c>
      <c r="E40" t="s">
        <v>70</v>
      </c>
    </row>
    <row r="41" spans="1:5" x14ac:dyDescent="0.3">
      <c r="A41">
        <v>5.0999999999999996</v>
      </c>
      <c r="B41">
        <v>3.4</v>
      </c>
      <c r="C41">
        <v>1.5</v>
      </c>
      <c r="D41">
        <v>0.2</v>
      </c>
      <c r="E41" t="s">
        <v>70</v>
      </c>
    </row>
    <row r="42" spans="1:5" x14ac:dyDescent="0.3">
      <c r="A42">
        <v>5</v>
      </c>
      <c r="B42">
        <v>3.5</v>
      </c>
      <c r="C42">
        <v>1.3</v>
      </c>
      <c r="D42">
        <v>0.3</v>
      </c>
      <c r="E42" t="s">
        <v>70</v>
      </c>
    </row>
    <row r="43" spans="1:5" x14ac:dyDescent="0.3">
      <c r="A43">
        <v>4.5</v>
      </c>
      <c r="B43">
        <v>2.2999999999999998</v>
      </c>
      <c r="C43">
        <v>1.3</v>
      </c>
      <c r="D43">
        <v>0.3</v>
      </c>
      <c r="E43" t="s">
        <v>70</v>
      </c>
    </row>
    <row r="44" spans="1:5" x14ac:dyDescent="0.3">
      <c r="A44">
        <v>4.4000000000000004</v>
      </c>
      <c r="B44">
        <v>3.2</v>
      </c>
      <c r="C44">
        <v>1.3</v>
      </c>
      <c r="D44">
        <v>0.2</v>
      </c>
      <c r="E44" t="s">
        <v>70</v>
      </c>
    </row>
    <row r="45" spans="1:5" x14ac:dyDescent="0.3">
      <c r="A45">
        <v>5</v>
      </c>
      <c r="B45">
        <v>3.5</v>
      </c>
      <c r="C45">
        <v>1.6</v>
      </c>
      <c r="D45">
        <v>0.6</v>
      </c>
      <c r="E45" t="s">
        <v>70</v>
      </c>
    </row>
    <row r="46" spans="1:5" x14ac:dyDescent="0.3">
      <c r="A46">
        <v>5.0999999999999996</v>
      </c>
      <c r="B46">
        <v>3.8</v>
      </c>
      <c r="C46">
        <v>1.9</v>
      </c>
      <c r="D46">
        <v>0.4</v>
      </c>
      <c r="E46" t="s">
        <v>70</v>
      </c>
    </row>
    <row r="47" spans="1:5" x14ac:dyDescent="0.3">
      <c r="A47">
        <v>4.8</v>
      </c>
      <c r="B47">
        <v>3</v>
      </c>
      <c r="C47">
        <v>1.4</v>
      </c>
      <c r="D47">
        <v>0.3</v>
      </c>
      <c r="E47" t="s">
        <v>70</v>
      </c>
    </row>
    <row r="48" spans="1:5" x14ac:dyDescent="0.3">
      <c r="A48">
        <v>5.0999999999999996</v>
      </c>
      <c r="B48">
        <v>3.8</v>
      </c>
      <c r="C48">
        <v>1.6</v>
      </c>
      <c r="D48">
        <v>0.2</v>
      </c>
      <c r="E48" t="s">
        <v>70</v>
      </c>
    </row>
    <row r="49" spans="1:5" x14ac:dyDescent="0.3">
      <c r="A49">
        <v>4.5999999999999996</v>
      </c>
      <c r="B49">
        <v>3.2</v>
      </c>
      <c r="C49">
        <v>1.4</v>
      </c>
      <c r="D49">
        <v>0.2</v>
      </c>
      <c r="E49" t="s">
        <v>70</v>
      </c>
    </row>
    <row r="50" spans="1:5" x14ac:dyDescent="0.3">
      <c r="A50">
        <v>5.3</v>
      </c>
      <c r="B50">
        <v>3.7</v>
      </c>
      <c r="C50">
        <v>1.5</v>
      </c>
      <c r="D50">
        <v>0.2</v>
      </c>
      <c r="E50" t="s">
        <v>70</v>
      </c>
    </row>
    <row r="51" spans="1:5" x14ac:dyDescent="0.3">
      <c r="A51">
        <v>5</v>
      </c>
      <c r="B51">
        <v>3.3</v>
      </c>
      <c r="C51">
        <v>1.4</v>
      </c>
      <c r="D51">
        <v>0.2</v>
      </c>
      <c r="E51" t="s">
        <v>70</v>
      </c>
    </row>
    <row r="52" spans="1:5" x14ac:dyDescent="0.3">
      <c r="A52">
        <v>7</v>
      </c>
      <c r="B52">
        <v>3.2</v>
      </c>
      <c r="C52">
        <v>4.7</v>
      </c>
      <c r="D52">
        <v>1.4</v>
      </c>
      <c r="E52" t="s">
        <v>71</v>
      </c>
    </row>
    <row r="53" spans="1:5" x14ac:dyDescent="0.3">
      <c r="A53">
        <v>6.4</v>
      </c>
      <c r="B53">
        <v>3.2</v>
      </c>
      <c r="C53">
        <v>4.5</v>
      </c>
      <c r="D53">
        <v>1.5</v>
      </c>
      <c r="E53" t="s">
        <v>71</v>
      </c>
    </row>
    <row r="54" spans="1:5" x14ac:dyDescent="0.3">
      <c r="A54">
        <v>6.9</v>
      </c>
      <c r="B54">
        <v>3.1</v>
      </c>
      <c r="C54">
        <v>4.9000000000000004</v>
      </c>
      <c r="D54">
        <v>1.5</v>
      </c>
      <c r="E54" t="s">
        <v>71</v>
      </c>
    </row>
    <row r="55" spans="1:5" x14ac:dyDescent="0.3">
      <c r="A55">
        <v>5.5</v>
      </c>
      <c r="B55">
        <v>2.2999999999999998</v>
      </c>
      <c r="C55">
        <v>4</v>
      </c>
      <c r="D55">
        <v>1.3</v>
      </c>
      <c r="E55" t="s">
        <v>71</v>
      </c>
    </row>
    <row r="56" spans="1:5" x14ac:dyDescent="0.3">
      <c r="A56">
        <v>6.5</v>
      </c>
      <c r="B56">
        <v>2.8</v>
      </c>
      <c r="C56">
        <v>4.5999999999999996</v>
      </c>
      <c r="D56">
        <v>1.5</v>
      </c>
      <c r="E56" t="s">
        <v>71</v>
      </c>
    </row>
    <row r="57" spans="1:5" x14ac:dyDescent="0.3">
      <c r="A57">
        <v>5.7</v>
      </c>
      <c r="B57">
        <v>2.8</v>
      </c>
      <c r="C57">
        <v>4.5</v>
      </c>
      <c r="D57">
        <v>1.3</v>
      </c>
      <c r="E57" t="s">
        <v>71</v>
      </c>
    </row>
    <row r="58" spans="1:5" x14ac:dyDescent="0.3">
      <c r="A58">
        <v>6.3</v>
      </c>
      <c r="B58">
        <v>3.3</v>
      </c>
      <c r="C58">
        <v>4.7</v>
      </c>
      <c r="D58">
        <v>1.6</v>
      </c>
      <c r="E58" t="s">
        <v>71</v>
      </c>
    </row>
    <row r="59" spans="1:5" x14ac:dyDescent="0.3">
      <c r="A59">
        <v>4.9000000000000004</v>
      </c>
      <c r="B59">
        <v>2.4</v>
      </c>
      <c r="C59">
        <v>3.3</v>
      </c>
      <c r="D59">
        <v>1</v>
      </c>
      <c r="E59" t="s">
        <v>71</v>
      </c>
    </row>
    <row r="60" spans="1:5" x14ac:dyDescent="0.3">
      <c r="A60">
        <v>6.6</v>
      </c>
      <c r="B60">
        <v>2.9</v>
      </c>
      <c r="C60">
        <v>4.5999999999999996</v>
      </c>
      <c r="D60">
        <v>1.3</v>
      </c>
      <c r="E60" t="s">
        <v>71</v>
      </c>
    </row>
    <row r="61" spans="1:5" x14ac:dyDescent="0.3">
      <c r="A61">
        <v>5.2</v>
      </c>
      <c r="B61">
        <v>2.7</v>
      </c>
      <c r="C61">
        <v>3.9</v>
      </c>
      <c r="D61">
        <v>1.4</v>
      </c>
      <c r="E61" t="s">
        <v>71</v>
      </c>
    </row>
    <row r="62" spans="1:5" x14ac:dyDescent="0.3">
      <c r="A62">
        <v>5</v>
      </c>
      <c r="B62">
        <v>2</v>
      </c>
      <c r="C62">
        <v>3.5</v>
      </c>
      <c r="D62">
        <v>1</v>
      </c>
      <c r="E62" t="s">
        <v>71</v>
      </c>
    </row>
    <row r="63" spans="1:5" x14ac:dyDescent="0.3">
      <c r="A63">
        <v>5.9</v>
      </c>
      <c r="B63">
        <v>3</v>
      </c>
      <c r="C63">
        <v>4.2</v>
      </c>
      <c r="D63">
        <v>1.5</v>
      </c>
      <c r="E63" t="s">
        <v>71</v>
      </c>
    </row>
    <row r="64" spans="1:5" x14ac:dyDescent="0.3">
      <c r="A64">
        <v>6</v>
      </c>
      <c r="B64">
        <v>2.2000000000000002</v>
      </c>
      <c r="C64">
        <v>4</v>
      </c>
      <c r="D64">
        <v>1</v>
      </c>
      <c r="E64" t="s">
        <v>71</v>
      </c>
    </row>
    <row r="65" spans="1:5" x14ac:dyDescent="0.3">
      <c r="A65">
        <v>6.1</v>
      </c>
      <c r="B65">
        <v>2.9</v>
      </c>
      <c r="C65">
        <v>4.7</v>
      </c>
      <c r="D65">
        <v>1.4</v>
      </c>
      <c r="E65" t="s">
        <v>71</v>
      </c>
    </row>
    <row r="66" spans="1:5" x14ac:dyDescent="0.3">
      <c r="A66">
        <v>5.6</v>
      </c>
      <c r="B66">
        <v>2.9</v>
      </c>
      <c r="C66">
        <v>3.6</v>
      </c>
      <c r="D66">
        <v>1.3</v>
      </c>
      <c r="E66" t="s">
        <v>71</v>
      </c>
    </row>
    <row r="67" spans="1:5" x14ac:dyDescent="0.3">
      <c r="A67">
        <v>6.7</v>
      </c>
      <c r="B67">
        <v>3.1</v>
      </c>
      <c r="C67">
        <v>4.4000000000000004</v>
      </c>
      <c r="D67">
        <v>1.4</v>
      </c>
      <c r="E67" t="s">
        <v>71</v>
      </c>
    </row>
    <row r="68" spans="1:5" x14ac:dyDescent="0.3">
      <c r="A68">
        <v>5.6</v>
      </c>
      <c r="B68">
        <v>3</v>
      </c>
      <c r="C68">
        <v>4.5</v>
      </c>
      <c r="D68">
        <v>1.5</v>
      </c>
      <c r="E68" t="s">
        <v>71</v>
      </c>
    </row>
    <row r="69" spans="1:5" x14ac:dyDescent="0.3">
      <c r="A69">
        <v>5.8</v>
      </c>
      <c r="B69">
        <v>2.7</v>
      </c>
      <c r="C69">
        <v>4.0999999999999996</v>
      </c>
      <c r="D69">
        <v>1</v>
      </c>
      <c r="E69" t="s">
        <v>71</v>
      </c>
    </row>
    <row r="70" spans="1:5" x14ac:dyDescent="0.3">
      <c r="A70">
        <v>6.2</v>
      </c>
      <c r="B70">
        <v>2.2000000000000002</v>
      </c>
      <c r="C70">
        <v>4.5</v>
      </c>
      <c r="D70">
        <v>1.5</v>
      </c>
      <c r="E70" t="s">
        <v>71</v>
      </c>
    </row>
    <row r="71" spans="1:5" x14ac:dyDescent="0.3">
      <c r="A71">
        <v>5.6</v>
      </c>
      <c r="B71">
        <v>2.5</v>
      </c>
      <c r="C71">
        <v>3.9</v>
      </c>
      <c r="D71">
        <v>1.1000000000000001</v>
      </c>
      <c r="E71" t="s">
        <v>71</v>
      </c>
    </row>
    <row r="72" spans="1:5" x14ac:dyDescent="0.3">
      <c r="A72">
        <v>5.9</v>
      </c>
      <c r="B72">
        <v>3.2</v>
      </c>
      <c r="C72">
        <v>4.8</v>
      </c>
      <c r="D72">
        <v>1.8</v>
      </c>
      <c r="E72" t="s">
        <v>71</v>
      </c>
    </row>
    <row r="73" spans="1:5" x14ac:dyDescent="0.3">
      <c r="A73">
        <v>6.1</v>
      </c>
      <c r="B73">
        <v>2.8</v>
      </c>
      <c r="C73">
        <v>4</v>
      </c>
      <c r="D73">
        <v>1.3</v>
      </c>
      <c r="E73" t="s">
        <v>71</v>
      </c>
    </row>
    <row r="74" spans="1:5" x14ac:dyDescent="0.3">
      <c r="A74">
        <v>6.3</v>
      </c>
      <c r="B74">
        <v>2.5</v>
      </c>
      <c r="C74">
        <v>4.9000000000000004</v>
      </c>
      <c r="D74">
        <v>1.5</v>
      </c>
      <c r="E74" t="s">
        <v>71</v>
      </c>
    </row>
    <row r="75" spans="1:5" x14ac:dyDescent="0.3">
      <c r="A75">
        <v>6.1</v>
      </c>
      <c r="B75">
        <v>2.8</v>
      </c>
      <c r="C75">
        <v>4.7</v>
      </c>
      <c r="D75">
        <v>1.2</v>
      </c>
      <c r="E75" t="s">
        <v>71</v>
      </c>
    </row>
    <row r="76" spans="1:5" x14ac:dyDescent="0.3">
      <c r="A76">
        <v>6.4</v>
      </c>
      <c r="B76">
        <v>2.9</v>
      </c>
      <c r="C76">
        <v>4.3</v>
      </c>
      <c r="D76">
        <v>1.3</v>
      </c>
      <c r="E76" t="s">
        <v>71</v>
      </c>
    </row>
    <row r="77" spans="1:5" x14ac:dyDescent="0.3">
      <c r="A77">
        <v>6.6</v>
      </c>
      <c r="B77">
        <v>3</v>
      </c>
      <c r="C77">
        <v>4.4000000000000004</v>
      </c>
      <c r="D77">
        <v>1.4</v>
      </c>
      <c r="E77" t="s">
        <v>71</v>
      </c>
    </row>
    <row r="78" spans="1:5" x14ac:dyDescent="0.3">
      <c r="A78">
        <v>6.8</v>
      </c>
      <c r="B78">
        <v>2.8</v>
      </c>
      <c r="C78">
        <v>4.8</v>
      </c>
      <c r="D78">
        <v>1.4</v>
      </c>
      <c r="E78" t="s">
        <v>71</v>
      </c>
    </row>
    <row r="79" spans="1:5" x14ac:dyDescent="0.3">
      <c r="A79">
        <v>6.7</v>
      </c>
      <c r="B79">
        <v>3</v>
      </c>
      <c r="C79">
        <v>5</v>
      </c>
      <c r="D79">
        <v>1.7</v>
      </c>
      <c r="E79" t="s">
        <v>71</v>
      </c>
    </row>
    <row r="80" spans="1:5" x14ac:dyDescent="0.3">
      <c r="A80">
        <v>6</v>
      </c>
      <c r="B80">
        <v>2.9</v>
      </c>
      <c r="C80">
        <v>4.5</v>
      </c>
      <c r="D80">
        <v>1.5</v>
      </c>
      <c r="E80" t="s">
        <v>71</v>
      </c>
    </row>
    <row r="81" spans="1:5" x14ac:dyDescent="0.3">
      <c r="A81">
        <v>5.7</v>
      </c>
      <c r="B81">
        <v>2.6</v>
      </c>
      <c r="C81">
        <v>3.5</v>
      </c>
      <c r="D81">
        <v>1</v>
      </c>
      <c r="E81" t="s">
        <v>71</v>
      </c>
    </row>
    <row r="82" spans="1:5" x14ac:dyDescent="0.3">
      <c r="A82">
        <v>5.5</v>
      </c>
      <c r="B82">
        <v>2.4</v>
      </c>
      <c r="C82">
        <v>3.8</v>
      </c>
      <c r="D82">
        <v>1.1000000000000001</v>
      </c>
      <c r="E82" t="s">
        <v>71</v>
      </c>
    </row>
    <row r="83" spans="1:5" x14ac:dyDescent="0.3">
      <c r="A83">
        <v>5.5</v>
      </c>
      <c r="B83">
        <v>2.4</v>
      </c>
      <c r="C83">
        <v>3.7</v>
      </c>
      <c r="D83">
        <v>1</v>
      </c>
      <c r="E83" t="s">
        <v>71</v>
      </c>
    </row>
    <row r="84" spans="1:5" x14ac:dyDescent="0.3">
      <c r="A84">
        <v>5.8</v>
      </c>
      <c r="B84">
        <v>2.7</v>
      </c>
      <c r="C84">
        <v>3.9</v>
      </c>
      <c r="D84">
        <v>1.2</v>
      </c>
      <c r="E84" t="s">
        <v>71</v>
      </c>
    </row>
    <row r="85" spans="1:5" x14ac:dyDescent="0.3">
      <c r="A85">
        <v>6</v>
      </c>
      <c r="B85">
        <v>2.7</v>
      </c>
      <c r="C85">
        <v>5.0999999999999996</v>
      </c>
      <c r="D85">
        <v>1.6</v>
      </c>
      <c r="E85" t="s">
        <v>71</v>
      </c>
    </row>
    <row r="86" spans="1:5" x14ac:dyDescent="0.3">
      <c r="A86">
        <v>5.4</v>
      </c>
      <c r="B86">
        <v>3</v>
      </c>
      <c r="C86">
        <v>4.5</v>
      </c>
      <c r="D86">
        <v>1.5</v>
      </c>
      <c r="E86" t="s">
        <v>71</v>
      </c>
    </row>
    <row r="87" spans="1:5" x14ac:dyDescent="0.3">
      <c r="A87">
        <v>6</v>
      </c>
      <c r="B87">
        <v>3.4</v>
      </c>
      <c r="C87">
        <v>4.5</v>
      </c>
      <c r="D87">
        <v>1.6</v>
      </c>
      <c r="E87" t="s">
        <v>71</v>
      </c>
    </row>
    <row r="88" spans="1:5" x14ac:dyDescent="0.3">
      <c r="A88">
        <v>6.7</v>
      </c>
      <c r="B88">
        <v>3.1</v>
      </c>
      <c r="C88">
        <v>4.7</v>
      </c>
      <c r="D88">
        <v>1.5</v>
      </c>
      <c r="E88" t="s">
        <v>71</v>
      </c>
    </row>
    <row r="89" spans="1:5" x14ac:dyDescent="0.3">
      <c r="A89">
        <v>6.3</v>
      </c>
      <c r="B89">
        <v>2.2999999999999998</v>
      </c>
      <c r="C89">
        <v>4.4000000000000004</v>
      </c>
      <c r="D89">
        <v>1.3</v>
      </c>
      <c r="E89" t="s">
        <v>71</v>
      </c>
    </row>
    <row r="90" spans="1:5" x14ac:dyDescent="0.3">
      <c r="A90">
        <v>5.6</v>
      </c>
      <c r="B90">
        <v>3</v>
      </c>
      <c r="C90">
        <v>4.0999999999999996</v>
      </c>
      <c r="D90">
        <v>1.3</v>
      </c>
      <c r="E90" t="s">
        <v>71</v>
      </c>
    </row>
    <row r="91" spans="1:5" x14ac:dyDescent="0.3">
      <c r="A91">
        <v>5.5</v>
      </c>
      <c r="B91">
        <v>2.5</v>
      </c>
      <c r="C91">
        <v>4</v>
      </c>
      <c r="D91">
        <v>1.3</v>
      </c>
      <c r="E91" t="s">
        <v>71</v>
      </c>
    </row>
    <row r="92" spans="1:5" x14ac:dyDescent="0.3">
      <c r="A92">
        <v>5.5</v>
      </c>
      <c r="B92">
        <v>2.6</v>
      </c>
      <c r="C92">
        <v>4.4000000000000004</v>
      </c>
      <c r="D92">
        <v>1.2</v>
      </c>
      <c r="E92" t="s">
        <v>71</v>
      </c>
    </row>
    <row r="93" spans="1:5" x14ac:dyDescent="0.3">
      <c r="A93">
        <v>6.1</v>
      </c>
      <c r="B93">
        <v>3</v>
      </c>
      <c r="C93">
        <v>4.5999999999999996</v>
      </c>
      <c r="D93">
        <v>1.4</v>
      </c>
      <c r="E93" t="s">
        <v>71</v>
      </c>
    </row>
    <row r="94" spans="1:5" x14ac:dyDescent="0.3">
      <c r="A94">
        <v>5.8</v>
      </c>
      <c r="B94">
        <v>2.6</v>
      </c>
      <c r="C94">
        <v>4</v>
      </c>
      <c r="D94">
        <v>1.2</v>
      </c>
      <c r="E94" t="s">
        <v>71</v>
      </c>
    </row>
    <row r="95" spans="1:5" x14ac:dyDescent="0.3">
      <c r="A95">
        <v>5</v>
      </c>
      <c r="B95">
        <v>2.2999999999999998</v>
      </c>
      <c r="C95">
        <v>3.3</v>
      </c>
      <c r="D95">
        <v>1</v>
      </c>
      <c r="E95" t="s">
        <v>71</v>
      </c>
    </row>
    <row r="96" spans="1:5" x14ac:dyDescent="0.3">
      <c r="A96">
        <v>5.6</v>
      </c>
      <c r="B96">
        <v>2.7</v>
      </c>
      <c r="C96">
        <v>4.2</v>
      </c>
      <c r="D96">
        <v>1.3</v>
      </c>
      <c r="E96" t="s">
        <v>71</v>
      </c>
    </row>
    <row r="97" spans="1:5" x14ac:dyDescent="0.3">
      <c r="A97">
        <v>5.7</v>
      </c>
      <c r="B97">
        <v>3</v>
      </c>
      <c r="C97">
        <v>4.2</v>
      </c>
      <c r="D97">
        <v>1.2</v>
      </c>
      <c r="E97" t="s">
        <v>71</v>
      </c>
    </row>
    <row r="98" spans="1:5" x14ac:dyDescent="0.3">
      <c r="A98">
        <v>5.7</v>
      </c>
      <c r="B98">
        <v>2.9</v>
      </c>
      <c r="C98">
        <v>4.2</v>
      </c>
      <c r="D98">
        <v>1.3</v>
      </c>
      <c r="E98" t="s">
        <v>71</v>
      </c>
    </row>
    <row r="99" spans="1:5" x14ac:dyDescent="0.3">
      <c r="A99">
        <v>6.2</v>
      </c>
      <c r="B99">
        <v>2.9</v>
      </c>
      <c r="C99">
        <v>4.3</v>
      </c>
      <c r="D99">
        <v>1.3</v>
      </c>
      <c r="E99" t="s">
        <v>71</v>
      </c>
    </row>
    <row r="100" spans="1:5" x14ac:dyDescent="0.3">
      <c r="A100">
        <v>5.0999999999999996</v>
      </c>
      <c r="B100">
        <v>2.5</v>
      </c>
      <c r="C100">
        <v>3</v>
      </c>
      <c r="D100">
        <v>1.1000000000000001</v>
      </c>
      <c r="E100" t="s">
        <v>71</v>
      </c>
    </row>
    <row r="101" spans="1:5" x14ac:dyDescent="0.3">
      <c r="A101">
        <v>5.7</v>
      </c>
      <c r="B101">
        <v>2.8</v>
      </c>
      <c r="C101">
        <v>4.0999999999999996</v>
      </c>
      <c r="D101">
        <v>1.3</v>
      </c>
      <c r="E101" t="s">
        <v>71</v>
      </c>
    </row>
    <row r="102" spans="1:5" x14ac:dyDescent="0.3">
      <c r="A102">
        <v>6.3</v>
      </c>
      <c r="B102">
        <v>3.3</v>
      </c>
      <c r="C102">
        <v>6</v>
      </c>
      <c r="D102">
        <v>2.5</v>
      </c>
      <c r="E102" t="s">
        <v>72</v>
      </c>
    </row>
    <row r="103" spans="1:5" x14ac:dyDescent="0.3">
      <c r="A103">
        <v>5.8</v>
      </c>
      <c r="B103">
        <v>2.7</v>
      </c>
      <c r="C103">
        <v>5.0999999999999996</v>
      </c>
      <c r="D103">
        <v>1.9</v>
      </c>
      <c r="E103" t="s">
        <v>72</v>
      </c>
    </row>
    <row r="104" spans="1:5" x14ac:dyDescent="0.3">
      <c r="A104">
        <v>7.1</v>
      </c>
      <c r="B104">
        <v>3</v>
      </c>
      <c r="C104">
        <v>5.9</v>
      </c>
      <c r="D104">
        <v>2.1</v>
      </c>
      <c r="E104" t="s">
        <v>72</v>
      </c>
    </row>
    <row r="105" spans="1:5" x14ac:dyDescent="0.3">
      <c r="A105">
        <v>6.3</v>
      </c>
      <c r="B105">
        <v>2.9</v>
      </c>
      <c r="C105">
        <v>5.6</v>
      </c>
      <c r="D105">
        <v>1.8</v>
      </c>
      <c r="E105" t="s">
        <v>72</v>
      </c>
    </row>
    <row r="106" spans="1:5" x14ac:dyDescent="0.3">
      <c r="A106">
        <v>6.5</v>
      </c>
      <c r="B106">
        <v>3</v>
      </c>
      <c r="C106">
        <v>5.8</v>
      </c>
      <c r="D106">
        <v>2.2000000000000002</v>
      </c>
      <c r="E106" t="s">
        <v>72</v>
      </c>
    </row>
    <row r="107" spans="1:5" x14ac:dyDescent="0.3">
      <c r="A107">
        <v>7.6</v>
      </c>
      <c r="B107">
        <v>3</v>
      </c>
      <c r="C107">
        <v>6.6</v>
      </c>
      <c r="D107">
        <v>2.1</v>
      </c>
      <c r="E107" t="s">
        <v>72</v>
      </c>
    </row>
    <row r="108" spans="1:5" x14ac:dyDescent="0.3">
      <c r="A108">
        <v>4.9000000000000004</v>
      </c>
      <c r="B108">
        <v>2.5</v>
      </c>
      <c r="C108">
        <v>4.5</v>
      </c>
      <c r="D108">
        <v>1.7</v>
      </c>
      <c r="E108" t="s">
        <v>72</v>
      </c>
    </row>
    <row r="109" spans="1:5" x14ac:dyDescent="0.3">
      <c r="A109">
        <v>7.3</v>
      </c>
      <c r="B109">
        <v>2.9</v>
      </c>
      <c r="C109">
        <v>6.3</v>
      </c>
      <c r="D109">
        <v>1.8</v>
      </c>
      <c r="E109" t="s">
        <v>72</v>
      </c>
    </row>
    <row r="110" spans="1:5" x14ac:dyDescent="0.3">
      <c r="A110">
        <v>6.7</v>
      </c>
      <c r="B110">
        <v>2.5</v>
      </c>
      <c r="C110">
        <v>5.8</v>
      </c>
      <c r="D110">
        <v>1.8</v>
      </c>
      <c r="E110" t="s">
        <v>72</v>
      </c>
    </row>
    <row r="111" spans="1:5" x14ac:dyDescent="0.3">
      <c r="A111">
        <v>7.2</v>
      </c>
      <c r="B111">
        <v>3.6</v>
      </c>
      <c r="C111">
        <v>6.1</v>
      </c>
      <c r="D111">
        <v>2.5</v>
      </c>
      <c r="E111" t="s">
        <v>72</v>
      </c>
    </row>
    <row r="112" spans="1:5" x14ac:dyDescent="0.3">
      <c r="A112">
        <v>6.5</v>
      </c>
      <c r="B112">
        <v>3.2</v>
      </c>
      <c r="C112">
        <v>5.0999999999999996</v>
      </c>
      <c r="D112">
        <v>2</v>
      </c>
      <c r="E112" t="s">
        <v>72</v>
      </c>
    </row>
    <row r="113" spans="1:5" x14ac:dyDescent="0.3">
      <c r="A113">
        <v>6.4</v>
      </c>
      <c r="B113">
        <v>2.7</v>
      </c>
      <c r="C113">
        <v>5.3</v>
      </c>
      <c r="D113">
        <v>1.9</v>
      </c>
      <c r="E113" t="s">
        <v>72</v>
      </c>
    </row>
    <row r="114" spans="1:5" x14ac:dyDescent="0.3">
      <c r="A114">
        <v>6.8</v>
      </c>
      <c r="B114">
        <v>3</v>
      </c>
      <c r="C114">
        <v>5.5</v>
      </c>
      <c r="D114">
        <v>2.1</v>
      </c>
      <c r="E114" t="s">
        <v>72</v>
      </c>
    </row>
    <row r="115" spans="1:5" x14ac:dyDescent="0.3">
      <c r="A115">
        <v>5.7</v>
      </c>
      <c r="B115">
        <v>2.5</v>
      </c>
      <c r="C115">
        <v>5</v>
      </c>
      <c r="D115">
        <v>2</v>
      </c>
      <c r="E115" t="s">
        <v>72</v>
      </c>
    </row>
    <row r="116" spans="1:5" x14ac:dyDescent="0.3">
      <c r="A116">
        <v>5.8</v>
      </c>
      <c r="B116">
        <v>2.8</v>
      </c>
      <c r="C116">
        <v>5.0999999999999996</v>
      </c>
      <c r="D116">
        <v>2.4</v>
      </c>
      <c r="E116" t="s">
        <v>72</v>
      </c>
    </row>
    <row r="117" spans="1:5" x14ac:dyDescent="0.3">
      <c r="A117">
        <v>6.4</v>
      </c>
      <c r="B117">
        <v>3.2</v>
      </c>
      <c r="C117">
        <v>5.3</v>
      </c>
      <c r="D117">
        <v>2.2999999999999998</v>
      </c>
      <c r="E117" t="s">
        <v>72</v>
      </c>
    </row>
    <row r="118" spans="1:5" x14ac:dyDescent="0.3">
      <c r="A118">
        <v>6.5</v>
      </c>
      <c r="B118">
        <v>3</v>
      </c>
      <c r="C118">
        <v>5.5</v>
      </c>
      <c r="D118">
        <v>1.8</v>
      </c>
      <c r="E118" t="s">
        <v>72</v>
      </c>
    </row>
    <row r="119" spans="1:5" x14ac:dyDescent="0.3">
      <c r="A119">
        <v>7.7</v>
      </c>
      <c r="B119">
        <v>3.8</v>
      </c>
      <c r="C119">
        <v>6.7</v>
      </c>
      <c r="D119">
        <v>2.2000000000000002</v>
      </c>
      <c r="E119" t="s">
        <v>72</v>
      </c>
    </row>
    <row r="120" spans="1:5" x14ac:dyDescent="0.3">
      <c r="A120">
        <v>7.7</v>
      </c>
      <c r="B120">
        <v>2.6</v>
      </c>
      <c r="C120">
        <v>6.9</v>
      </c>
      <c r="D120">
        <v>2.2999999999999998</v>
      </c>
      <c r="E120" t="s">
        <v>72</v>
      </c>
    </row>
    <row r="121" spans="1:5" x14ac:dyDescent="0.3">
      <c r="A121">
        <v>6</v>
      </c>
      <c r="B121">
        <v>2.2000000000000002</v>
      </c>
      <c r="C121">
        <v>5</v>
      </c>
      <c r="D121">
        <v>1.5</v>
      </c>
      <c r="E121" t="s">
        <v>72</v>
      </c>
    </row>
    <row r="122" spans="1:5" x14ac:dyDescent="0.3">
      <c r="A122">
        <v>6.9</v>
      </c>
      <c r="B122">
        <v>3.2</v>
      </c>
      <c r="C122">
        <v>5.7</v>
      </c>
      <c r="D122">
        <v>2.2999999999999998</v>
      </c>
      <c r="E122" t="s">
        <v>72</v>
      </c>
    </row>
    <row r="123" spans="1:5" x14ac:dyDescent="0.3">
      <c r="A123">
        <v>5.6</v>
      </c>
      <c r="B123">
        <v>2.8</v>
      </c>
      <c r="C123">
        <v>4.9000000000000004</v>
      </c>
      <c r="D123">
        <v>2</v>
      </c>
      <c r="E123" t="s">
        <v>72</v>
      </c>
    </row>
    <row r="124" spans="1:5" x14ac:dyDescent="0.3">
      <c r="A124">
        <v>7.7</v>
      </c>
      <c r="B124">
        <v>2.8</v>
      </c>
      <c r="C124">
        <v>6.7</v>
      </c>
      <c r="D124">
        <v>2</v>
      </c>
      <c r="E124" t="s">
        <v>72</v>
      </c>
    </row>
    <row r="125" spans="1:5" x14ac:dyDescent="0.3">
      <c r="A125">
        <v>6.3</v>
      </c>
      <c r="B125">
        <v>2.7</v>
      </c>
      <c r="C125">
        <v>4.9000000000000004</v>
      </c>
      <c r="D125">
        <v>1.8</v>
      </c>
      <c r="E125" t="s">
        <v>72</v>
      </c>
    </row>
    <row r="126" spans="1:5" x14ac:dyDescent="0.3">
      <c r="A126">
        <v>6.7</v>
      </c>
      <c r="B126">
        <v>3.3</v>
      </c>
      <c r="C126">
        <v>5.7</v>
      </c>
      <c r="D126">
        <v>2.1</v>
      </c>
      <c r="E126" t="s">
        <v>72</v>
      </c>
    </row>
    <row r="127" spans="1:5" x14ac:dyDescent="0.3">
      <c r="A127">
        <v>7.2</v>
      </c>
      <c r="B127">
        <v>3.2</v>
      </c>
      <c r="C127">
        <v>6</v>
      </c>
      <c r="D127">
        <v>1.8</v>
      </c>
      <c r="E127" t="s">
        <v>72</v>
      </c>
    </row>
    <row r="128" spans="1:5" x14ac:dyDescent="0.3">
      <c r="A128">
        <v>6.2</v>
      </c>
      <c r="B128">
        <v>2.8</v>
      </c>
      <c r="C128">
        <v>4.8</v>
      </c>
      <c r="D128">
        <v>1.8</v>
      </c>
      <c r="E128" t="s">
        <v>72</v>
      </c>
    </row>
    <row r="129" spans="1:5" x14ac:dyDescent="0.3">
      <c r="A129">
        <v>6.1</v>
      </c>
      <c r="B129">
        <v>3</v>
      </c>
      <c r="C129">
        <v>4.9000000000000004</v>
      </c>
      <c r="D129">
        <v>1.8</v>
      </c>
      <c r="E129" t="s">
        <v>72</v>
      </c>
    </row>
    <row r="130" spans="1:5" x14ac:dyDescent="0.3">
      <c r="A130">
        <v>6.4</v>
      </c>
      <c r="B130">
        <v>2.8</v>
      </c>
      <c r="C130">
        <v>5.6</v>
      </c>
      <c r="D130">
        <v>2.1</v>
      </c>
      <c r="E130" t="s">
        <v>72</v>
      </c>
    </row>
    <row r="131" spans="1:5" x14ac:dyDescent="0.3">
      <c r="A131">
        <v>7.2</v>
      </c>
      <c r="B131">
        <v>3</v>
      </c>
      <c r="C131">
        <v>5.8</v>
      </c>
      <c r="D131">
        <v>1.6</v>
      </c>
      <c r="E131" t="s">
        <v>72</v>
      </c>
    </row>
    <row r="132" spans="1:5" x14ac:dyDescent="0.3">
      <c r="A132">
        <v>7.4</v>
      </c>
      <c r="B132">
        <v>2.8</v>
      </c>
      <c r="C132">
        <v>6.1</v>
      </c>
      <c r="D132">
        <v>1.9</v>
      </c>
      <c r="E132" t="s">
        <v>72</v>
      </c>
    </row>
    <row r="133" spans="1:5" x14ac:dyDescent="0.3">
      <c r="A133">
        <v>7.9</v>
      </c>
      <c r="B133">
        <v>3.8</v>
      </c>
      <c r="C133">
        <v>6.4</v>
      </c>
      <c r="D133">
        <v>2</v>
      </c>
      <c r="E133" t="s">
        <v>72</v>
      </c>
    </row>
    <row r="134" spans="1:5" x14ac:dyDescent="0.3">
      <c r="A134">
        <v>6.4</v>
      </c>
      <c r="B134">
        <v>2.8</v>
      </c>
      <c r="C134">
        <v>5.6</v>
      </c>
      <c r="D134">
        <v>2.2000000000000002</v>
      </c>
      <c r="E134" t="s">
        <v>72</v>
      </c>
    </row>
    <row r="135" spans="1:5" x14ac:dyDescent="0.3">
      <c r="A135">
        <v>6.3</v>
      </c>
      <c r="B135">
        <v>2.8</v>
      </c>
      <c r="C135">
        <v>5.0999999999999996</v>
      </c>
      <c r="D135">
        <v>1.5</v>
      </c>
      <c r="E135" t="s">
        <v>72</v>
      </c>
    </row>
    <row r="136" spans="1:5" x14ac:dyDescent="0.3">
      <c r="A136">
        <v>6.1</v>
      </c>
      <c r="B136">
        <v>2.6</v>
      </c>
      <c r="C136">
        <v>5.6</v>
      </c>
      <c r="D136">
        <v>1.4</v>
      </c>
      <c r="E136" t="s">
        <v>72</v>
      </c>
    </row>
    <row r="137" spans="1:5" x14ac:dyDescent="0.3">
      <c r="A137">
        <v>7.7</v>
      </c>
      <c r="B137">
        <v>3</v>
      </c>
      <c r="C137">
        <v>6.1</v>
      </c>
      <c r="D137">
        <v>2.2999999999999998</v>
      </c>
      <c r="E137" t="s">
        <v>72</v>
      </c>
    </row>
    <row r="138" spans="1:5" x14ac:dyDescent="0.3">
      <c r="A138">
        <v>6.3</v>
      </c>
      <c r="B138">
        <v>3.4</v>
      </c>
      <c r="C138">
        <v>5.6</v>
      </c>
      <c r="D138">
        <v>2.4</v>
      </c>
      <c r="E138" t="s">
        <v>72</v>
      </c>
    </row>
    <row r="139" spans="1:5" x14ac:dyDescent="0.3">
      <c r="A139">
        <v>6.4</v>
      </c>
      <c r="B139">
        <v>3.1</v>
      </c>
      <c r="C139">
        <v>5.5</v>
      </c>
      <c r="D139">
        <v>1.8</v>
      </c>
      <c r="E139" t="s">
        <v>72</v>
      </c>
    </row>
    <row r="140" spans="1:5" x14ac:dyDescent="0.3">
      <c r="A140">
        <v>6</v>
      </c>
      <c r="B140">
        <v>3</v>
      </c>
      <c r="C140">
        <v>4.8</v>
      </c>
      <c r="D140">
        <v>1.8</v>
      </c>
      <c r="E140" t="s">
        <v>72</v>
      </c>
    </row>
    <row r="141" spans="1:5" x14ac:dyDescent="0.3">
      <c r="A141">
        <v>6.9</v>
      </c>
      <c r="B141">
        <v>3.1</v>
      </c>
      <c r="C141">
        <v>5.4</v>
      </c>
      <c r="D141">
        <v>2.1</v>
      </c>
      <c r="E141" t="s">
        <v>72</v>
      </c>
    </row>
    <row r="142" spans="1:5" x14ac:dyDescent="0.3">
      <c r="A142">
        <v>6.7</v>
      </c>
      <c r="B142">
        <v>3.1</v>
      </c>
      <c r="C142">
        <v>5.6</v>
      </c>
      <c r="D142">
        <v>2.4</v>
      </c>
      <c r="E142" t="s">
        <v>72</v>
      </c>
    </row>
    <row r="143" spans="1:5" x14ac:dyDescent="0.3">
      <c r="A143">
        <v>6.9</v>
      </c>
      <c r="B143">
        <v>3.1</v>
      </c>
      <c r="C143">
        <v>5.0999999999999996</v>
      </c>
      <c r="D143">
        <v>2.2999999999999998</v>
      </c>
      <c r="E143" t="s">
        <v>72</v>
      </c>
    </row>
    <row r="144" spans="1:5" x14ac:dyDescent="0.3">
      <c r="A144">
        <v>5.8</v>
      </c>
      <c r="B144">
        <v>2.7</v>
      </c>
      <c r="C144">
        <v>5.0999999999999996</v>
      </c>
      <c r="D144">
        <v>1.9</v>
      </c>
      <c r="E144" t="s">
        <v>72</v>
      </c>
    </row>
    <row r="145" spans="1:18" x14ac:dyDescent="0.3">
      <c r="A145">
        <v>6.8</v>
      </c>
      <c r="B145">
        <v>3.2</v>
      </c>
      <c r="C145">
        <v>5.9</v>
      </c>
      <c r="D145">
        <v>2.2999999999999998</v>
      </c>
      <c r="E145" t="s">
        <v>72</v>
      </c>
    </row>
    <row r="146" spans="1:18" x14ac:dyDescent="0.3">
      <c r="A146">
        <v>6.7</v>
      </c>
      <c r="B146">
        <v>3.3</v>
      </c>
      <c r="C146">
        <v>5.7</v>
      </c>
      <c r="D146">
        <v>2.5</v>
      </c>
      <c r="E146" t="s">
        <v>72</v>
      </c>
    </row>
    <row r="147" spans="1:18" x14ac:dyDescent="0.3">
      <c r="A147">
        <v>6.7</v>
      </c>
      <c r="B147">
        <v>3</v>
      </c>
      <c r="C147">
        <v>5.2</v>
      </c>
      <c r="D147">
        <v>2.2999999999999998</v>
      </c>
      <c r="E147" t="s">
        <v>72</v>
      </c>
    </row>
    <row r="148" spans="1:18" x14ac:dyDescent="0.3">
      <c r="A148">
        <v>6.3</v>
      </c>
      <c r="B148">
        <v>2.5</v>
      </c>
      <c r="C148">
        <v>5</v>
      </c>
      <c r="D148">
        <v>1.9</v>
      </c>
      <c r="E148" t="s">
        <v>72</v>
      </c>
    </row>
    <row r="149" spans="1:18" x14ac:dyDescent="0.3">
      <c r="A149">
        <v>6.5</v>
      </c>
      <c r="B149">
        <v>3</v>
      </c>
      <c r="C149">
        <v>5.2</v>
      </c>
      <c r="D149">
        <v>2</v>
      </c>
      <c r="E149" t="s">
        <v>72</v>
      </c>
    </row>
    <row r="150" spans="1:18" x14ac:dyDescent="0.3">
      <c r="A150">
        <v>6.2</v>
      </c>
      <c r="B150">
        <v>3.4</v>
      </c>
      <c r="C150">
        <v>5.4</v>
      </c>
      <c r="D150">
        <v>2.2999999999999998</v>
      </c>
      <c r="E150" t="s">
        <v>72</v>
      </c>
    </row>
    <row r="151" spans="1:18" x14ac:dyDescent="0.3">
      <c r="A151">
        <v>5.9</v>
      </c>
      <c r="B151">
        <v>3</v>
      </c>
      <c r="C151">
        <v>5.0999999999999996</v>
      </c>
      <c r="D151">
        <v>1.8</v>
      </c>
      <c r="E151" t="s">
        <v>72</v>
      </c>
    </row>
    <row r="153" spans="1:18" ht="18" x14ac:dyDescent="0.35">
      <c r="A153" s="86" t="s">
        <v>44</v>
      </c>
      <c r="B153" s="86" t="s">
        <v>66</v>
      </c>
      <c r="C153" s="86" t="s">
        <v>67</v>
      </c>
      <c r="D153" s="86" t="s">
        <v>68</v>
      </c>
      <c r="E153" s="86"/>
      <c r="F153" s="86"/>
      <c r="G153" s="86"/>
      <c r="H153" s="86"/>
      <c r="I153" s="86"/>
      <c r="J153" s="86"/>
      <c r="K153" s="86"/>
      <c r="L153" s="86"/>
      <c r="M153" s="86"/>
      <c r="N153" s="86"/>
      <c r="O153" s="86"/>
      <c r="P153" s="86"/>
    </row>
    <row r="154" spans="1:18" ht="18" x14ac:dyDescent="0.35">
      <c r="A154" s="87">
        <f>AVERAGE(A2:A151)</f>
        <v>5.8433333333333346</v>
      </c>
      <c r="B154" s="87">
        <f>AVERAGE(B2:B151)</f>
        <v>3.0573333333333341</v>
      </c>
      <c r="C154" s="87">
        <f>AVERAGE(C2:C151)</f>
        <v>3.7580000000000027</v>
      </c>
      <c r="D154" s="87">
        <f>AVERAGE(D2:D151)</f>
        <v>1.199333333333334</v>
      </c>
      <c r="E154" s="86" t="s">
        <v>111</v>
      </c>
      <c r="F154" s="86"/>
      <c r="G154" s="86"/>
      <c r="H154" s="86"/>
      <c r="I154" s="86"/>
      <c r="J154" s="86"/>
      <c r="K154" s="86"/>
      <c r="L154" s="86"/>
      <c r="M154" s="86"/>
      <c r="N154" s="86"/>
      <c r="O154" s="86"/>
      <c r="P154" s="86"/>
    </row>
    <row r="155" spans="1:18" ht="18" x14ac:dyDescent="0.35">
      <c r="A155" s="87">
        <f>STDEV(A2:A151)</f>
        <v>0.82806612797784351</v>
      </c>
      <c r="B155" s="87">
        <f>STDEV(B2:B151)</f>
        <v>0.43586628493668389</v>
      </c>
      <c r="C155" s="87">
        <f>STDEV(C2:C151)</f>
        <v>1.7652982332594624</v>
      </c>
      <c r="D155" s="87">
        <f>STDEV(D2:D151)</f>
        <v>0.76223766896034584</v>
      </c>
      <c r="E155" s="86" t="s">
        <v>299</v>
      </c>
      <c r="F155" s="86"/>
      <c r="G155" s="86"/>
      <c r="H155" s="86"/>
      <c r="I155" s="86"/>
      <c r="J155" s="86"/>
      <c r="K155" s="86"/>
      <c r="L155" s="86"/>
      <c r="M155" s="86"/>
      <c r="N155" s="86"/>
      <c r="O155" s="86"/>
      <c r="P155" s="86"/>
    </row>
    <row r="156" spans="1:18" ht="18" x14ac:dyDescent="0.35">
      <c r="A156" s="86"/>
      <c r="B156" s="86"/>
      <c r="C156" s="86"/>
      <c r="D156" s="86"/>
      <c r="E156" s="86"/>
      <c r="F156" s="86"/>
      <c r="G156" s="86"/>
      <c r="H156" s="86"/>
      <c r="I156" s="86"/>
      <c r="J156" s="86"/>
      <c r="K156" s="86"/>
      <c r="L156" s="86"/>
      <c r="M156" s="86"/>
      <c r="N156" s="86"/>
      <c r="O156" s="86"/>
      <c r="P156" s="86"/>
    </row>
    <row r="157" spans="1:18" ht="18" x14ac:dyDescent="0.35">
      <c r="A157" s="86"/>
      <c r="B157" s="86"/>
      <c r="C157" s="86"/>
      <c r="D157" s="133" t="s">
        <v>45</v>
      </c>
      <c r="E157" s="133"/>
      <c r="F157" s="86"/>
      <c r="G157" s="86" t="s">
        <v>296</v>
      </c>
      <c r="J157" s="86" t="s">
        <v>310</v>
      </c>
      <c r="K157" s="86"/>
      <c r="L157" s="86" t="s">
        <v>311</v>
      </c>
      <c r="M157" s="86"/>
      <c r="N157" s="86"/>
      <c r="O157" s="86"/>
      <c r="P157" s="86"/>
      <c r="Q157" s="86"/>
      <c r="R157" s="86"/>
    </row>
    <row r="158" spans="1:18" ht="18" x14ac:dyDescent="0.35">
      <c r="A158" s="86" t="s">
        <v>74</v>
      </c>
      <c r="B158" s="86"/>
      <c r="C158" s="86"/>
      <c r="D158" s="88">
        <f>(3.5 - B154)/B155</f>
        <v>1.0156019907136655</v>
      </c>
      <c r="E158" s="88"/>
      <c r="F158" s="88"/>
      <c r="G158" s="89">
        <v>0.84609999999999996</v>
      </c>
      <c r="J158" s="88">
        <f t="shared" ref="J158:J165" si="0">G158*100</f>
        <v>84.61</v>
      </c>
      <c r="K158" s="86"/>
      <c r="L158" s="89">
        <f>_xlfn.NORM.DIST(3.5, B154,B155,TRUE)</f>
        <v>0.84509052174385801</v>
      </c>
      <c r="M158" s="86"/>
      <c r="N158" s="86" t="str">
        <f ca="1">_xlfn.FORMULATEXT(L158)</f>
        <v>=NORM.DIST(3.5, B154,B155,TRUE)</v>
      </c>
      <c r="O158" s="86"/>
      <c r="P158" s="86"/>
      <c r="Q158" s="86"/>
      <c r="R158" s="86"/>
    </row>
    <row r="159" spans="1:18" ht="18" x14ac:dyDescent="0.35">
      <c r="A159" s="86" t="s">
        <v>75</v>
      </c>
      <c r="B159" s="86"/>
      <c r="C159" s="86"/>
      <c r="D159" s="88">
        <f>(0.5 - D154)/D155</f>
        <v>-0.91747411839038318</v>
      </c>
      <c r="E159" s="88"/>
      <c r="F159" s="88"/>
      <c r="G159" s="89">
        <f xml:space="preserve"> 1 - 0.1788</f>
        <v>0.82120000000000004</v>
      </c>
      <c r="H159" t="str">
        <f t="shared" ref="H159:H164" ca="1" si="1">_xlfn.FORMULATEXT(G159)</f>
        <v>= 1 - 0.1788</v>
      </c>
      <c r="J159" s="88">
        <f t="shared" si="0"/>
        <v>82.12</v>
      </c>
      <c r="K159" s="86"/>
      <c r="L159" s="89">
        <f>1 - _xlfn.NORM.DIST(0.5,D154,D155,TRUE)</f>
        <v>0.82055287539872923</v>
      </c>
      <c r="M159" s="86"/>
      <c r="N159" s="86" t="str">
        <f t="shared" ref="N159:N165" ca="1" si="2">_xlfn.FORMULATEXT(L159)</f>
        <v>=1 - NORM.DIST(0.5,D154,D155,TRUE)</v>
      </c>
      <c r="O159" s="86"/>
      <c r="P159" s="86"/>
      <c r="Q159" s="86"/>
      <c r="R159" s="86"/>
    </row>
    <row r="160" spans="1:18" ht="18" x14ac:dyDescent="0.35">
      <c r="A160" s="86" t="s">
        <v>76</v>
      </c>
      <c r="B160" s="86"/>
      <c r="C160" s="86"/>
      <c r="D160" s="88">
        <f>(1.3 - C154)/C155</f>
        <v>-1.3923992862449817</v>
      </c>
      <c r="E160" s="88"/>
      <c r="F160" s="88"/>
      <c r="G160" s="89">
        <v>8.2299999999999998E-2</v>
      </c>
      <c r="J160" s="88">
        <f t="shared" si="0"/>
        <v>8.23</v>
      </c>
      <c r="K160" s="86"/>
      <c r="L160" s="89">
        <f>_xlfn.NORM.DIST(1.3,C154,C155,TRUE)</f>
        <v>8.1900760248133864E-2</v>
      </c>
      <c r="M160" s="86"/>
      <c r="N160" s="86" t="str">
        <f t="shared" ca="1" si="2"/>
        <v>=NORM.DIST(1.3,C154,C155,TRUE)</v>
      </c>
      <c r="O160" s="86"/>
      <c r="P160" s="86"/>
      <c r="Q160" s="86"/>
      <c r="R160" s="86"/>
    </row>
    <row r="161" spans="1:18" ht="18" x14ac:dyDescent="0.35">
      <c r="A161" s="86" t="s">
        <v>77</v>
      </c>
      <c r="B161" s="86"/>
      <c r="C161" s="86"/>
      <c r="D161" s="88">
        <f>(7.1 - A154)/A155</f>
        <v>1.5175921634851481</v>
      </c>
      <c r="E161" s="88"/>
      <c r="F161" s="88"/>
      <c r="G161" s="89">
        <f>1- 0.9357</f>
        <v>6.4300000000000024E-2</v>
      </c>
      <c r="H161" t="str">
        <f t="shared" ca="1" si="1"/>
        <v>=1- 0.9357</v>
      </c>
      <c r="J161" s="88">
        <f t="shared" si="0"/>
        <v>6.4300000000000024</v>
      </c>
      <c r="K161" s="86"/>
      <c r="L161" s="89">
        <f>1 - _xlfn.NORM.DIST(7.1,A154,A155,TRUE)</f>
        <v>6.4558621810797856E-2</v>
      </c>
      <c r="M161" s="86"/>
      <c r="N161" s="86" t="str">
        <f t="shared" ca="1" si="2"/>
        <v>=1 - NORM.DIST(7.1,A154,A155,TRUE)</v>
      </c>
      <c r="O161" s="86"/>
      <c r="P161" s="86"/>
      <c r="Q161" s="86"/>
      <c r="R161" s="86"/>
    </row>
    <row r="162" spans="1:18" ht="18" x14ac:dyDescent="0.35">
      <c r="A162" s="86" t="s">
        <v>78</v>
      </c>
      <c r="B162" s="86"/>
      <c r="C162" s="86"/>
      <c r="D162" s="88">
        <f>(1.3 - B154)/B155</f>
        <v>-4.0318175414476327</v>
      </c>
      <c r="E162" s="88"/>
      <c r="F162" s="88"/>
      <c r="G162" s="89">
        <v>0</v>
      </c>
      <c r="J162" s="88">
        <f t="shared" si="0"/>
        <v>0</v>
      </c>
      <c r="K162" s="86"/>
      <c r="L162" s="89">
        <f>_xlfn.NORM.DIST(1.3,B154,B155,TRUE)</f>
        <v>2.7673575153752306E-5</v>
      </c>
      <c r="M162" s="86"/>
      <c r="N162" s="86" t="str">
        <f t="shared" ca="1" si="2"/>
        <v>=NORM.DIST(1.3,B154,B155,TRUE)</v>
      </c>
      <c r="O162" s="86"/>
      <c r="P162" s="86"/>
      <c r="Q162" s="86"/>
      <c r="R162" s="86"/>
    </row>
    <row r="163" spans="1:18" ht="18" x14ac:dyDescent="0.35">
      <c r="A163" s="86" t="s">
        <v>79</v>
      </c>
      <c r="B163" s="86"/>
      <c r="C163" s="86"/>
      <c r="D163" s="88">
        <f>(3.5 - B154)/B155</f>
        <v>1.0156019907136655</v>
      </c>
      <c r="E163" s="88">
        <f>(5.5 -B154)/B155</f>
        <v>5.6041652017693906</v>
      </c>
      <c r="F163" s="88"/>
      <c r="G163" s="89">
        <f>1 - 0.8461</f>
        <v>0.15390000000000004</v>
      </c>
      <c r="H163" t="str">
        <f t="shared" ca="1" si="1"/>
        <v>=1 - 0.8461</v>
      </c>
      <c r="J163" s="88">
        <f t="shared" si="0"/>
        <v>15.390000000000004</v>
      </c>
      <c r="K163" s="86"/>
      <c r="L163" s="89">
        <f>_xlfn.NORM.DIST(5.5,B154,B155,TRUE) - _xlfn.NORM.DIST(3.5,B154,B155,TRUE)</f>
        <v>0.15490946779308945</v>
      </c>
      <c r="M163" s="86"/>
      <c r="N163" s="86" t="str">
        <f t="shared" ca="1" si="2"/>
        <v>=NORM.DIST(5.5,B154,B155,TRUE) - NORM.DIST(3.5,B154,B155,TRUE)</v>
      </c>
      <c r="O163" s="86"/>
      <c r="P163" s="86"/>
      <c r="Q163" s="86"/>
      <c r="R163" s="86"/>
    </row>
    <row r="164" spans="1:18" ht="18" x14ac:dyDescent="0.35">
      <c r="A164" s="86" t="s">
        <v>80</v>
      </c>
      <c r="B164" s="86"/>
      <c r="C164" s="86"/>
      <c r="D164" s="88">
        <f>(1.3 - C154)/C155</f>
        <v>-1.3923992862449817</v>
      </c>
      <c r="E164" s="88">
        <f>(2.4 - C154)/C155</f>
        <v>-0.76927511420695149</v>
      </c>
      <c r="F164" s="88"/>
      <c r="G164" s="89">
        <f>0.2206 - 0.0823</f>
        <v>0.13829999999999998</v>
      </c>
      <c r="H164" t="str">
        <f t="shared" ca="1" si="1"/>
        <v>=0.2206 - 0.0823</v>
      </c>
      <c r="J164" s="88">
        <f t="shared" si="0"/>
        <v>13.829999999999998</v>
      </c>
      <c r="K164" s="86"/>
      <c r="L164" s="89">
        <f>_xlfn.NORM.DIST(2.4,C154,C155,TRUE) - _xlfn.NORM.DIST(1.3,C154,C155,TRUE)</f>
        <v>0.13896424341270669</v>
      </c>
      <c r="M164" s="86"/>
      <c r="N164" s="86" t="str">
        <f t="shared" ca="1" si="2"/>
        <v>=NORM.DIST(2.4,C154,C155,TRUE) - NORM.DIST(1.3,C154,C155,TRUE)</v>
      </c>
      <c r="O164" s="86"/>
      <c r="P164" s="86"/>
      <c r="Q164" s="86"/>
      <c r="R164" s="86"/>
    </row>
    <row r="165" spans="1:18" ht="18" x14ac:dyDescent="0.35">
      <c r="A165" s="86" t="s">
        <v>438</v>
      </c>
      <c r="B165" s="86"/>
      <c r="C165" s="86"/>
      <c r="D165" s="88">
        <f>(0.9 - D154)/D155</f>
        <v>-0.3927034119707174</v>
      </c>
      <c r="E165" s="88">
        <f>(3.6 - D154)/D155</f>
        <v>3.1494988563620265</v>
      </c>
      <c r="F165" s="88"/>
      <c r="G165" s="89">
        <f>0.9992 - 0.3483</f>
        <v>0.65090000000000003</v>
      </c>
      <c r="H165" t="str">
        <f ca="1">_xlfn.FORMULATEXT(G165)</f>
        <v>=0.9992 - 0.3483</v>
      </c>
      <c r="J165" s="88">
        <f t="shared" si="0"/>
        <v>65.09</v>
      </c>
      <c r="K165" s="86"/>
      <c r="L165" s="89">
        <f>_xlfn.NORM.DIST(3.6,D154,D155,TRUE) - _xlfn.NORM.DIST(1.5,D154,D155,TRUE)</f>
        <v>0.34580568661745303</v>
      </c>
      <c r="M165" s="86"/>
      <c r="N165" s="86" t="str">
        <f t="shared" ca="1" si="2"/>
        <v>=NORM.DIST(3.6,D154,D155,TRUE) - NORM.DIST(1.5,D154,D155,TRUE)</v>
      </c>
      <c r="O165" s="86"/>
      <c r="P165" s="86"/>
      <c r="Q165" s="86"/>
      <c r="R165" s="86"/>
    </row>
    <row r="169" spans="1:18" ht="18" x14ac:dyDescent="0.35">
      <c r="A169" s="86"/>
    </row>
    <row r="170" spans="1:18" ht="18" x14ac:dyDescent="0.35">
      <c r="A170" s="86"/>
    </row>
    <row r="171" spans="1:18" ht="18" x14ac:dyDescent="0.35">
      <c r="A171" s="86"/>
    </row>
    <row r="172" spans="1:18" ht="18" x14ac:dyDescent="0.35">
      <c r="A172" s="86"/>
    </row>
    <row r="173" spans="1:18" ht="18" x14ac:dyDescent="0.35">
      <c r="A173" s="86"/>
    </row>
    <row r="174" spans="1:18" ht="18" x14ac:dyDescent="0.35">
      <c r="A174" s="86"/>
    </row>
    <row r="175" spans="1:18" ht="18" x14ac:dyDescent="0.35">
      <c r="A175" s="86"/>
    </row>
    <row r="176" spans="1:18" ht="18" x14ac:dyDescent="0.35">
      <c r="A176" s="86"/>
    </row>
  </sheetData>
  <mergeCells count="1">
    <mergeCell ref="D157:E157"/>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A0C1F-D81D-4C77-962E-1DEADD07CFD0}">
  <dimension ref="A1:A62"/>
  <sheetViews>
    <sheetView topLeftCell="A67" zoomScale="150" zoomScaleNormal="150" workbookViewId="0">
      <selection activeCell="H13" sqref="H13"/>
    </sheetView>
  </sheetViews>
  <sheetFormatPr defaultRowHeight="14.4" x14ac:dyDescent="0.3"/>
  <cols>
    <col min="14" max="14" width="12.33203125" customWidth="1"/>
    <col min="16" max="16" width="12.109375" customWidth="1"/>
  </cols>
  <sheetData>
    <row r="1" spans="1:1" x14ac:dyDescent="0.3">
      <c r="A1" t="s">
        <v>260</v>
      </c>
    </row>
    <row r="2" spans="1:1" x14ac:dyDescent="0.3">
      <c r="A2" t="s">
        <v>261</v>
      </c>
    </row>
    <row r="3" spans="1:1" x14ac:dyDescent="0.3">
      <c r="A3" t="s">
        <v>253</v>
      </c>
    </row>
    <row r="4" spans="1:1" x14ac:dyDescent="0.3">
      <c r="A4" t="s">
        <v>254</v>
      </c>
    </row>
    <row r="5" spans="1:1" x14ac:dyDescent="0.3">
      <c r="A5" t="s">
        <v>255</v>
      </c>
    </row>
    <row r="6" spans="1:1" x14ac:dyDescent="0.3">
      <c r="A6" t="s">
        <v>256</v>
      </c>
    </row>
    <row r="7" spans="1:1" x14ac:dyDescent="0.3">
      <c r="A7" t="s">
        <v>336</v>
      </c>
    </row>
    <row r="8" spans="1:1" x14ac:dyDescent="0.3">
      <c r="A8" t="s">
        <v>258</v>
      </c>
    </row>
    <row r="9" spans="1:1" x14ac:dyDescent="0.3">
      <c r="A9" t="s">
        <v>257</v>
      </c>
    </row>
    <row r="10" spans="1:1" x14ac:dyDescent="0.3">
      <c r="A10" t="s">
        <v>259</v>
      </c>
    </row>
    <row r="11" spans="1:1" x14ac:dyDescent="0.3">
      <c r="A11" t="s">
        <v>297</v>
      </c>
    </row>
    <row r="12" spans="1:1" x14ac:dyDescent="0.3">
      <c r="A12" t="s">
        <v>340</v>
      </c>
    </row>
    <row r="13" spans="1:1" x14ac:dyDescent="0.3">
      <c r="A13" t="s">
        <v>341</v>
      </c>
    </row>
    <row r="16" spans="1:1" x14ac:dyDescent="0.3">
      <c r="A16" t="s">
        <v>262</v>
      </c>
    </row>
    <row r="17" spans="1:1" x14ac:dyDescent="0.3">
      <c r="A17" t="s">
        <v>263</v>
      </c>
    </row>
    <row r="19" spans="1:1" x14ac:dyDescent="0.3">
      <c r="A19" t="s">
        <v>264</v>
      </c>
    </row>
    <row r="20" spans="1:1" x14ac:dyDescent="0.3">
      <c r="A20" t="s">
        <v>265</v>
      </c>
    </row>
    <row r="22" spans="1:1" x14ac:dyDescent="0.3">
      <c r="A22" t="s">
        <v>266</v>
      </c>
    </row>
    <row r="23" spans="1:1" x14ac:dyDescent="0.3">
      <c r="A23" t="s">
        <v>267</v>
      </c>
    </row>
    <row r="25" spans="1:1" x14ac:dyDescent="0.3">
      <c r="A25" t="s">
        <v>268</v>
      </c>
    </row>
    <row r="26" spans="1:1" x14ac:dyDescent="0.3">
      <c r="A26" t="s">
        <v>269</v>
      </c>
    </row>
    <row r="28" spans="1:1" x14ac:dyDescent="0.3">
      <c r="A28" t="s">
        <v>270</v>
      </c>
    </row>
    <row r="29" spans="1:1" x14ac:dyDescent="0.3">
      <c r="A29" t="s">
        <v>271</v>
      </c>
    </row>
    <row r="31" spans="1:1" x14ac:dyDescent="0.3">
      <c r="A31" t="s">
        <v>74</v>
      </c>
    </row>
    <row r="32" spans="1:1" x14ac:dyDescent="0.3">
      <c r="A32" t="s">
        <v>75</v>
      </c>
    </row>
    <row r="33" spans="1:1" x14ac:dyDescent="0.3">
      <c r="A33" t="s">
        <v>76</v>
      </c>
    </row>
    <row r="34" spans="1:1" x14ac:dyDescent="0.3">
      <c r="A34" t="s">
        <v>77</v>
      </c>
    </row>
    <row r="35" spans="1:1" x14ac:dyDescent="0.3">
      <c r="A35" t="s">
        <v>78</v>
      </c>
    </row>
    <row r="36" spans="1:1" x14ac:dyDescent="0.3">
      <c r="A36" t="s">
        <v>79</v>
      </c>
    </row>
    <row r="37" spans="1:1" x14ac:dyDescent="0.3">
      <c r="A37" t="s">
        <v>80</v>
      </c>
    </row>
    <row r="38" spans="1:1" x14ac:dyDescent="0.3">
      <c r="A38" t="s">
        <v>438</v>
      </c>
    </row>
    <row r="40" spans="1:1" ht="18" x14ac:dyDescent="0.3">
      <c r="A40" s="7" t="s">
        <v>49</v>
      </c>
    </row>
    <row r="41" spans="1:1" ht="18" x14ac:dyDescent="0.3">
      <c r="A41" s="7" t="s">
        <v>50</v>
      </c>
    </row>
    <row r="42" spans="1:1" ht="18" x14ac:dyDescent="0.3">
      <c r="A42" s="7" t="s">
        <v>51</v>
      </c>
    </row>
    <row r="43" spans="1:1" ht="18" x14ac:dyDescent="0.3">
      <c r="A43" s="7" t="s">
        <v>52</v>
      </c>
    </row>
    <row r="44" spans="1:1" ht="18" x14ac:dyDescent="0.3">
      <c r="A44" s="7" t="s">
        <v>53</v>
      </c>
    </row>
    <row r="45" spans="1:1" ht="18" x14ac:dyDescent="0.3">
      <c r="A45" s="7" t="s">
        <v>54</v>
      </c>
    </row>
    <row r="47" spans="1:1" ht="18" x14ac:dyDescent="0.3">
      <c r="A47" s="7" t="s">
        <v>55</v>
      </c>
    </row>
    <row r="48" spans="1:1" ht="18" x14ac:dyDescent="0.3">
      <c r="A48" s="7" t="s">
        <v>56</v>
      </c>
    </row>
    <row r="49" spans="1:1" ht="18" x14ac:dyDescent="0.3">
      <c r="A49" s="7" t="s">
        <v>57</v>
      </c>
    </row>
    <row r="50" spans="1:1" ht="18" x14ac:dyDescent="0.3">
      <c r="A50" s="7" t="s">
        <v>58</v>
      </c>
    </row>
    <row r="51" spans="1:1" ht="18" x14ac:dyDescent="0.3">
      <c r="A51" s="7" t="s">
        <v>59</v>
      </c>
    </row>
    <row r="53" spans="1:1" ht="18" x14ac:dyDescent="0.3">
      <c r="A53" s="7" t="s">
        <v>60</v>
      </c>
    </row>
    <row r="54" spans="1:1" ht="18" x14ac:dyDescent="0.3">
      <c r="A54" s="7" t="s">
        <v>61</v>
      </c>
    </row>
    <row r="55" spans="1:1" ht="18" x14ac:dyDescent="0.3">
      <c r="A55" s="7" t="s">
        <v>62</v>
      </c>
    </row>
    <row r="56" spans="1:1" ht="18" x14ac:dyDescent="0.3">
      <c r="A56" s="7" t="s">
        <v>63</v>
      </c>
    </row>
    <row r="57" spans="1:1" ht="18" x14ac:dyDescent="0.3">
      <c r="A57" s="7" t="s">
        <v>64</v>
      </c>
    </row>
    <row r="58" spans="1:1" ht="18" x14ac:dyDescent="0.3">
      <c r="A58" s="7" t="s">
        <v>65</v>
      </c>
    </row>
    <row r="60" spans="1:1" x14ac:dyDescent="0.3">
      <c r="A60" t="s">
        <v>359</v>
      </c>
    </row>
    <row r="61" spans="1:1" x14ac:dyDescent="0.3">
      <c r="A61" t="s">
        <v>360</v>
      </c>
    </row>
    <row r="62" spans="1:1" x14ac:dyDescent="0.3">
      <c r="A62" t="s">
        <v>361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A307A-E476-43CE-AAD1-D58C4ABD32D1}">
  <dimension ref="A2:N54"/>
  <sheetViews>
    <sheetView zoomScale="150" zoomScaleNormal="150" workbookViewId="0">
      <selection activeCell="C55" sqref="C55"/>
    </sheetView>
  </sheetViews>
  <sheetFormatPr defaultRowHeight="14.4" x14ac:dyDescent="0.3"/>
  <cols>
    <col min="1" max="6" width="11.6640625" customWidth="1"/>
    <col min="10" max="10" width="19.33203125" customWidth="1"/>
  </cols>
  <sheetData>
    <row r="2" spans="1:6" x14ac:dyDescent="0.3">
      <c r="A2" t="s">
        <v>187</v>
      </c>
    </row>
    <row r="3" spans="1:6" x14ac:dyDescent="0.3">
      <c r="A3" t="s">
        <v>188</v>
      </c>
      <c r="F3" s="2" t="s">
        <v>410</v>
      </c>
    </row>
    <row r="5" spans="1:6" x14ac:dyDescent="0.3">
      <c r="A5" t="s">
        <v>189</v>
      </c>
    </row>
    <row r="7" spans="1:6" x14ac:dyDescent="0.3">
      <c r="B7" t="s">
        <v>190</v>
      </c>
    </row>
    <row r="8" spans="1:6" x14ac:dyDescent="0.3">
      <c r="B8" t="s">
        <v>191</v>
      </c>
    </row>
    <row r="10" spans="1:6" x14ac:dyDescent="0.3">
      <c r="A10" t="s">
        <v>192</v>
      </c>
    </row>
    <row r="11" spans="1:6" x14ac:dyDescent="0.3">
      <c r="A11" t="s">
        <v>188</v>
      </c>
      <c r="F11" t="b">
        <v>0</v>
      </c>
    </row>
    <row r="13" spans="1:6" x14ac:dyDescent="0.3">
      <c r="A13" t="s">
        <v>189</v>
      </c>
    </row>
    <row r="15" spans="1:6" x14ac:dyDescent="0.3">
      <c r="B15" t="s">
        <v>193</v>
      </c>
    </row>
    <row r="16" spans="1:6" x14ac:dyDescent="0.3">
      <c r="B16" t="s">
        <v>191</v>
      </c>
    </row>
    <row r="18" spans="1:13" x14ac:dyDescent="0.3">
      <c r="A18" t="s">
        <v>194</v>
      </c>
    </row>
    <row r="19" spans="1:13" x14ac:dyDescent="0.3">
      <c r="A19" t="s">
        <v>188</v>
      </c>
      <c r="F19" s="2" t="s">
        <v>410</v>
      </c>
      <c r="M19" t="s">
        <v>195</v>
      </c>
    </row>
    <row r="20" spans="1:13" x14ac:dyDescent="0.3">
      <c r="M20" t="s">
        <v>196</v>
      </c>
    </row>
    <row r="21" spans="1:13" x14ac:dyDescent="0.3">
      <c r="A21" t="s">
        <v>189</v>
      </c>
    </row>
    <row r="23" spans="1:13" x14ac:dyDescent="0.3">
      <c r="B23" t="s">
        <v>197</v>
      </c>
    </row>
    <row r="24" spans="1:13" x14ac:dyDescent="0.3">
      <c r="B24" t="s">
        <v>198</v>
      </c>
    </row>
    <row r="26" spans="1:13" x14ac:dyDescent="0.3">
      <c r="A26" t="s">
        <v>199</v>
      </c>
    </row>
    <row r="27" spans="1:13" x14ac:dyDescent="0.3">
      <c r="A27" t="s">
        <v>188</v>
      </c>
      <c r="F27" t="b">
        <v>0</v>
      </c>
    </row>
    <row r="29" spans="1:13" x14ac:dyDescent="0.3">
      <c r="A29" t="s">
        <v>189</v>
      </c>
    </row>
    <row r="31" spans="1:13" x14ac:dyDescent="0.3">
      <c r="B31" t="s">
        <v>200</v>
      </c>
    </row>
    <row r="32" spans="1:13" x14ac:dyDescent="0.3">
      <c r="B32" t="s">
        <v>201</v>
      </c>
    </row>
    <row r="34" spans="2:14" ht="15" thickBot="1" x14ac:dyDescent="0.35"/>
    <row r="35" spans="2:14" ht="15" thickBot="1" x14ac:dyDescent="0.35">
      <c r="B35" s="14"/>
      <c r="C35" s="15"/>
      <c r="D35" s="8" t="s">
        <v>202</v>
      </c>
      <c r="E35" s="12"/>
      <c r="G35" t="s">
        <v>203</v>
      </c>
      <c r="J35" t="s">
        <v>362</v>
      </c>
      <c r="K35" t="s">
        <v>204</v>
      </c>
    </row>
    <row r="36" spans="2:14" ht="15" thickBot="1" x14ac:dyDescent="0.35">
      <c r="B36" s="10"/>
      <c r="D36" s="8" t="s">
        <v>205</v>
      </c>
      <c r="E36" s="12" t="s">
        <v>206</v>
      </c>
      <c r="G36" t="s">
        <v>207</v>
      </c>
      <c r="J36" t="s">
        <v>363</v>
      </c>
      <c r="K36" t="s">
        <v>208</v>
      </c>
      <c r="N36" t="s">
        <v>303</v>
      </c>
    </row>
    <row r="37" spans="2:14" x14ac:dyDescent="0.3">
      <c r="B37" s="27" t="s">
        <v>209</v>
      </c>
      <c r="C37" s="27" t="s">
        <v>210</v>
      </c>
      <c r="D37" t="s">
        <v>211</v>
      </c>
      <c r="E37" s="17" t="s">
        <v>212</v>
      </c>
    </row>
    <row r="38" spans="2:14" ht="15" thickBot="1" x14ac:dyDescent="0.35">
      <c r="B38" s="13"/>
      <c r="C38" s="13" t="s">
        <v>213</v>
      </c>
      <c r="D38" s="25" t="s">
        <v>214</v>
      </c>
      <c r="E38" s="45" t="s">
        <v>211</v>
      </c>
      <c r="G38" t="s">
        <v>215</v>
      </c>
    </row>
    <row r="39" spans="2:14" x14ac:dyDescent="0.3">
      <c r="G39" t="s">
        <v>216</v>
      </c>
    </row>
    <row r="43" spans="2:14" x14ac:dyDescent="0.3">
      <c r="B43" t="s">
        <v>300</v>
      </c>
    </row>
    <row r="45" spans="2:14" x14ac:dyDescent="0.3">
      <c r="B45" t="s">
        <v>302</v>
      </c>
    </row>
    <row r="46" spans="2:14" x14ac:dyDescent="0.3">
      <c r="B46" t="s">
        <v>301</v>
      </c>
      <c r="D46" t="b">
        <v>1</v>
      </c>
    </row>
    <row r="49" spans="2:6" x14ac:dyDescent="0.3">
      <c r="B49" t="s">
        <v>393</v>
      </c>
    </row>
    <row r="50" spans="2:6" x14ac:dyDescent="0.3">
      <c r="B50" t="s">
        <v>394</v>
      </c>
      <c r="F50" t="b">
        <v>1</v>
      </c>
    </row>
    <row r="53" spans="2:6" x14ac:dyDescent="0.3">
      <c r="B53" t="s">
        <v>395</v>
      </c>
    </row>
    <row r="54" spans="2:6" x14ac:dyDescent="0.3">
      <c r="B54" t="s">
        <v>396</v>
      </c>
      <c r="E54" t="b">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8D9D7-12C4-48FE-8AC7-25B32AF333DE}">
  <dimension ref="A1:S45"/>
  <sheetViews>
    <sheetView topLeftCell="A31" zoomScale="150" zoomScaleNormal="150" workbookViewId="0">
      <selection activeCell="K38" sqref="K38"/>
    </sheetView>
  </sheetViews>
  <sheetFormatPr defaultRowHeight="14.4" x14ac:dyDescent="0.3"/>
  <cols>
    <col min="1" max="1" width="11" customWidth="1"/>
  </cols>
  <sheetData>
    <row r="1" spans="1:19" x14ac:dyDescent="0.3">
      <c r="A1" t="s">
        <v>411</v>
      </c>
    </row>
    <row r="2" spans="1:19" ht="15" thickBot="1" x14ac:dyDescent="0.35">
      <c r="F2" t="s">
        <v>342</v>
      </c>
    </row>
    <row r="3" spans="1:19" ht="15" thickBot="1" x14ac:dyDescent="0.35">
      <c r="A3" s="8" t="s">
        <v>87</v>
      </c>
      <c r="B3" s="9" t="s">
        <v>88</v>
      </c>
      <c r="C3" s="9" t="s">
        <v>89</v>
      </c>
      <c r="D3" s="9" t="s">
        <v>90</v>
      </c>
    </row>
    <row r="4" spans="1:19" x14ac:dyDescent="0.3">
      <c r="A4" s="10">
        <v>1</v>
      </c>
      <c r="B4" s="11">
        <v>6</v>
      </c>
      <c r="C4" s="11">
        <v>4</v>
      </c>
      <c r="D4" s="11">
        <v>6</v>
      </c>
      <c r="F4" t="s">
        <v>91</v>
      </c>
    </row>
    <row r="5" spans="1:19" x14ac:dyDescent="0.3">
      <c r="A5" s="10">
        <v>2</v>
      </c>
      <c r="B5" s="11">
        <v>2</v>
      </c>
      <c r="C5" s="11">
        <v>4</v>
      </c>
      <c r="D5" s="11">
        <v>7</v>
      </c>
    </row>
    <row r="6" spans="1:19" x14ac:dyDescent="0.3">
      <c r="A6" s="10">
        <v>3</v>
      </c>
      <c r="B6" s="11">
        <v>3</v>
      </c>
      <c r="C6" s="11">
        <v>5</v>
      </c>
      <c r="D6" s="11">
        <v>5</v>
      </c>
    </row>
    <row r="7" spans="1:19" x14ac:dyDescent="0.3">
      <c r="A7" s="10">
        <v>4</v>
      </c>
      <c r="B7" s="11">
        <v>4</v>
      </c>
      <c r="C7" s="11">
        <v>7</v>
      </c>
      <c r="D7" s="11">
        <v>6</v>
      </c>
    </row>
    <row r="8" spans="1:19" x14ac:dyDescent="0.3">
      <c r="A8" s="10">
        <v>5</v>
      </c>
      <c r="B8" s="11">
        <v>2</v>
      </c>
      <c r="C8" s="11">
        <v>8</v>
      </c>
      <c r="D8" s="11">
        <v>8</v>
      </c>
    </row>
    <row r="9" spans="1:19" x14ac:dyDescent="0.3">
      <c r="A9" s="10">
        <v>6</v>
      </c>
      <c r="B9" s="11">
        <v>3</v>
      </c>
      <c r="C9" s="11">
        <v>5</v>
      </c>
      <c r="D9" s="11">
        <v>7</v>
      </c>
    </row>
    <row r="10" spans="1:19" x14ac:dyDescent="0.3">
      <c r="A10" s="10">
        <v>7</v>
      </c>
      <c r="B10" s="11">
        <v>3</v>
      </c>
      <c r="C10" s="11">
        <v>3</v>
      </c>
      <c r="D10" s="11">
        <v>8</v>
      </c>
    </row>
    <row r="11" spans="1:19" x14ac:dyDescent="0.3">
      <c r="A11" s="10">
        <v>8</v>
      </c>
      <c r="B11" s="11">
        <v>2</v>
      </c>
      <c r="C11" s="11">
        <v>7</v>
      </c>
      <c r="D11" s="11">
        <v>9</v>
      </c>
    </row>
    <row r="12" spans="1:19" x14ac:dyDescent="0.3">
      <c r="A12" s="10">
        <v>9</v>
      </c>
      <c r="B12" s="11">
        <v>7</v>
      </c>
      <c r="C12" s="11">
        <v>10</v>
      </c>
      <c r="D12" s="11">
        <v>6</v>
      </c>
      <c r="R12" t="s">
        <v>81</v>
      </c>
      <c r="S12">
        <v>17</v>
      </c>
    </row>
    <row r="13" spans="1:19" x14ac:dyDescent="0.3">
      <c r="A13" s="10">
        <v>10</v>
      </c>
      <c r="B13" s="11">
        <v>8</v>
      </c>
      <c r="C13" s="11">
        <v>4</v>
      </c>
      <c r="D13" s="11">
        <v>5</v>
      </c>
      <c r="R13" t="s">
        <v>82</v>
      </c>
      <c r="S13">
        <v>25</v>
      </c>
    </row>
    <row r="14" spans="1:19" x14ac:dyDescent="0.3">
      <c r="A14" s="10">
        <v>11</v>
      </c>
      <c r="B14" s="11">
        <v>10</v>
      </c>
      <c r="C14" s="11">
        <v>5</v>
      </c>
      <c r="D14" s="11">
        <v>5</v>
      </c>
      <c r="H14" t="s">
        <v>92</v>
      </c>
      <c r="M14">
        <f>B22</f>
        <v>38.888888888888886</v>
      </c>
      <c r="R14" t="s">
        <v>83</v>
      </c>
      <c r="S14">
        <v>37</v>
      </c>
    </row>
    <row r="15" spans="1:19" ht="15" thickBot="1" x14ac:dyDescent="0.35">
      <c r="A15" s="10">
        <v>12</v>
      </c>
      <c r="B15" s="11">
        <v>4</v>
      </c>
      <c r="C15" s="11">
        <v>2</v>
      </c>
      <c r="D15" s="11">
        <v>12</v>
      </c>
      <c r="R15" t="s">
        <v>84</v>
      </c>
      <c r="S15">
        <v>26</v>
      </c>
    </row>
    <row r="16" spans="1:19" ht="15" thickBot="1" x14ac:dyDescent="0.35">
      <c r="A16" s="9" t="s">
        <v>14</v>
      </c>
      <c r="B16" s="12">
        <f>AVERAGE(B4:B15)</f>
        <v>4.5</v>
      </c>
      <c r="C16" s="12">
        <f>AVERAGE(C4:C15)</f>
        <v>5.333333333333333</v>
      </c>
      <c r="D16" s="12">
        <f>AVERAGE(D4:D15)</f>
        <v>7</v>
      </c>
      <c r="H16" t="s">
        <v>93</v>
      </c>
      <c r="M16">
        <f>3-1</f>
        <v>2</v>
      </c>
      <c r="R16" t="s">
        <v>85</v>
      </c>
      <c r="S16">
        <v>-5</v>
      </c>
    </row>
    <row r="17" spans="1:19" ht="15" thickBot="1" x14ac:dyDescent="0.35">
      <c r="A17" s="13" t="s">
        <v>94</v>
      </c>
      <c r="B17" s="134">
        <f>AVERAGE(B4:D15)</f>
        <v>5.6111111111111107</v>
      </c>
      <c r="C17" s="134"/>
      <c r="D17" s="135"/>
      <c r="H17" t="s">
        <v>95</v>
      </c>
      <c r="S17">
        <v>100</v>
      </c>
    </row>
    <row r="18" spans="1:19" x14ac:dyDescent="0.3">
      <c r="A18" s="14" t="s">
        <v>96</v>
      </c>
      <c r="B18" s="14">
        <f>B16-$B$17</f>
        <v>-1.1111111111111107</v>
      </c>
      <c r="C18" s="27">
        <f>C16-$B$17</f>
        <v>-0.27777777777777768</v>
      </c>
      <c r="D18" s="16">
        <f>D16-$B$17</f>
        <v>1.3888888888888893</v>
      </c>
    </row>
    <row r="19" spans="1:19" x14ac:dyDescent="0.3">
      <c r="A19" s="10" t="s">
        <v>97</v>
      </c>
      <c r="B19" s="10">
        <f>B18^2</f>
        <v>1.2345679012345669</v>
      </c>
      <c r="C19" s="11">
        <f>C18^2</f>
        <v>7.7160493827160434E-2</v>
      </c>
      <c r="D19" s="17">
        <f>D18^2</f>
        <v>1.9290123456790134</v>
      </c>
      <c r="H19" t="s">
        <v>98</v>
      </c>
      <c r="M19">
        <f>B40</f>
        <v>179.66666666666669</v>
      </c>
    </row>
    <row r="20" spans="1:19" x14ac:dyDescent="0.3">
      <c r="A20" s="10" t="s">
        <v>99</v>
      </c>
      <c r="B20" s="10">
        <v>12</v>
      </c>
      <c r="C20" s="11">
        <v>12</v>
      </c>
      <c r="D20" s="17">
        <v>12</v>
      </c>
    </row>
    <row r="21" spans="1:19" ht="15" thickBot="1" x14ac:dyDescent="0.35">
      <c r="A21" s="10" t="s">
        <v>100</v>
      </c>
      <c r="B21" s="18">
        <f>B19*B20</f>
        <v>14.814814814814802</v>
      </c>
      <c r="C21" s="13">
        <f>C19*C20</f>
        <v>0.92592592592592515</v>
      </c>
      <c r="D21" s="45">
        <f>D19*D20</f>
        <v>23.148148148148159</v>
      </c>
      <c r="H21" t="s">
        <v>101</v>
      </c>
      <c r="M21">
        <f>36-3</f>
        <v>33</v>
      </c>
    </row>
    <row r="22" spans="1:19" ht="15" thickBot="1" x14ac:dyDescent="0.35">
      <c r="A22" s="9" t="s">
        <v>102</v>
      </c>
      <c r="B22" s="136">
        <f>SUM(B21:D21)</f>
        <v>38.888888888888886</v>
      </c>
      <c r="C22" s="129"/>
      <c r="D22" s="130"/>
      <c r="H22" t="s">
        <v>103</v>
      </c>
    </row>
    <row r="24" spans="1:19" ht="15" thickBot="1" x14ac:dyDescent="0.35">
      <c r="K24" t="s">
        <v>104</v>
      </c>
      <c r="N24">
        <f>M14/M16</f>
        <v>19.444444444444443</v>
      </c>
    </row>
    <row r="25" spans="1:19" ht="15" thickBot="1" x14ac:dyDescent="0.35">
      <c r="B25" s="28" t="s">
        <v>88</v>
      </c>
      <c r="C25" s="124" t="s">
        <v>412</v>
      </c>
      <c r="D25" s="29"/>
      <c r="E25" s="28" t="s">
        <v>89</v>
      </c>
      <c r="F25" s="124" t="s">
        <v>412</v>
      </c>
      <c r="G25" s="29"/>
      <c r="H25" s="28" t="s">
        <v>90</v>
      </c>
      <c r="I25" s="124" t="s">
        <v>412</v>
      </c>
    </row>
    <row r="26" spans="1:19" x14ac:dyDescent="0.3">
      <c r="B26" s="31">
        <v>6</v>
      </c>
      <c r="C26" s="31">
        <f>(B26-$B$38)^2</f>
        <v>2.25</v>
      </c>
      <c r="D26" s="2"/>
      <c r="E26" s="31">
        <v>4</v>
      </c>
      <c r="F26" s="31">
        <f>(E26-$E$38)^2</f>
        <v>1.777777777777777</v>
      </c>
      <c r="G26" s="2"/>
      <c r="H26" s="31">
        <v>6</v>
      </c>
      <c r="I26" s="31">
        <f>(H26-$H$38)^2</f>
        <v>1</v>
      </c>
      <c r="K26" t="s">
        <v>106</v>
      </c>
      <c r="N26">
        <f>M19/M21</f>
        <v>5.4444444444444446</v>
      </c>
    </row>
    <row r="27" spans="1:19" x14ac:dyDescent="0.3">
      <c r="B27" s="31">
        <v>2</v>
      </c>
      <c r="C27" s="31">
        <f>(B27-$B$38)^2</f>
        <v>6.25</v>
      </c>
      <c r="D27" s="2"/>
      <c r="E27" s="31">
        <v>4</v>
      </c>
      <c r="F27" s="31">
        <f t="shared" ref="F27:F37" si="0">(E27-$E$38)^2</f>
        <v>1.777777777777777</v>
      </c>
      <c r="G27" s="2"/>
      <c r="H27" s="31">
        <v>7</v>
      </c>
      <c r="I27" s="31">
        <f t="shared" ref="I27:I37" si="1">(H27-$H$38)^2</f>
        <v>0</v>
      </c>
    </row>
    <row r="28" spans="1:19" x14ac:dyDescent="0.3">
      <c r="B28" s="31">
        <v>3</v>
      </c>
      <c r="C28" s="31">
        <f t="shared" ref="C28:C37" si="2">(B28-$B$38)^2</f>
        <v>2.25</v>
      </c>
      <c r="D28" s="2"/>
      <c r="E28" s="31">
        <v>5</v>
      </c>
      <c r="F28" s="31">
        <f t="shared" si="0"/>
        <v>0.11111111111111091</v>
      </c>
      <c r="G28" s="2"/>
      <c r="H28" s="31">
        <v>5</v>
      </c>
      <c r="I28" s="31">
        <f t="shared" si="1"/>
        <v>4</v>
      </c>
    </row>
    <row r="29" spans="1:19" x14ac:dyDescent="0.3">
      <c r="B29" s="31">
        <v>4</v>
      </c>
      <c r="C29" s="31">
        <f t="shared" si="2"/>
        <v>0.25</v>
      </c>
      <c r="D29" s="2"/>
      <c r="E29" s="31">
        <v>7</v>
      </c>
      <c r="F29" s="31">
        <f t="shared" si="0"/>
        <v>2.7777777777777786</v>
      </c>
      <c r="G29" s="2"/>
      <c r="H29" s="31">
        <v>6</v>
      </c>
      <c r="I29" s="31">
        <f t="shared" si="1"/>
        <v>1</v>
      </c>
    </row>
    <row r="30" spans="1:19" x14ac:dyDescent="0.3">
      <c r="B30" s="31">
        <v>2</v>
      </c>
      <c r="C30" s="31">
        <f>(B30-$B$38)^2</f>
        <v>6.25</v>
      </c>
      <c r="D30" s="2"/>
      <c r="E30" s="31">
        <v>8</v>
      </c>
      <c r="F30" s="31">
        <f t="shared" si="0"/>
        <v>7.1111111111111125</v>
      </c>
      <c r="G30" s="2"/>
      <c r="H30" s="31">
        <v>8</v>
      </c>
      <c r="I30" s="31">
        <f t="shared" si="1"/>
        <v>1</v>
      </c>
      <c r="K30" t="s">
        <v>107</v>
      </c>
      <c r="L30">
        <f>(M14/M16) / (M19/M21)</f>
        <v>3.5714285714285712</v>
      </c>
      <c r="N30">
        <f>N24/N26</f>
        <v>3.5714285714285712</v>
      </c>
    </row>
    <row r="31" spans="1:19" x14ac:dyDescent="0.3">
      <c r="B31" s="31">
        <v>3</v>
      </c>
      <c r="C31" s="31">
        <f t="shared" si="2"/>
        <v>2.25</v>
      </c>
      <c r="D31" s="2"/>
      <c r="E31" s="31">
        <v>5</v>
      </c>
      <c r="F31" s="31">
        <f t="shared" si="0"/>
        <v>0.11111111111111091</v>
      </c>
      <c r="G31" s="2"/>
      <c r="H31" s="31">
        <v>7</v>
      </c>
      <c r="I31" s="31">
        <f t="shared" si="1"/>
        <v>0</v>
      </c>
    </row>
    <row r="32" spans="1:19" x14ac:dyDescent="0.3">
      <c r="B32" s="31">
        <v>3</v>
      </c>
      <c r="C32" s="31">
        <f t="shared" si="2"/>
        <v>2.25</v>
      </c>
      <c r="D32" s="2"/>
      <c r="E32" s="31">
        <v>3</v>
      </c>
      <c r="F32" s="31">
        <f t="shared" si="0"/>
        <v>5.4444444444444429</v>
      </c>
      <c r="G32" s="2"/>
      <c r="H32" s="31">
        <v>8</v>
      </c>
      <c r="I32" s="31">
        <f t="shared" si="1"/>
        <v>1</v>
      </c>
      <c r="K32" t="s">
        <v>343</v>
      </c>
      <c r="N32">
        <v>3.3157999999999999</v>
      </c>
      <c r="P32" t="s">
        <v>272</v>
      </c>
    </row>
    <row r="33" spans="1:11" x14ac:dyDescent="0.3">
      <c r="B33" s="31">
        <v>2</v>
      </c>
      <c r="C33" s="31">
        <f t="shared" si="2"/>
        <v>6.25</v>
      </c>
      <c r="D33" s="2"/>
      <c r="E33" s="31">
        <v>7</v>
      </c>
      <c r="F33" s="31">
        <f t="shared" si="0"/>
        <v>2.7777777777777786</v>
      </c>
      <c r="G33" s="2"/>
      <c r="H33" s="31">
        <v>9</v>
      </c>
      <c r="I33" s="31">
        <f t="shared" si="1"/>
        <v>4</v>
      </c>
    </row>
    <row r="34" spans="1:11" x14ac:dyDescent="0.3">
      <c r="B34" s="31">
        <v>7</v>
      </c>
      <c r="C34" s="31">
        <f t="shared" si="2"/>
        <v>6.25</v>
      </c>
      <c r="D34" s="2"/>
      <c r="E34" s="31">
        <v>10</v>
      </c>
      <c r="F34" s="31">
        <f t="shared" si="0"/>
        <v>21.777777777777782</v>
      </c>
      <c r="G34" s="2"/>
      <c r="H34" s="31">
        <v>6</v>
      </c>
      <c r="I34" s="31">
        <f t="shared" si="1"/>
        <v>1</v>
      </c>
      <c r="K34" t="s">
        <v>109</v>
      </c>
    </row>
    <row r="35" spans="1:11" x14ac:dyDescent="0.3">
      <c r="B35" s="31">
        <v>8</v>
      </c>
      <c r="C35" s="31">
        <f t="shared" si="2"/>
        <v>12.25</v>
      </c>
      <c r="D35" s="2"/>
      <c r="E35" s="31">
        <v>4</v>
      </c>
      <c r="F35" s="31">
        <f t="shared" si="0"/>
        <v>1.777777777777777</v>
      </c>
      <c r="G35" s="2"/>
      <c r="H35" s="31">
        <v>5</v>
      </c>
      <c r="I35" s="31">
        <f t="shared" si="1"/>
        <v>4</v>
      </c>
    </row>
    <row r="36" spans="1:11" x14ac:dyDescent="0.3">
      <c r="B36" s="31">
        <v>10</v>
      </c>
      <c r="C36" s="31">
        <f t="shared" si="2"/>
        <v>30.25</v>
      </c>
      <c r="D36" s="2"/>
      <c r="E36" s="31">
        <v>5</v>
      </c>
      <c r="F36" s="31">
        <f t="shared" si="0"/>
        <v>0.11111111111111091</v>
      </c>
      <c r="G36" s="2"/>
      <c r="H36" s="31">
        <v>5</v>
      </c>
      <c r="I36" s="31">
        <f t="shared" si="1"/>
        <v>4</v>
      </c>
      <c r="K36" t="s">
        <v>110</v>
      </c>
    </row>
    <row r="37" spans="1:11" ht="15" thickBot="1" x14ac:dyDescent="0.35">
      <c r="B37" s="31">
        <v>4</v>
      </c>
      <c r="C37" s="31">
        <f t="shared" si="2"/>
        <v>0.25</v>
      </c>
      <c r="D37" s="2"/>
      <c r="E37" s="31">
        <v>2</v>
      </c>
      <c r="F37" s="31">
        <f t="shared" si="0"/>
        <v>11.111111111111109</v>
      </c>
      <c r="G37" s="2"/>
      <c r="H37" s="31">
        <v>12</v>
      </c>
      <c r="I37" s="31">
        <f t="shared" si="1"/>
        <v>25</v>
      </c>
    </row>
    <row r="38" spans="1:11" ht="15" thickBot="1" x14ac:dyDescent="0.35">
      <c r="A38" t="s">
        <v>111</v>
      </c>
      <c r="B38" s="46">
        <f>AVERAGE(B26:B37)</f>
        <v>4.5</v>
      </c>
      <c r="C38" s="28">
        <f>SUM(C26:C37)</f>
        <v>77</v>
      </c>
      <c r="D38" s="28"/>
      <c r="E38" s="28">
        <f>AVERAGE(E26:E37)</f>
        <v>5.333333333333333</v>
      </c>
      <c r="F38" s="28">
        <f>SUM(F26:F37)</f>
        <v>56.666666666666671</v>
      </c>
      <c r="G38" s="28"/>
      <c r="H38" s="28">
        <f>AVERAGE(H26:H37)</f>
        <v>7</v>
      </c>
      <c r="I38" s="28">
        <f>SUM(I26:I37)</f>
        <v>46</v>
      </c>
      <c r="K38" t="s">
        <v>112</v>
      </c>
    </row>
    <row r="40" spans="1:11" x14ac:dyDescent="0.3">
      <c r="A40" t="s">
        <v>113</v>
      </c>
      <c r="B40">
        <f>C38+F38+I38</f>
        <v>179.66666666666669</v>
      </c>
    </row>
    <row r="43" spans="1:11" x14ac:dyDescent="0.3">
      <c r="B43" t="s">
        <v>397</v>
      </c>
      <c r="E43" t="s">
        <v>398</v>
      </c>
    </row>
    <row r="44" spans="1:11" x14ac:dyDescent="0.3">
      <c r="E44" t="s">
        <v>399</v>
      </c>
    </row>
    <row r="45" spans="1:11" x14ac:dyDescent="0.3">
      <c r="E45" t="s">
        <v>400</v>
      </c>
    </row>
  </sheetData>
  <mergeCells count="2">
    <mergeCell ref="B17:D17"/>
    <mergeCell ref="B22:D2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4ABBC-3D2E-445A-B016-ECCAC450EFBB}">
  <dimension ref="A2:N154"/>
  <sheetViews>
    <sheetView tabSelected="1" zoomScale="120" zoomScaleNormal="120" workbookViewId="0">
      <selection activeCell="O10" sqref="O10"/>
    </sheetView>
  </sheetViews>
  <sheetFormatPr defaultRowHeight="14.4" x14ac:dyDescent="0.3"/>
  <sheetData>
    <row r="2" spans="1:12" x14ac:dyDescent="0.3">
      <c r="A2" s="36" t="s">
        <v>227</v>
      </c>
    </row>
    <row r="3" spans="1:12" x14ac:dyDescent="0.3">
      <c r="A3" s="36"/>
      <c r="B3" s="36"/>
      <c r="C3" s="36"/>
      <c r="D3" s="36"/>
      <c r="E3" s="36"/>
      <c r="F3" s="36"/>
      <c r="G3" s="36"/>
      <c r="H3" s="36"/>
      <c r="I3" s="36"/>
      <c r="J3" s="36"/>
    </row>
    <row r="4" spans="1:12" x14ac:dyDescent="0.3">
      <c r="A4" s="36" t="s">
        <v>228</v>
      </c>
      <c r="B4" s="36"/>
      <c r="C4" s="36"/>
      <c r="D4" s="36"/>
      <c r="E4" s="36"/>
      <c r="F4" s="36"/>
      <c r="G4" s="36"/>
      <c r="H4" s="36"/>
      <c r="I4" s="36"/>
      <c r="J4" s="36"/>
    </row>
    <row r="5" spans="1:12" ht="15" thickBot="1" x14ac:dyDescent="0.35">
      <c r="A5" s="36"/>
      <c r="B5" s="36"/>
      <c r="C5" s="36"/>
      <c r="D5" s="36"/>
      <c r="E5" s="36"/>
      <c r="F5" s="36"/>
      <c r="G5" s="36"/>
      <c r="H5" s="36"/>
      <c r="I5" s="36"/>
      <c r="J5" s="36"/>
    </row>
    <row r="6" spans="1:12" ht="15" thickBot="1" x14ac:dyDescent="0.35">
      <c r="A6" s="36"/>
      <c r="B6" s="152" t="s">
        <v>218</v>
      </c>
      <c r="C6" s="153"/>
      <c r="D6" s="153"/>
      <c r="E6" s="153"/>
      <c r="F6" s="153"/>
      <c r="G6" s="153"/>
      <c r="H6" s="153"/>
      <c r="I6" s="154"/>
      <c r="J6" s="36"/>
    </row>
    <row r="7" spans="1:12" ht="15" thickBot="1" x14ac:dyDescent="0.35">
      <c r="A7" s="36"/>
      <c r="B7" s="37"/>
      <c r="C7" s="155" t="s">
        <v>219</v>
      </c>
      <c r="D7" s="156"/>
      <c r="E7" s="156"/>
      <c r="F7" s="156"/>
      <c r="G7" s="156"/>
      <c r="H7" s="157"/>
      <c r="I7" s="37"/>
      <c r="J7" s="36"/>
    </row>
    <row r="8" spans="1:12" ht="15" thickBot="1" x14ac:dyDescent="0.35">
      <c r="A8" s="36"/>
      <c r="B8" s="58" t="s">
        <v>221</v>
      </c>
      <c r="C8" s="55">
        <v>1</v>
      </c>
      <c r="D8" s="39">
        <v>2</v>
      </c>
      <c r="E8" s="39">
        <v>3</v>
      </c>
      <c r="F8" s="39">
        <v>4</v>
      </c>
      <c r="G8" s="39">
        <v>6</v>
      </c>
      <c r="H8" s="56">
        <v>8</v>
      </c>
      <c r="I8" s="57" t="s">
        <v>220</v>
      </c>
      <c r="J8" s="36"/>
      <c r="L8" s="36"/>
    </row>
    <row r="9" spans="1:12" x14ac:dyDescent="0.3">
      <c r="A9" s="36"/>
      <c r="B9" s="37">
        <v>3</v>
      </c>
      <c r="C9" s="36">
        <v>3</v>
      </c>
      <c r="D9" s="36">
        <v>4</v>
      </c>
      <c r="E9" s="36">
        <v>3</v>
      </c>
      <c r="F9" s="36">
        <v>5</v>
      </c>
      <c r="G9" s="36">
        <v>0</v>
      </c>
      <c r="H9" s="36">
        <v>0</v>
      </c>
      <c r="I9" s="37">
        <v>15</v>
      </c>
      <c r="J9" s="36"/>
      <c r="L9" s="36"/>
    </row>
    <row r="10" spans="1:12" x14ac:dyDescent="0.3">
      <c r="A10" s="36"/>
      <c r="B10" s="37">
        <v>4</v>
      </c>
      <c r="C10" s="36">
        <v>4</v>
      </c>
      <c r="D10" s="36">
        <v>4</v>
      </c>
      <c r="E10" s="36">
        <v>0</v>
      </c>
      <c r="F10" s="36">
        <v>4</v>
      </c>
      <c r="G10" s="36">
        <v>0</v>
      </c>
      <c r="H10" s="36">
        <v>0</v>
      </c>
      <c r="I10" s="37">
        <v>12</v>
      </c>
      <c r="J10" s="36"/>
      <c r="L10" s="36"/>
    </row>
    <row r="11" spans="1:12" ht="15" thickBot="1" x14ac:dyDescent="0.35">
      <c r="A11" s="36"/>
      <c r="B11" s="37">
        <v>5</v>
      </c>
      <c r="C11" s="36">
        <v>0</v>
      </c>
      <c r="D11" s="36">
        <v>2</v>
      </c>
      <c r="E11" s="36">
        <v>0</v>
      </c>
      <c r="F11" s="36">
        <v>1</v>
      </c>
      <c r="G11" s="36">
        <v>1</v>
      </c>
      <c r="H11" s="36">
        <v>1</v>
      </c>
      <c r="I11" s="37">
        <v>5</v>
      </c>
      <c r="J11" s="36"/>
    </row>
    <row r="12" spans="1:12" ht="15" thickBot="1" x14ac:dyDescent="0.35">
      <c r="A12" s="36"/>
      <c r="B12" s="38" t="s">
        <v>220</v>
      </c>
      <c r="C12" s="39">
        <v>7</v>
      </c>
      <c r="D12" s="39">
        <v>10</v>
      </c>
      <c r="E12" s="39">
        <v>3</v>
      </c>
      <c r="F12" s="39">
        <v>10</v>
      </c>
      <c r="G12" s="39">
        <v>1</v>
      </c>
      <c r="H12" s="39">
        <v>1</v>
      </c>
      <c r="I12" s="38">
        <v>32</v>
      </c>
      <c r="J12" s="36"/>
    </row>
    <row r="13" spans="1:12" x14ac:dyDescent="0.3">
      <c r="A13" s="36"/>
      <c r="B13" s="36"/>
      <c r="C13" s="36"/>
      <c r="D13" s="36"/>
      <c r="E13" s="36"/>
      <c r="F13" s="36"/>
      <c r="G13" s="36"/>
      <c r="H13" s="36"/>
      <c r="I13" s="36"/>
      <c r="J13" s="36"/>
    </row>
    <row r="14" spans="1:12" ht="15" thickBot="1" x14ac:dyDescent="0.35">
      <c r="A14" s="36"/>
      <c r="B14" s="36"/>
      <c r="C14" s="36"/>
      <c r="D14" s="36"/>
      <c r="E14" s="36"/>
      <c r="F14" s="36"/>
      <c r="G14" s="36"/>
      <c r="H14" s="36"/>
      <c r="I14" s="36"/>
      <c r="J14" s="36"/>
    </row>
    <row r="15" spans="1:12" ht="15" thickBot="1" x14ac:dyDescent="0.35">
      <c r="A15" s="36"/>
      <c r="B15" s="146" t="s">
        <v>222</v>
      </c>
      <c r="C15" s="147"/>
      <c r="D15" s="147"/>
      <c r="E15" s="147"/>
      <c r="F15" s="147"/>
      <c r="G15" s="147"/>
      <c r="H15" s="147"/>
      <c r="I15" s="148"/>
      <c r="J15" s="36"/>
    </row>
    <row r="16" spans="1:12" ht="15" thickBot="1" x14ac:dyDescent="0.35">
      <c r="A16" s="36"/>
      <c r="B16" s="37"/>
      <c r="C16" s="158" t="s">
        <v>219</v>
      </c>
      <c r="D16" s="159"/>
      <c r="E16" s="159"/>
      <c r="F16" s="159"/>
      <c r="G16" s="159"/>
      <c r="H16" s="160"/>
      <c r="I16" s="37"/>
      <c r="J16" s="36"/>
    </row>
    <row r="17" spans="1:10" ht="15" thickBot="1" x14ac:dyDescent="0.35">
      <c r="A17" s="36"/>
      <c r="B17" s="54" t="s">
        <v>221</v>
      </c>
      <c r="C17" s="55">
        <v>1</v>
      </c>
      <c r="D17" s="39">
        <v>2</v>
      </c>
      <c r="E17" s="39">
        <v>3</v>
      </c>
      <c r="F17" s="39">
        <v>4</v>
      </c>
      <c r="G17" s="39">
        <v>6</v>
      </c>
      <c r="H17" s="56">
        <v>8</v>
      </c>
      <c r="I17" s="57" t="s">
        <v>220</v>
      </c>
      <c r="J17" s="36"/>
    </row>
    <row r="18" spans="1:10" x14ac:dyDescent="0.3">
      <c r="A18" s="36"/>
      <c r="B18" s="37">
        <v>3</v>
      </c>
      <c r="C18" s="67">
        <f t="shared" ref="C18:H18" si="0">($I9*C$12)/$I$12</f>
        <v>3.28125</v>
      </c>
      <c r="D18" s="67">
        <f t="shared" si="0"/>
        <v>4.6875</v>
      </c>
      <c r="E18" s="67">
        <f t="shared" si="0"/>
        <v>1.40625</v>
      </c>
      <c r="F18" s="67">
        <f t="shared" si="0"/>
        <v>4.6875</v>
      </c>
      <c r="G18" s="67">
        <f t="shared" si="0"/>
        <v>0.46875</v>
      </c>
      <c r="H18" s="67">
        <f t="shared" si="0"/>
        <v>0.46875</v>
      </c>
      <c r="I18" s="37">
        <v>15</v>
      </c>
      <c r="J18" s="36"/>
    </row>
    <row r="19" spans="1:10" x14ac:dyDescent="0.3">
      <c r="A19" s="36"/>
      <c r="B19" s="37">
        <v>4</v>
      </c>
      <c r="C19" s="67">
        <f t="shared" ref="C19:H19" si="1">($I10*C$12)/$I$12</f>
        <v>2.625</v>
      </c>
      <c r="D19" s="67">
        <f>($I10*D$12)/$I$12</f>
        <v>3.75</v>
      </c>
      <c r="E19" s="67">
        <f t="shared" si="1"/>
        <v>1.125</v>
      </c>
      <c r="F19" s="67">
        <f t="shared" si="1"/>
        <v>3.75</v>
      </c>
      <c r="G19" s="67">
        <f t="shared" si="1"/>
        <v>0.375</v>
      </c>
      <c r="H19" s="67">
        <f t="shared" si="1"/>
        <v>0.375</v>
      </c>
      <c r="I19" s="37">
        <v>12</v>
      </c>
      <c r="J19" s="36"/>
    </row>
    <row r="20" spans="1:10" ht="15" thickBot="1" x14ac:dyDescent="0.35">
      <c r="A20" s="36"/>
      <c r="B20" s="37">
        <v>5</v>
      </c>
      <c r="C20" s="67">
        <f t="shared" ref="C20:H20" si="2">($I11*C$12)/$I$12</f>
        <v>1.09375</v>
      </c>
      <c r="D20" s="67">
        <f t="shared" si="2"/>
        <v>1.5625</v>
      </c>
      <c r="E20" s="67">
        <f t="shared" si="2"/>
        <v>0.46875</v>
      </c>
      <c r="F20" s="67">
        <f t="shared" si="2"/>
        <v>1.5625</v>
      </c>
      <c r="G20" s="67">
        <f t="shared" si="2"/>
        <v>0.15625</v>
      </c>
      <c r="H20" s="67">
        <f t="shared" si="2"/>
        <v>0.15625</v>
      </c>
      <c r="I20" s="37">
        <v>5</v>
      </c>
      <c r="J20" s="36"/>
    </row>
    <row r="21" spans="1:10" ht="15" thickBot="1" x14ac:dyDescent="0.35">
      <c r="A21" s="36"/>
      <c r="B21" s="38" t="s">
        <v>220</v>
      </c>
      <c r="C21" s="39">
        <v>7</v>
      </c>
      <c r="D21" s="39">
        <v>10</v>
      </c>
      <c r="E21" s="39">
        <v>3</v>
      </c>
      <c r="F21" s="39">
        <v>10</v>
      </c>
      <c r="G21" s="39">
        <v>1</v>
      </c>
      <c r="H21" s="39">
        <v>1</v>
      </c>
      <c r="I21" s="38">
        <v>32</v>
      </c>
      <c r="J21" s="36"/>
    </row>
    <row r="22" spans="1:10" x14ac:dyDescent="0.3">
      <c r="A22" s="36"/>
      <c r="B22" s="36"/>
      <c r="C22" s="36"/>
      <c r="D22" s="36"/>
      <c r="E22" s="36"/>
      <c r="F22" s="36"/>
      <c r="G22" s="36"/>
      <c r="H22" s="36"/>
      <c r="I22" s="36"/>
      <c r="J22" s="36"/>
    </row>
    <row r="23" spans="1:10" ht="15" thickBot="1" x14ac:dyDescent="0.35">
      <c r="A23" s="36"/>
      <c r="B23" s="36"/>
      <c r="C23" s="36"/>
      <c r="D23" s="36"/>
      <c r="E23" s="36"/>
      <c r="F23" s="36"/>
      <c r="G23" s="36"/>
      <c r="H23" s="36"/>
      <c r="I23" s="36"/>
      <c r="J23" s="36"/>
    </row>
    <row r="24" spans="1:10" ht="15" thickBot="1" x14ac:dyDescent="0.35">
      <c r="A24" s="36"/>
      <c r="B24" s="152" t="s">
        <v>223</v>
      </c>
      <c r="C24" s="153"/>
      <c r="D24" s="153"/>
      <c r="E24" s="153"/>
      <c r="F24" s="153"/>
      <c r="G24" s="153"/>
      <c r="H24" s="154"/>
      <c r="I24" s="36"/>
      <c r="J24" s="36"/>
    </row>
    <row r="25" spans="1:10" ht="15" thickBot="1" x14ac:dyDescent="0.35">
      <c r="A25" s="36"/>
      <c r="B25" s="37"/>
      <c r="C25" s="149" t="s">
        <v>219</v>
      </c>
      <c r="D25" s="150"/>
      <c r="E25" s="150"/>
      <c r="F25" s="150"/>
      <c r="G25" s="150"/>
      <c r="H25" s="151"/>
      <c r="I25" s="36"/>
      <c r="J25" s="36"/>
    </row>
    <row r="26" spans="1:10" ht="15" thickBot="1" x14ac:dyDescent="0.35">
      <c r="A26" s="36"/>
      <c r="B26" s="47" t="s">
        <v>221</v>
      </c>
      <c r="C26" s="49">
        <v>1</v>
      </c>
      <c r="D26" s="49">
        <v>2</v>
      </c>
      <c r="E26" s="49">
        <v>3</v>
      </c>
      <c r="F26" s="49">
        <v>4</v>
      </c>
      <c r="G26" s="49">
        <v>6</v>
      </c>
      <c r="H26" s="50">
        <v>8</v>
      </c>
      <c r="I26" s="36"/>
      <c r="J26" s="36"/>
    </row>
    <row r="27" spans="1:10" x14ac:dyDescent="0.3">
      <c r="A27" s="36"/>
      <c r="B27" s="52">
        <v>3</v>
      </c>
      <c r="C27" s="77">
        <f t="shared" ref="C27:H27" si="3">((C9-C18)^2)/C18</f>
        <v>2.4107142857142858E-2</v>
      </c>
      <c r="D27" s="78">
        <f t="shared" si="3"/>
        <v>0.10083333333333333</v>
      </c>
      <c r="E27" s="78">
        <f t="shared" si="3"/>
        <v>1.8062499999999999</v>
      </c>
      <c r="F27" s="78">
        <f t="shared" si="3"/>
        <v>2.0833333333333332E-2</v>
      </c>
      <c r="G27" s="78">
        <f t="shared" si="3"/>
        <v>0.46875</v>
      </c>
      <c r="H27" s="79">
        <f t="shared" si="3"/>
        <v>0.46875</v>
      </c>
      <c r="I27" s="36"/>
      <c r="J27" s="36"/>
    </row>
    <row r="28" spans="1:10" x14ac:dyDescent="0.3">
      <c r="A28" s="36"/>
      <c r="B28" s="52">
        <v>4</v>
      </c>
      <c r="C28" s="80">
        <f t="shared" ref="C28:H28" si="4">((C10-C19)^2)/C19</f>
        <v>0.72023809523809523</v>
      </c>
      <c r="D28" s="81">
        <f>((D10-D19)^2)/D19</f>
        <v>1.6666666666666666E-2</v>
      </c>
      <c r="E28" s="81">
        <f t="shared" si="4"/>
        <v>1.125</v>
      </c>
      <c r="F28" s="81">
        <f t="shared" si="4"/>
        <v>1.6666666666666666E-2</v>
      </c>
      <c r="G28" s="81">
        <f t="shared" si="4"/>
        <v>0.375</v>
      </c>
      <c r="H28" s="82">
        <f t="shared" si="4"/>
        <v>0.375</v>
      </c>
      <c r="I28" s="36"/>
      <c r="J28" s="36"/>
    </row>
    <row r="29" spans="1:10" ht="15" thickBot="1" x14ac:dyDescent="0.35">
      <c r="A29" s="36"/>
      <c r="B29" s="53">
        <v>5</v>
      </c>
      <c r="C29" s="83">
        <f>((C11-C20)^2)/C20</f>
        <v>1.09375</v>
      </c>
      <c r="D29" s="84">
        <f>((D11-D20)^2)/D20</f>
        <v>0.1225</v>
      </c>
      <c r="E29" s="84">
        <f>((E11-E20)^2)/E20</f>
        <v>0.46875</v>
      </c>
      <c r="F29" s="84">
        <f>((F11-F20)^2)/F20</f>
        <v>0.20250000000000001</v>
      </c>
      <c r="G29" s="84">
        <f>((G11-G20)^2)/G20</f>
        <v>4.5562500000000004</v>
      </c>
      <c r="H29" s="85">
        <f>((H11-H20)^2)/H20</f>
        <v>4.5562500000000004</v>
      </c>
      <c r="I29" s="36"/>
      <c r="J29" s="36"/>
    </row>
    <row r="30" spans="1:10" x14ac:dyDescent="0.3">
      <c r="A30" s="36"/>
      <c r="B30" s="36"/>
      <c r="C30" s="36"/>
      <c r="D30" s="36"/>
      <c r="E30" s="36"/>
      <c r="F30" s="36"/>
      <c r="G30" s="36"/>
      <c r="H30" s="36"/>
      <c r="I30" s="36"/>
      <c r="J30" s="36"/>
    </row>
    <row r="31" spans="1:10" x14ac:dyDescent="0.3">
      <c r="A31" s="36"/>
      <c r="B31" s="36"/>
      <c r="C31" s="36"/>
      <c r="D31" s="36"/>
      <c r="E31" s="36"/>
      <c r="F31" s="36"/>
      <c r="G31" s="36"/>
      <c r="H31" s="36"/>
      <c r="I31" s="36"/>
      <c r="J31" s="36"/>
    </row>
    <row r="32" spans="1:10" x14ac:dyDescent="0.3">
      <c r="A32" s="36"/>
      <c r="B32" s="36" t="s">
        <v>224</v>
      </c>
      <c r="C32" s="36"/>
      <c r="D32" s="36"/>
      <c r="E32" s="81">
        <f>SUM(C27:H29)</f>
        <v>16.518095238095235</v>
      </c>
      <c r="F32" s="36"/>
      <c r="G32" s="36"/>
      <c r="H32" s="36"/>
      <c r="I32" s="36"/>
      <c r="J32" s="36"/>
    </row>
    <row r="33" spans="1:11" x14ac:dyDescent="0.3">
      <c r="A33" s="36"/>
      <c r="B33" s="36"/>
      <c r="C33" s="36"/>
      <c r="D33" s="36"/>
      <c r="E33" s="36"/>
      <c r="F33" s="36"/>
      <c r="G33" s="36"/>
      <c r="H33" s="36"/>
      <c r="I33" s="36"/>
      <c r="J33" s="36"/>
    </row>
    <row r="34" spans="1:11" x14ac:dyDescent="0.3">
      <c r="A34" s="36"/>
      <c r="B34" s="36" t="s">
        <v>287</v>
      </c>
      <c r="C34" s="36"/>
      <c r="D34" s="36"/>
      <c r="E34" s="36">
        <f>(3-1)*(6-1)</f>
        <v>10</v>
      </c>
      <c r="F34" s="36"/>
      <c r="G34" s="36"/>
      <c r="H34" s="36"/>
      <c r="I34" s="36"/>
      <c r="J34" s="36"/>
    </row>
    <row r="35" spans="1:11" x14ac:dyDescent="0.3">
      <c r="A35" s="36"/>
      <c r="B35" s="36"/>
      <c r="C35" s="36"/>
      <c r="D35" s="36"/>
      <c r="E35" s="36"/>
      <c r="F35" s="36"/>
      <c r="G35" s="36"/>
      <c r="H35" s="36"/>
      <c r="I35" s="36"/>
      <c r="J35" s="36"/>
    </row>
    <row r="36" spans="1:11" x14ac:dyDescent="0.3">
      <c r="A36" s="36"/>
      <c r="B36" s="36" t="s">
        <v>226</v>
      </c>
      <c r="C36" s="36"/>
      <c r="D36" s="36"/>
      <c r="E36" s="36">
        <v>18.306999999999999</v>
      </c>
      <c r="F36" s="36"/>
      <c r="G36" s="36"/>
      <c r="H36" s="36"/>
      <c r="I36" s="36"/>
      <c r="J36" s="36"/>
    </row>
    <row r="37" spans="1:11" x14ac:dyDescent="0.3">
      <c r="A37" s="36"/>
      <c r="B37" s="36"/>
      <c r="C37" s="36"/>
      <c r="D37" s="36"/>
      <c r="E37" s="36"/>
      <c r="F37" s="36"/>
      <c r="G37" s="36"/>
      <c r="H37" s="36"/>
      <c r="I37" s="36"/>
      <c r="J37" s="36"/>
    </row>
    <row r="38" spans="1:11" x14ac:dyDescent="0.3">
      <c r="A38" s="36"/>
      <c r="B38" s="36" t="s">
        <v>290</v>
      </c>
      <c r="C38" s="36"/>
      <c r="D38" s="36"/>
      <c r="E38" s="36"/>
      <c r="F38" s="36"/>
      <c r="G38" s="36"/>
      <c r="H38" s="36"/>
      <c r="I38" s="36"/>
      <c r="J38" s="36"/>
    </row>
    <row r="39" spans="1:11" x14ac:dyDescent="0.3">
      <c r="A39" s="36"/>
      <c r="B39" s="36" t="s">
        <v>289</v>
      </c>
      <c r="C39" s="36"/>
      <c r="D39" s="36"/>
      <c r="E39" s="36"/>
      <c r="F39" s="36"/>
      <c r="G39" s="36"/>
      <c r="H39" s="36"/>
      <c r="I39" s="36"/>
      <c r="J39" s="36"/>
    </row>
    <row r="40" spans="1:11" x14ac:dyDescent="0.3">
      <c r="A40" s="36"/>
      <c r="B40" s="36" t="s">
        <v>288</v>
      </c>
      <c r="C40" s="36"/>
      <c r="D40" s="36"/>
      <c r="E40" s="36"/>
      <c r="F40" s="36"/>
      <c r="G40" s="36"/>
      <c r="H40" s="36"/>
      <c r="I40" s="36"/>
      <c r="J40" s="36"/>
    </row>
    <row r="41" spans="1:11" x14ac:dyDescent="0.3">
      <c r="A41" s="36"/>
      <c r="B41" s="36"/>
      <c r="C41" s="36"/>
      <c r="D41" s="36"/>
      <c r="E41" s="36"/>
      <c r="F41" s="36"/>
      <c r="G41" s="36"/>
      <c r="H41" s="36"/>
      <c r="I41" s="36"/>
      <c r="J41" s="36"/>
    </row>
    <row r="42" spans="1:11" x14ac:dyDescent="0.3">
      <c r="A42" s="36"/>
      <c r="D42" s="36"/>
      <c r="E42" s="36"/>
      <c r="F42" s="36"/>
      <c r="G42" s="36"/>
      <c r="H42" s="36"/>
      <c r="I42" s="36"/>
      <c r="J42" s="36"/>
    </row>
    <row r="43" spans="1:11" x14ac:dyDescent="0.3">
      <c r="A43" s="36"/>
      <c r="B43" s="90" t="s">
        <v>294</v>
      </c>
      <c r="C43" s="90"/>
      <c r="D43" s="90"/>
      <c r="E43" s="90"/>
      <c r="F43" s="90"/>
      <c r="G43" s="90"/>
      <c r="H43" s="90"/>
      <c r="I43" s="90"/>
      <c r="J43" s="90"/>
      <c r="K43" s="90"/>
    </row>
    <row r="44" spans="1:11" x14ac:dyDescent="0.3">
      <c r="A44" s="36"/>
      <c r="B44" s="90"/>
      <c r="C44" s="90"/>
      <c r="D44" s="90"/>
      <c r="E44" s="90"/>
      <c r="F44" s="90"/>
      <c r="G44" s="90"/>
      <c r="H44" s="90"/>
      <c r="I44" s="90"/>
      <c r="J44" s="90"/>
      <c r="K44" s="90"/>
    </row>
    <row r="45" spans="1:11" x14ac:dyDescent="0.3">
      <c r="A45" s="36"/>
      <c r="B45" s="90" t="s">
        <v>295</v>
      </c>
      <c r="C45" s="90"/>
      <c r="D45" s="90"/>
      <c r="E45" s="90"/>
      <c r="F45" s="90"/>
      <c r="G45" s="90"/>
      <c r="H45" s="90"/>
      <c r="I45" s="90"/>
      <c r="J45" s="90"/>
      <c r="K45" s="90"/>
    </row>
    <row r="46" spans="1:11" ht="15" thickBot="1" x14ac:dyDescent="0.35">
      <c r="A46" s="36"/>
      <c r="B46" s="91"/>
      <c r="C46" s="91"/>
      <c r="D46" s="91"/>
      <c r="E46" s="91"/>
      <c r="F46" s="91"/>
      <c r="G46" s="91"/>
      <c r="H46" s="91"/>
      <c r="I46" s="91"/>
      <c r="J46" s="91"/>
      <c r="K46" s="90"/>
    </row>
    <row r="47" spans="1:11" ht="15" thickBot="1" x14ac:dyDescent="0.35">
      <c r="A47" s="36"/>
      <c r="B47" s="167" t="s">
        <v>229</v>
      </c>
      <c r="C47" s="168"/>
      <c r="D47" s="168"/>
      <c r="E47" s="168"/>
      <c r="F47" s="168"/>
      <c r="G47" s="168"/>
      <c r="H47" s="169"/>
      <c r="I47" s="91"/>
      <c r="J47" s="91"/>
      <c r="K47" s="90"/>
    </row>
    <row r="48" spans="1:11" ht="15" thickBot="1" x14ac:dyDescent="0.35">
      <c r="A48" s="36"/>
      <c r="B48" s="92"/>
      <c r="C48" s="93"/>
      <c r="D48" s="163" t="s">
        <v>230</v>
      </c>
      <c r="E48" s="163"/>
      <c r="F48" s="163"/>
      <c r="G48" s="164"/>
      <c r="H48" s="95"/>
      <c r="I48" s="91"/>
      <c r="J48" s="91"/>
      <c r="K48" s="90"/>
    </row>
    <row r="49" spans="1:11" ht="15" thickBot="1" x14ac:dyDescent="0.35">
      <c r="A49" s="36"/>
      <c r="B49" s="96"/>
      <c r="C49" s="97"/>
      <c r="D49" s="94" t="s">
        <v>231</v>
      </c>
      <c r="E49" s="94" t="s">
        <v>232</v>
      </c>
      <c r="F49" s="94" t="s">
        <v>233</v>
      </c>
      <c r="G49" s="94" t="s">
        <v>234</v>
      </c>
      <c r="H49" s="98" t="s">
        <v>220</v>
      </c>
      <c r="I49" s="91"/>
      <c r="J49" s="91"/>
      <c r="K49" s="90"/>
    </row>
    <row r="50" spans="1:11" x14ac:dyDescent="0.3">
      <c r="A50" s="36"/>
      <c r="B50" s="137" t="s">
        <v>235</v>
      </c>
      <c r="C50" s="99" t="s">
        <v>236</v>
      </c>
      <c r="D50" s="93">
        <v>48</v>
      </c>
      <c r="E50" s="93">
        <v>22</v>
      </c>
      <c r="F50" s="93">
        <v>33</v>
      </c>
      <c r="G50" s="93">
        <v>47</v>
      </c>
      <c r="H50" s="95">
        <v>150</v>
      </c>
      <c r="I50" s="91"/>
      <c r="J50" s="91"/>
      <c r="K50" s="90"/>
    </row>
    <row r="51" spans="1:11" ht="15" thickBot="1" x14ac:dyDescent="0.35">
      <c r="A51" s="36"/>
      <c r="B51" s="138"/>
      <c r="C51" s="100" t="s">
        <v>237</v>
      </c>
      <c r="D51" s="93">
        <v>35</v>
      </c>
      <c r="E51" s="93">
        <v>36</v>
      </c>
      <c r="F51" s="93">
        <v>42</v>
      </c>
      <c r="G51" s="93">
        <v>27</v>
      </c>
      <c r="H51" s="95">
        <v>140</v>
      </c>
      <c r="I51" s="91"/>
      <c r="J51" s="91"/>
      <c r="K51" s="90"/>
    </row>
    <row r="52" spans="1:11" ht="15" thickBot="1" x14ac:dyDescent="0.35">
      <c r="A52" s="36"/>
      <c r="B52" s="101"/>
      <c r="C52" s="102" t="s">
        <v>220</v>
      </c>
      <c r="D52" s="103">
        <v>83</v>
      </c>
      <c r="E52" s="103">
        <v>58</v>
      </c>
      <c r="F52" s="103">
        <v>75</v>
      </c>
      <c r="G52" s="103">
        <v>74</v>
      </c>
      <c r="H52" s="104">
        <v>290</v>
      </c>
      <c r="I52" s="91"/>
      <c r="J52" s="91"/>
      <c r="K52" s="90"/>
    </row>
    <row r="53" spans="1:11" x14ac:dyDescent="0.3">
      <c r="A53" s="36"/>
      <c r="B53" s="91"/>
      <c r="C53" s="91"/>
      <c r="D53" s="91"/>
      <c r="E53" s="91"/>
      <c r="F53" s="91"/>
      <c r="G53" s="91"/>
      <c r="H53" s="91"/>
      <c r="I53" s="91"/>
      <c r="J53" s="91"/>
      <c r="K53" s="90"/>
    </row>
    <row r="54" spans="1:11" ht="15" thickBot="1" x14ac:dyDescent="0.35">
      <c r="A54" s="36"/>
      <c r="B54" s="91"/>
      <c r="C54" s="91"/>
      <c r="D54" s="91"/>
      <c r="E54" s="91"/>
      <c r="F54" s="91"/>
      <c r="G54" s="91"/>
      <c r="H54" s="91"/>
      <c r="I54" s="91"/>
      <c r="J54" s="91"/>
      <c r="K54" s="90"/>
    </row>
    <row r="55" spans="1:11" ht="15" thickBot="1" x14ac:dyDescent="0.35">
      <c r="A55" s="36"/>
      <c r="B55" s="167" t="s">
        <v>238</v>
      </c>
      <c r="C55" s="168"/>
      <c r="D55" s="168"/>
      <c r="E55" s="168"/>
      <c r="F55" s="168"/>
      <c r="G55" s="168"/>
      <c r="H55" s="169"/>
      <c r="I55" s="91"/>
      <c r="J55" s="91"/>
      <c r="K55" s="90"/>
    </row>
    <row r="56" spans="1:11" ht="15" thickBot="1" x14ac:dyDescent="0.35">
      <c r="A56" s="36"/>
      <c r="B56" s="92"/>
      <c r="C56" s="93"/>
      <c r="D56" s="163" t="s">
        <v>230</v>
      </c>
      <c r="E56" s="163"/>
      <c r="F56" s="163"/>
      <c r="G56" s="164"/>
      <c r="H56" s="95"/>
      <c r="I56" s="91"/>
      <c r="J56" s="91"/>
      <c r="K56" s="90"/>
    </row>
    <row r="57" spans="1:11" ht="15" thickBot="1" x14ac:dyDescent="0.35">
      <c r="A57" s="36"/>
      <c r="B57" s="96"/>
      <c r="C57" s="97"/>
      <c r="D57" s="94" t="s">
        <v>231</v>
      </c>
      <c r="E57" s="94" t="s">
        <v>232</v>
      </c>
      <c r="F57" s="94" t="s">
        <v>233</v>
      </c>
      <c r="G57" s="94" t="s">
        <v>234</v>
      </c>
      <c r="H57" s="98" t="s">
        <v>220</v>
      </c>
      <c r="I57" s="91"/>
      <c r="J57" s="91"/>
      <c r="K57" s="90"/>
    </row>
    <row r="58" spans="1:11" x14ac:dyDescent="0.3">
      <c r="A58" s="36"/>
      <c r="B58" s="137" t="s">
        <v>235</v>
      </c>
      <c r="C58" s="99" t="s">
        <v>236</v>
      </c>
      <c r="D58" s="93">
        <f>($H50*D$52)/$H$52</f>
        <v>42.931034482758619</v>
      </c>
      <c r="E58" s="93">
        <f t="shared" ref="E58:G59" si="5">($H50*E$52)/$H$52</f>
        <v>30</v>
      </c>
      <c r="F58" s="93">
        <f t="shared" si="5"/>
        <v>38.793103448275865</v>
      </c>
      <c r="G58" s="93">
        <f t="shared" si="5"/>
        <v>38.275862068965516</v>
      </c>
      <c r="H58" s="95">
        <v>150</v>
      </c>
      <c r="I58" s="91"/>
      <c r="J58" s="91"/>
      <c r="K58" s="90"/>
    </row>
    <row r="59" spans="1:11" ht="15" thickBot="1" x14ac:dyDescent="0.35">
      <c r="A59" s="36"/>
      <c r="B59" s="138"/>
      <c r="C59" s="100" t="s">
        <v>237</v>
      </c>
      <c r="D59" s="93">
        <f>($H51*D$52)/$H$52</f>
        <v>40.068965517241381</v>
      </c>
      <c r="E59" s="93">
        <f t="shared" si="5"/>
        <v>28</v>
      </c>
      <c r="F59" s="93">
        <f t="shared" si="5"/>
        <v>36.206896551724135</v>
      </c>
      <c r="G59" s="93">
        <f t="shared" si="5"/>
        <v>35.724137931034484</v>
      </c>
      <c r="H59" s="95">
        <v>140</v>
      </c>
      <c r="I59" s="91"/>
      <c r="J59" s="91"/>
      <c r="K59" s="90"/>
    </row>
    <row r="60" spans="1:11" ht="15" thickBot="1" x14ac:dyDescent="0.35">
      <c r="A60" s="36"/>
      <c r="B60" s="101"/>
      <c r="C60" s="102" t="s">
        <v>220</v>
      </c>
      <c r="D60" s="103">
        <v>83</v>
      </c>
      <c r="E60" s="103">
        <v>58</v>
      </c>
      <c r="F60" s="103">
        <v>75</v>
      </c>
      <c r="G60" s="103">
        <v>74</v>
      </c>
      <c r="H60" s="104">
        <v>290</v>
      </c>
      <c r="I60" s="91"/>
      <c r="J60" s="91"/>
      <c r="K60" s="90"/>
    </row>
    <row r="61" spans="1:11" x14ac:dyDescent="0.3">
      <c r="A61" s="36"/>
      <c r="B61" s="91"/>
      <c r="C61" s="91"/>
      <c r="D61" s="91"/>
      <c r="E61" s="91"/>
      <c r="F61" s="91"/>
      <c r="G61" s="91"/>
      <c r="H61" s="91"/>
      <c r="I61" s="91"/>
      <c r="J61" s="91"/>
      <c r="K61" s="90"/>
    </row>
    <row r="62" spans="1:11" ht="15" thickBot="1" x14ac:dyDescent="0.35">
      <c r="A62" s="36"/>
      <c r="B62" s="91"/>
      <c r="C62" s="91"/>
      <c r="D62" s="91"/>
      <c r="E62" s="91"/>
      <c r="F62" s="91"/>
      <c r="G62" s="91"/>
      <c r="H62" s="91"/>
      <c r="I62" s="91"/>
      <c r="J62" s="91"/>
      <c r="K62" s="90"/>
    </row>
    <row r="63" spans="1:11" ht="15" thickBot="1" x14ac:dyDescent="0.35">
      <c r="A63" s="36"/>
      <c r="B63" s="161" t="s">
        <v>223</v>
      </c>
      <c r="C63" s="162"/>
      <c r="D63" s="162"/>
      <c r="E63" s="162"/>
      <c r="F63" s="162"/>
      <c r="G63" s="162"/>
      <c r="H63" s="162"/>
      <c r="I63" s="91"/>
      <c r="J63" s="91"/>
      <c r="K63" s="90"/>
    </row>
    <row r="64" spans="1:11" ht="15" thickBot="1" x14ac:dyDescent="0.35">
      <c r="A64" s="36"/>
      <c r="B64" s="105"/>
      <c r="C64" s="93"/>
      <c r="D64" s="163" t="s">
        <v>230</v>
      </c>
      <c r="E64" s="163"/>
      <c r="F64" s="163"/>
      <c r="G64" s="164"/>
      <c r="H64" s="105"/>
      <c r="I64" s="91"/>
      <c r="J64" s="91"/>
      <c r="K64" s="90"/>
    </row>
    <row r="65" spans="1:11" ht="15" thickBot="1" x14ac:dyDescent="0.35">
      <c r="A65" s="36"/>
      <c r="B65" s="106"/>
      <c r="C65" s="97"/>
      <c r="D65" s="94" t="s">
        <v>231</v>
      </c>
      <c r="E65" s="94" t="s">
        <v>232</v>
      </c>
      <c r="F65" s="94" t="s">
        <v>233</v>
      </c>
      <c r="G65" s="94" t="s">
        <v>234</v>
      </c>
      <c r="H65" s="106"/>
      <c r="I65" s="91"/>
      <c r="J65" s="91"/>
      <c r="K65" s="90"/>
    </row>
    <row r="66" spans="1:11" x14ac:dyDescent="0.3">
      <c r="A66" s="36"/>
      <c r="B66" s="165" t="s">
        <v>235</v>
      </c>
      <c r="C66" s="99" t="s">
        <v>236</v>
      </c>
      <c r="D66" s="107">
        <f>((D50-D58)^2)/D58</f>
        <v>0.59850436227669335</v>
      </c>
      <c r="E66" s="107">
        <f t="shared" ref="E66:G67" si="6">((E50-E58)^2)/E58</f>
        <v>2.1333333333333333</v>
      </c>
      <c r="F66" s="107">
        <f t="shared" si="6"/>
        <v>0.86510344827586283</v>
      </c>
      <c r="G66" s="107">
        <f t="shared" si="6"/>
        <v>1.9884746815781305</v>
      </c>
      <c r="H66" s="105"/>
      <c r="I66" s="91"/>
      <c r="J66" s="91"/>
      <c r="K66" s="90"/>
    </row>
    <row r="67" spans="1:11" ht="15" thickBot="1" x14ac:dyDescent="0.35">
      <c r="A67" s="36"/>
      <c r="B67" s="166"/>
      <c r="C67" s="100" t="s">
        <v>237</v>
      </c>
      <c r="D67" s="107">
        <f>((D51-D59)^2)/D59</f>
        <v>0.64125467386788571</v>
      </c>
      <c r="E67" s="107">
        <f t="shared" si="6"/>
        <v>2.2857142857142856</v>
      </c>
      <c r="F67" s="107">
        <f t="shared" si="6"/>
        <v>0.92689655172413887</v>
      </c>
      <c r="G67" s="107">
        <f t="shared" si="6"/>
        <v>2.1305085874051399</v>
      </c>
      <c r="H67" s="105"/>
      <c r="I67" s="91"/>
      <c r="J67" s="91"/>
      <c r="K67" s="90"/>
    </row>
    <row r="68" spans="1:11" ht="15" thickBot="1" x14ac:dyDescent="0.35">
      <c r="A68" s="36"/>
      <c r="B68" s="108"/>
      <c r="C68" s="100"/>
      <c r="D68" s="94"/>
      <c r="E68" s="94"/>
      <c r="F68" s="94"/>
      <c r="G68" s="94"/>
      <c r="H68" s="106"/>
      <c r="I68" s="91"/>
      <c r="J68" s="91"/>
      <c r="K68" s="90"/>
    </row>
    <row r="69" spans="1:11" x14ac:dyDescent="0.3">
      <c r="A69" s="36"/>
      <c r="B69" s="91"/>
      <c r="C69" s="91"/>
      <c r="D69" s="91"/>
      <c r="E69" s="91"/>
      <c r="F69" s="91"/>
      <c r="G69" s="91"/>
      <c r="H69" s="91"/>
      <c r="I69" s="91"/>
      <c r="J69" s="91"/>
      <c r="K69" s="90"/>
    </row>
    <row r="70" spans="1:11" x14ac:dyDescent="0.3">
      <c r="A70" s="36"/>
      <c r="B70" s="91"/>
      <c r="C70" s="91"/>
      <c r="D70" s="91"/>
      <c r="E70" s="91"/>
      <c r="F70" s="91"/>
      <c r="G70" s="91"/>
      <c r="H70" s="91"/>
      <c r="I70" s="91"/>
      <c r="J70" s="91"/>
      <c r="K70" s="90"/>
    </row>
    <row r="71" spans="1:11" x14ac:dyDescent="0.3">
      <c r="A71" s="36"/>
      <c r="B71" s="91"/>
      <c r="C71" s="91" t="s">
        <v>239</v>
      </c>
      <c r="D71" s="91"/>
      <c r="E71" s="109">
        <f>SUM(D66:G67)</f>
        <v>11.56978992417547</v>
      </c>
      <c r="F71" s="91"/>
      <c r="G71" s="91"/>
      <c r="H71" s="91"/>
      <c r="I71" s="91"/>
      <c r="J71" s="91"/>
      <c r="K71" s="90"/>
    </row>
    <row r="72" spans="1:11" x14ac:dyDescent="0.3">
      <c r="A72" s="36"/>
      <c r="B72" s="91"/>
      <c r="C72" s="91"/>
      <c r="D72" s="91"/>
      <c r="E72" s="91"/>
      <c r="F72" s="91"/>
      <c r="G72" s="91"/>
      <c r="H72" s="91"/>
      <c r="I72" s="91"/>
      <c r="J72" s="91"/>
      <c r="K72" s="90"/>
    </row>
    <row r="73" spans="1:11" x14ac:dyDescent="0.3">
      <c r="A73" s="36"/>
      <c r="B73" s="91"/>
      <c r="C73" s="91" t="s">
        <v>225</v>
      </c>
      <c r="D73" s="91"/>
      <c r="E73" s="91">
        <f>(2-1)*(4-1)</f>
        <v>3</v>
      </c>
      <c r="F73" s="91"/>
      <c r="G73" s="91"/>
      <c r="H73" s="91"/>
      <c r="I73" s="91"/>
      <c r="J73" s="91"/>
      <c r="K73" s="90"/>
    </row>
    <row r="74" spans="1:11" x14ac:dyDescent="0.3">
      <c r="A74" s="36"/>
      <c r="B74" s="91"/>
      <c r="C74" s="91"/>
      <c r="D74" s="91"/>
      <c r="E74" s="91"/>
      <c r="F74" s="91"/>
      <c r="G74" s="91"/>
      <c r="H74" s="91"/>
      <c r="I74" s="91"/>
      <c r="J74" s="91"/>
      <c r="K74" s="90"/>
    </row>
    <row r="75" spans="1:11" x14ac:dyDescent="0.3">
      <c r="A75" s="36"/>
      <c r="B75" s="91"/>
      <c r="C75" s="91" t="s">
        <v>240</v>
      </c>
      <c r="D75" s="91"/>
      <c r="E75" s="91">
        <v>7.8150000000000004</v>
      </c>
      <c r="F75" s="91"/>
      <c r="G75" s="91"/>
      <c r="H75" s="91"/>
      <c r="I75" s="91"/>
      <c r="J75" s="91"/>
      <c r="K75" s="90"/>
    </row>
    <row r="76" spans="1:11" x14ac:dyDescent="0.3">
      <c r="A76" s="36"/>
      <c r="B76" s="91"/>
      <c r="C76" s="91"/>
      <c r="D76" s="91"/>
      <c r="E76" s="91"/>
      <c r="F76" s="91"/>
      <c r="G76" s="91"/>
      <c r="H76" s="91"/>
      <c r="I76" s="91"/>
      <c r="J76" s="91"/>
      <c r="K76" s="90"/>
    </row>
    <row r="77" spans="1:11" x14ac:dyDescent="0.3">
      <c r="A77" s="36"/>
      <c r="B77" s="91" t="s">
        <v>291</v>
      </c>
      <c r="C77" s="91"/>
      <c r="D77" s="91"/>
      <c r="E77" s="91"/>
      <c r="F77" s="91"/>
      <c r="G77" s="91"/>
      <c r="H77" s="91"/>
      <c r="I77" s="91"/>
      <c r="J77" s="91"/>
      <c r="K77" s="90"/>
    </row>
    <row r="78" spans="1:11" x14ac:dyDescent="0.3">
      <c r="A78" s="36"/>
      <c r="B78" s="91"/>
      <c r="C78" s="91"/>
      <c r="D78" s="91"/>
      <c r="E78" s="91"/>
      <c r="F78" s="91"/>
      <c r="G78" s="91"/>
      <c r="H78" s="91"/>
      <c r="I78" s="91"/>
      <c r="J78" s="91"/>
      <c r="K78" s="90"/>
    </row>
    <row r="85" spans="3:13" ht="15" thickBot="1" x14ac:dyDescent="0.35"/>
    <row r="86" spans="3:13" ht="15" thickBot="1" x14ac:dyDescent="0.35">
      <c r="C86" s="146" t="s">
        <v>218</v>
      </c>
      <c r="D86" s="147"/>
      <c r="E86" s="147"/>
      <c r="F86" s="147"/>
      <c r="G86" s="148"/>
    </row>
    <row r="87" spans="3:13" ht="15" thickBot="1" x14ac:dyDescent="0.35">
      <c r="C87" s="38"/>
      <c r="D87" s="146" t="s">
        <v>304</v>
      </c>
      <c r="E87" s="147"/>
      <c r="F87" s="148"/>
      <c r="G87" s="38" t="s">
        <v>220</v>
      </c>
    </row>
    <row r="88" spans="3:13" ht="15" thickBot="1" x14ac:dyDescent="0.35">
      <c r="C88" s="37" t="s">
        <v>221</v>
      </c>
      <c r="D88" s="55">
        <v>4</v>
      </c>
      <c r="E88" s="39">
        <v>6</v>
      </c>
      <c r="F88" s="57">
        <v>8</v>
      </c>
      <c r="G88" s="37"/>
    </row>
    <row r="89" spans="3:13" x14ac:dyDescent="0.3">
      <c r="C89" s="37">
        <v>3</v>
      </c>
      <c r="D89" s="36">
        <v>1</v>
      </c>
      <c r="E89" s="36">
        <v>2</v>
      </c>
      <c r="F89" s="36">
        <v>12</v>
      </c>
      <c r="G89" s="37">
        <v>15</v>
      </c>
    </row>
    <row r="90" spans="3:13" x14ac:dyDescent="0.3">
      <c r="C90" s="37">
        <v>4</v>
      </c>
      <c r="D90" s="36">
        <v>8</v>
      </c>
      <c r="E90" s="36">
        <v>4</v>
      </c>
      <c r="F90" s="36">
        <v>0</v>
      </c>
      <c r="G90" s="37">
        <v>12</v>
      </c>
    </row>
    <row r="91" spans="3:13" ht="15" thickBot="1" x14ac:dyDescent="0.35">
      <c r="C91" s="37">
        <v>5</v>
      </c>
      <c r="D91" s="36">
        <v>2</v>
      </c>
      <c r="E91" s="36">
        <v>1</v>
      </c>
      <c r="F91" s="36">
        <v>2</v>
      </c>
      <c r="G91" s="37">
        <v>5</v>
      </c>
    </row>
    <row r="92" spans="3:13" ht="15" thickBot="1" x14ac:dyDescent="0.35">
      <c r="C92" s="38" t="s">
        <v>220</v>
      </c>
      <c r="D92" s="39">
        <v>11</v>
      </c>
      <c r="E92" s="39">
        <v>7</v>
      </c>
      <c r="F92" s="39">
        <v>14</v>
      </c>
      <c r="G92" s="38">
        <v>32</v>
      </c>
    </row>
    <row r="93" spans="3:13" ht="15" thickBot="1" x14ac:dyDescent="0.35"/>
    <row r="94" spans="3:13" ht="15" thickBot="1" x14ac:dyDescent="0.35">
      <c r="C94" s="146" t="s">
        <v>222</v>
      </c>
      <c r="D94" s="147"/>
      <c r="E94" s="147"/>
      <c r="F94" s="147"/>
      <c r="G94" s="148"/>
      <c r="I94" s="146" t="s">
        <v>344</v>
      </c>
      <c r="J94" s="147"/>
      <c r="K94" s="147"/>
      <c r="L94" s="147"/>
      <c r="M94" s="148"/>
    </row>
    <row r="95" spans="3:13" ht="15" thickBot="1" x14ac:dyDescent="0.35">
      <c r="C95" s="38"/>
      <c r="D95" s="146" t="s">
        <v>304</v>
      </c>
      <c r="E95" s="147"/>
      <c r="F95" s="148"/>
      <c r="G95" s="38" t="s">
        <v>220</v>
      </c>
      <c r="I95" s="38"/>
      <c r="J95" s="146" t="s">
        <v>304</v>
      </c>
      <c r="K95" s="147"/>
      <c r="L95" s="148"/>
      <c r="M95" s="38" t="s">
        <v>220</v>
      </c>
    </row>
    <row r="96" spans="3:13" ht="15" thickBot="1" x14ac:dyDescent="0.35">
      <c r="C96" s="37" t="s">
        <v>221</v>
      </c>
      <c r="D96" s="55">
        <v>4</v>
      </c>
      <c r="E96" s="39">
        <v>6</v>
      </c>
      <c r="F96" s="57">
        <v>8</v>
      </c>
      <c r="G96" s="37"/>
      <c r="I96" s="37" t="s">
        <v>221</v>
      </c>
      <c r="J96" s="55">
        <v>4</v>
      </c>
      <c r="K96" s="39">
        <v>6</v>
      </c>
      <c r="L96" s="57">
        <v>8</v>
      </c>
      <c r="M96" s="37"/>
    </row>
    <row r="97" spans="3:13" x14ac:dyDescent="0.3">
      <c r="C97" s="37">
        <v>3</v>
      </c>
      <c r="D97" s="67">
        <f t="shared" ref="D97:F99" si="7">($G89*D$92)/$G$92</f>
        <v>5.15625</v>
      </c>
      <c r="E97" s="67">
        <f t="shared" si="7"/>
        <v>3.28125</v>
      </c>
      <c r="F97" s="67">
        <f t="shared" si="7"/>
        <v>6.5625</v>
      </c>
      <c r="G97" s="37">
        <v>15</v>
      </c>
      <c r="I97" s="37">
        <v>3</v>
      </c>
      <c r="J97" s="67">
        <f t="shared" ref="J97:L99" si="8">((D89 - D97)^2)/D97</f>
        <v>3.3501893939393939</v>
      </c>
      <c r="K97" s="67">
        <f t="shared" si="8"/>
        <v>0.50029761904761905</v>
      </c>
      <c r="L97" s="67">
        <f t="shared" si="8"/>
        <v>4.5053571428571431</v>
      </c>
      <c r="M97" s="37"/>
    </row>
    <row r="98" spans="3:13" x14ac:dyDescent="0.3">
      <c r="C98" s="37">
        <v>4</v>
      </c>
      <c r="D98" s="67">
        <f t="shared" si="7"/>
        <v>4.125</v>
      </c>
      <c r="E98" s="67">
        <f t="shared" si="7"/>
        <v>2.625</v>
      </c>
      <c r="F98" s="67">
        <f t="shared" si="7"/>
        <v>5.25</v>
      </c>
      <c r="G98" s="37">
        <v>12</v>
      </c>
      <c r="I98" s="37">
        <v>4</v>
      </c>
      <c r="J98" s="67">
        <f t="shared" si="8"/>
        <v>3.6401515151515151</v>
      </c>
      <c r="K98" s="67">
        <f t="shared" si="8"/>
        <v>0.72023809523809523</v>
      </c>
      <c r="L98" s="67">
        <f t="shared" si="8"/>
        <v>5.25</v>
      </c>
      <c r="M98" s="37"/>
    </row>
    <row r="99" spans="3:13" ht="15" thickBot="1" x14ac:dyDescent="0.35">
      <c r="C99" s="37">
        <v>5</v>
      </c>
      <c r="D99" s="67">
        <f t="shared" si="7"/>
        <v>1.71875</v>
      </c>
      <c r="E99" s="67">
        <f t="shared" si="7"/>
        <v>1.09375</v>
      </c>
      <c r="F99" s="67">
        <f t="shared" si="7"/>
        <v>2.1875</v>
      </c>
      <c r="G99" s="37">
        <v>5</v>
      </c>
      <c r="I99" s="37">
        <v>5</v>
      </c>
      <c r="J99" s="67">
        <f t="shared" si="8"/>
        <v>4.6022727272727271E-2</v>
      </c>
      <c r="K99" s="67">
        <f t="shared" si="8"/>
        <v>8.0357142857142849E-3</v>
      </c>
      <c r="L99" s="67">
        <f t="shared" si="8"/>
        <v>1.607142857142857E-2</v>
      </c>
      <c r="M99" s="37"/>
    </row>
    <row r="100" spans="3:13" ht="15" thickBot="1" x14ac:dyDescent="0.35">
      <c r="C100" s="38" t="s">
        <v>220</v>
      </c>
      <c r="D100" s="39">
        <v>11</v>
      </c>
      <c r="E100" s="39">
        <v>7</v>
      </c>
      <c r="F100" s="39">
        <v>14</v>
      </c>
      <c r="G100" s="38">
        <v>32</v>
      </c>
      <c r="I100" s="38" t="s">
        <v>220</v>
      </c>
      <c r="J100" s="39"/>
      <c r="K100" s="39"/>
      <c r="L100" s="39"/>
      <c r="M100" s="38"/>
    </row>
    <row r="104" spans="3:13" x14ac:dyDescent="0.3">
      <c r="C104" t="s">
        <v>224</v>
      </c>
      <c r="F104" s="20">
        <f>SUM(J97:L99)</f>
        <v>18.036363636363639</v>
      </c>
    </row>
    <row r="106" spans="3:13" x14ac:dyDescent="0.3">
      <c r="C106" t="s">
        <v>305</v>
      </c>
      <c r="F106">
        <f>(3-1)*(3-1)</f>
        <v>4</v>
      </c>
    </row>
    <row r="108" spans="3:13" x14ac:dyDescent="0.3">
      <c r="C108" t="s">
        <v>306</v>
      </c>
      <c r="F108">
        <v>9.4879999999999995</v>
      </c>
    </row>
    <row r="110" spans="3:13" x14ac:dyDescent="0.3">
      <c r="C110" t="s">
        <v>307</v>
      </c>
    </row>
    <row r="112" spans="3:13" x14ac:dyDescent="0.3">
      <c r="C112" t="s">
        <v>308</v>
      </c>
    </row>
    <row r="113" spans="2:8" x14ac:dyDescent="0.3">
      <c r="C113" t="s">
        <v>309</v>
      </c>
    </row>
    <row r="122" spans="2:8" ht="15" thickBot="1" x14ac:dyDescent="0.35"/>
    <row r="123" spans="2:8" ht="15" thickBot="1" x14ac:dyDescent="0.35">
      <c r="B123" s="139" t="s">
        <v>229</v>
      </c>
      <c r="C123" s="140"/>
      <c r="D123" s="140"/>
      <c r="E123" s="140"/>
      <c r="F123" s="140"/>
      <c r="G123" s="140"/>
      <c r="H123" s="141"/>
    </row>
    <row r="124" spans="2:8" ht="15" thickBot="1" x14ac:dyDescent="0.35">
      <c r="B124" s="59"/>
      <c r="C124" s="40"/>
      <c r="D124" s="142" t="s">
        <v>230</v>
      </c>
      <c r="E124" s="142"/>
      <c r="F124" s="142"/>
      <c r="G124" s="143"/>
      <c r="H124" s="60"/>
    </row>
    <row r="125" spans="2:8" ht="15" thickBot="1" x14ac:dyDescent="0.35">
      <c r="B125" s="61"/>
      <c r="C125" s="41"/>
      <c r="D125" s="42" t="s">
        <v>231</v>
      </c>
      <c r="E125" s="42" t="s">
        <v>232</v>
      </c>
      <c r="F125" s="42" t="s">
        <v>233</v>
      </c>
      <c r="G125" s="42" t="s">
        <v>234</v>
      </c>
      <c r="H125" s="62" t="s">
        <v>220</v>
      </c>
    </row>
    <row r="126" spans="2:8" x14ac:dyDescent="0.3">
      <c r="B126" s="144" t="s">
        <v>235</v>
      </c>
      <c r="C126" s="43" t="s">
        <v>236</v>
      </c>
      <c r="D126" s="40">
        <v>48</v>
      </c>
      <c r="E126" s="40">
        <v>22</v>
      </c>
      <c r="F126" s="40">
        <v>33</v>
      </c>
      <c r="G126" s="40">
        <v>47</v>
      </c>
      <c r="H126" s="60">
        <v>150</v>
      </c>
    </row>
    <row r="127" spans="2:8" ht="15" thickBot="1" x14ac:dyDescent="0.35">
      <c r="B127" s="145"/>
      <c r="C127" s="44" t="s">
        <v>237</v>
      </c>
      <c r="D127" s="40">
        <v>35</v>
      </c>
      <c r="E127" s="40">
        <v>36</v>
      </c>
      <c r="F127" s="40">
        <v>42</v>
      </c>
      <c r="G127" s="40">
        <v>27</v>
      </c>
      <c r="H127" s="60">
        <v>140</v>
      </c>
    </row>
    <row r="128" spans="2:8" ht="15" thickBot="1" x14ac:dyDescent="0.35">
      <c r="B128" s="63"/>
      <c r="C128" s="64" t="s">
        <v>220</v>
      </c>
      <c r="D128" s="65">
        <v>83</v>
      </c>
      <c r="E128" s="65">
        <v>58</v>
      </c>
      <c r="F128" s="65">
        <v>75</v>
      </c>
      <c r="G128" s="65">
        <v>74</v>
      </c>
      <c r="H128" s="66">
        <v>290</v>
      </c>
    </row>
    <row r="130" spans="4:14" ht="15" thickBot="1" x14ac:dyDescent="0.35"/>
    <row r="131" spans="4:14" ht="15" thickBot="1" x14ac:dyDescent="0.35">
      <c r="D131" s="146" t="s">
        <v>229</v>
      </c>
      <c r="E131" s="147"/>
      <c r="F131" s="147"/>
      <c r="G131" s="147"/>
      <c r="H131" s="148"/>
      <c r="J131" s="146" t="s">
        <v>238</v>
      </c>
      <c r="K131" s="147"/>
      <c r="L131" s="147"/>
      <c r="M131" s="147"/>
      <c r="N131" s="148"/>
    </row>
    <row r="132" spans="4:14" ht="15" thickBot="1" x14ac:dyDescent="0.35">
      <c r="D132" s="38"/>
      <c r="E132" s="146" t="s">
        <v>349</v>
      </c>
      <c r="F132" s="147"/>
      <c r="G132" s="148"/>
      <c r="H132" s="38"/>
      <c r="J132" s="38"/>
      <c r="K132" s="146" t="s">
        <v>349</v>
      </c>
      <c r="L132" s="147"/>
      <c r="M132" s="148"/>
      <c r="N132" s="38"/>
    </row>
    <row r="133" spans="4:14" ht="15" thickBot="1" x14ac:dyDescent="0.35">
      <c r="D133" s="37" t="s">
        <v>348</v>
      </c>
      <c r="E133" s="55" t="s">
        <v>345</v>
      </c>
      <c r="F133" s="39" t="s">
        <v>346</v>
      </c>
      <c r="G133" s="57" t="s">
        <v>347</v>
      </c>
      <c r="H133" s="37" t="s">
        <v>220</v>
      </c>
      <c r="J133" s="37" t="s">
        <v>348</v>
      </c>
      <c r="K133" s="55" t="s">
        <v>345</v>
      </c>
      <c r="L133" s="39" t="s">
        <v>346</v>
      </c>
      <c r="M133" s="57" t="s">
        <v>347</v>
      </c>
      <c r="N133" s="37" t="s">
        <v>220</v>
      </c>
    </row>
    <row r="134" spans="4:14" x14ac:dyDescent="0.3">
      <c r="D134" s="37">
        <v>1</v>
      </c>
      <c r="E134" s="36">
        <v>135</v>
      </c>
      <c r="F134" s="36">
        <v>3</v>
      </c>
      <c r="G134" s="36">
        <v>162</v>
      </c>
      <c r="H134" s="37">
        <v>300</v>
      </c>
      <c r="J134" s="37">
        <v>1</v>
      </c>
      <c r="K134" s="67">
        <f t="shared" ref="K134:M136" si="9">($H134*E$137)/$H$137</f>
        <v>61.097852028639615</v>
      </c>
      <c r="L134" s="67">
        <f t="shared" si="9"/>
        <v>28.400954653937948</v>
      </c>
      <c r="M134" s="67">
        <f t="shared" si="9"/>
        <v>210.50119331742243</v>
      </c>
      <c r="N134" s="37">
        <v>300</v>
      </c>
    </row>
    <row r="135" spans="4:14" x14ac:dyDescent="0.3">
      <c r="D135" s="37">
        <v>2</v>
      </c>
      <c r="E135" s="36">
        <v>28</v>
      </c>
      <c r="F135" s="36">
        <v>5</v>
      </c>
      <c r="G135" s="36">
        <v>234</v>
      </c>
      <c r="H135" s="37">
        <v>267</v>
      </c>
      <c r="J135" s="37">
        <v>2</v>
      </c>
      <c r="K135" s="67">
        <f t="shared" si="9"/>
        <v>54.377088305489259</v>
      </c>
      <c r="L135" s="67">
        <f t="shared" si="9"/>
        <v>25.276849642004773</v>
      </c>
      <c r="M135" s="67">
        <f t="shared" si="9"/>
        <v>187.34606205250597</v>
      </c>
      <c r="N135" s="37">
        <v>267</v>
      </c>
    </row>
    <row r="136" spans="4:14" ht="15" thickBot="1" x14ac:dyDescent="0.35">
      <c r="D136" s="37">
        <v>3</v>
      </c>
      <c r="E136" s="36">
        <v>93</v>
      </c>
      <c r="F136" s="36">
        <v>111</v>
      </c>
      <c r="G136" s="36">
        <v>486</v>
      </c>
      <c r="H136" s="37">
        <v>690</v>
      </c>
      <c r="J136" s="37">
        <v>3</v>
      </c>
      <c r="K136" s="67">
        <f t="shared" si="9"/>
        <v>140.52505966587111</v>
      </c>
      <c r="L136" s="67">
        <f t="shared" si="9"/>
        <v>65.322195704057279</v>
      </c>
      <c r="M136" s="67">
        <f t="shared" si="9"/>
        <v>484.1527446300716</v>
      </c>
      <c r="N136" s="37">
        <v>690</v>
      </c>
    </row>
    <row r="137" spans="4:14" ht="15" thickBot="1" x14ac:dyDescent="0.35">
      <c r="D137" s="38" t="s">
        <v>220</v>
      </c>
      <c r="E137" s="39">
        <f>SUM(E134:E136)</f>
        <v>256</v>
      </c>
      <c r="F137" s="39">
        <f>SUM(F134:F136)</f>
        <v>119</v>
      </c>
      <c r="G137" s="39">
        <f>SUM(G134:G136)</f>
        <v>882</v>
      </c>
      <c r="H137" s="72">
        <f>SUM(E137:G137)</f>
        <v>1257</v>
      </c>
      <c r="J137" s="38" t="s">
        <v>220</v>
      </c>
      <c r="K137" s="39">
        <f>SUM(K134:K136)</f>
        <v>256</v>
      </c>
      <c r="L137" s="39">
        <f>SUM(L134:L136)</f>
        <v>119</v>
      </c>
      <c r="M137" s="39">
        <f>SUM(M134:M136)</f>
        <v>882</v>
      </c>
      <c r="N137" s="72">
        <f>SUM(K137:M137)</f>
        <v>1257</v>
      </c>
    </row>
    <row r="139" spans="4:14" ht="15" thickBot="1" x14ac:dyDescent="0.35"/>
    <row r="140" spans="4:14" ht="15" thickBot="1" x14ac:dyDescent="0.35">
      <c r="D140" s="146" t="s">
        <v>223</v>
      </c>
      <c r="E140" s="147"/>
      <c r="F140" s="147"/>
      <c r="G140" s="147"/>
      <c r="H140" s="148"/>
    </row>
    <row r="141" spans="4:14" ht="15" thickBot="1" x14ac:dyDescent="0.35">
      <c r="D141" s="38"/>
      <c r="E141" s="146" t="s">
        <v>349</v>
      </c>
      <c r="F141" s="147"/>
      <c r="G141" s="148"/>
      <c r="H141" s="38"/>
    </row>
    <row r="142" spans="4:14" ht="15" thickBot="1" x14ac:dyDescent="0.35">
      <c r="D142" s="37" t="s">
        <v>348</v>
      </c>
      <c r="E142" s="55" t="s">
        <v>345</v>
      </c>
      <c r="F142" s="39" t="s">
        <v>346</v>
      </c>
      <c r="G142" s="57" t="s">
        <v>347</v>
      </c>
      <c r="H142" s="37"/>
    </row>
    <row r="143" spans="4:14" x14ac:dyDescent="0.3">
      <c r="D143" s="37">
        <v>1</v>
      </c>
      <c r="E143" s="67">
        <f t="shared" ref="E143:G145" si="10">((E134-K134)^2)/K134</f>
        <v>89.38984421613965</v>
      </c>
      <c r="F143" s="67">
        <f t="shared" si="10"/>
        <v>22.717845410240468</v>
      </c>
      <c r="G143" s="67">
        <f t="shared" si="10"/>
        <v>11.175070868442843</v>
      </c>
      <c r="H143" s="37"/>
    </row>
    <row r="144" spans="4:14" x14ac:dyDescent="0.3">
      <c r="D144" s="37">
        <v>2</v>
      </c>
      <c r="E144" s="67">
        <f t="shared" si="10"/>
        <v>12.794925384140946</v>
      </c>
      <c r="F144" s="67">
        <f t="shared" si="10"/>
        <v>16.265896946319756</v>
      </c>
      <c r="G144" s="67">
        <f t="shared" si="10"/>
        <v>11.618018025906562</v>
      </c>
      <c r="H144" s="37"/>
    </row>
    <row r="145" spans="4:8" ht="15" thickBot="1" x14ac:dyDescent="0.35">
      <c r="D145" s="37">
        <v>3</v>
      </c>
      <c r="E145" s="67">
        <f t="shared" si="10"/>
        <v>16.072800834349376</v>
      </c>
      <c r="F145" s="67">
        <f t="shared" si="10"/>
        <v>31.941084998905655</v>
      </c>
      <c r="G145" s="67">
        <f t="shared" si="10"/>
        <v>7.0480905862397138E-3</v>
      </c>
      <c r="H145" s="37"/>
    </row>
    <row r="146" spans="4:8" ht="15" thickBot="1" x14ac:dyDescent="0.35">
      <c r="D146" s="38"/>
      <c r="E146" s="39"/>
      <c r="F146" s="39"/>
      <c r="G146" s="39"/>
      <c r="H146" s="72"/>
    </row>
    <row r="148" spans="4:8" x14ac:dyDescent="0.3">
      <c r="D148" t="s">
        <v>224</v>
      </c>
      <c r="G148" s="20">
        <f>SUM(E143:G145)</f>
        <v>211.9825347750315</v>
      </c>
    </row>
    <row r="150" spans="4:8" x14ac:dyDescent="0.3">
      <c r="D150" t="s">
        <v>305</v>
      </c>
      <c r="G150">
        <f>(3-1)*(3-1)</f>
        <v>4</v>
      </c>
    </row>
    <row r="152" spans="4:8" x14ac:dyDescent="0.3">
      <c r="D152" t="s">
        <v>350</v>
      </c>
      <c r="G152">
        <v>9.4879999999999995</v>
      </c>
    </row>
    <row r="154" spans="4:8" x14ac:dyDescent="0.3">
      <c r="D154" t="s">
        <v>351</v>
      </c>
    </row>
  </sheetData>
  <mergeCells count="30">
    <mergeCell ref="J131:N131"/>
    <mergeCell ref="K132:M132"/>
    <mergeCell ref="D140:H140"/>
    <mergeCell ref="E141:G141"/>
    <mergeCell ref="D131:H131"/>
    <mergeCell ref="E132:G132"/>
    <mergeCell ref="I94:M94"/>
    <mergeCell ref="J95:L95"/>
    <mergeCell ref="C25:H25"/>
    <mergeCell ref="B6:I6"/>
    <mergeCell ref="C7:H7"/>
    <mergeCell ref="B15:I15"/>
    <mergeCell ref="C16:H16"/>
    <mergeCell ref="B24:H24"/>
    <mergeCell ref="B63:H63"/>
    <mergeCell ref="D64:G64"/>
    <mergeCell ref="B66:B67"/>
    <mergeCell ref="B47:H47"/>
    <mergeCell ref="D48:G48"/>
    <mergeCell ref="B50:B51"/>
    <mergeCell ref="B55:H55"/>
    <mergeCell ref="D56:G56"/>
    <mergeCell ref="B58:B59"/>
    <mergeCell ref="B123:H123"/>
    <mergeCell ref="D124:G124"/>
    <mergeCell ref="B126:B127"/>
    <mergeCell ref="C86:G86"/>
    <mergeCell ref="D87:F87"/>
    <mergeCell ref="C94:G94"/>
    <mergeCell ref="D95:F9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7869D-656F-4978-8464-5EB1C33A77FF}">
  <dimension ref="A2:S78"/>
  <sheetViews>
    <sheetView topLeftCell="A52" workbookViewId="0">
      <selection activeCell="G61" sqref="G61"/>
    </sheetView>
  </sheetViews>
  <sheetFormatPr defaultRowHeight="14.4" x14ac:dyDescent="0.3"/>
  <cols>
    <col min="1" max="1" width="17" customWidth="1"/>
    <col min="2" max="12" width="12.77734375" customWidth="1"/>
  </cols>
  <sheetData>
    <row r="2" spans="1:13" ht="15" thickBot="1" x14ac:dyDescent="0.35">
      <c r="G2" t="s">
        <v>273</v>
      </c>
    </row>
    <row r="3" spans="1:13" ht="15" thickBot="1" x14ac:dyDescent="0.35">
      <c r="A3" s="8" t="s">
        <v>87</v>
      </c>
      <c r="B3" s="9" t="s">
        <v>275</v>
      </c>
      <c r="C3" s="9" t="s">
        <v>276</v>
      </c>
      <c r="D3" s="9" t="s">
        <v>277</v>
      </c>
    </row>
    <row r="4" spans="1:13" x14ac:dyDescent="0.3">
      <c r="A4" s="10">
        <v>1</v>
      </c>
      <c r="B4" s="11">
        <v>70</v>
      </c>
      <c r="C4" s="11">
        <v>37</v>
      </c>
      <c r="D4" s="11">
        <v>3</v>
      </c>
      <c r="G4" t="s">
        <v>274</v>
      </c>
    </row>
    <row r="5" spans="1:13" x14ac:dyDescent="0.3">
      <c r="A5" s="10">
        <v>2</v>
      </c>
      <c r="B5" s="11">
        <v>77</v>
      </c>
      <c r="C5" s="11">
        <v>43</v>
      </c>
      <c r="D5" s="11">
        <v>10</v>
      </c>
    </row>
    <row r="6" spans="1:13" x14ac:dyDescent="0.3">
      <c r="A6" s="10">
        <v>3</v>
      </c>
      <c r="B6" s="11">
        <v>83</v>
      </c>
      <c r="C6" s="11">
        <v>50</v>
      </c>
      <c r="D6" s="11">
        <v>17</v>
      </c>
    </row>
    <row r="7" spans="1:13" x14ac:dyDescent="0.3">
      <c r="A7" s="10">
        <v>4</v>
      </c>
      <c r="B7" s="11">
        <v>90</v>
      </c>
      <c r="C7" s="11">
        <v>57</v>
      </c>
      <c r="D7" s="11">
        <v>23</v>
      </c>
    </row>
    <row r="8" spans="1:13" ht="15" thickBot="1" x14ac:dyDescent="0.35">
      <c r="A8" s="10">
        <v>5</v>
      </c>
      <c r="B8" s="11">
        <v>97</v>
      </c>
      <c r="C8" s="11">
        <v>63</v>
      </c>
      <c r="D8" s="11">
        <v>30</v>
      </c>
    </row>
    <row r="9" spans="1:13" ht="15" thickBot="1" x14ac:dyDescent="0.35">
      <c r="A9" s="9" t="s">
        <v>14</v>
      </c>
      <c r="B9" s="12">
        <f>AVERAGE(B4:B8)</f>
        <v>83.4</v>
      </c>
      <c r="C9" s="12">
        <f>AVERAGE(C4:C8)</f>
        <v>50</v>
      </c>
      <c r="D9" s="12">
        <f>AVERAGE(D4:D8)</f>
        <v>16.600000000000001</v>
      </c>
    </row>
    <row r="10" spans="1:13" ht="15" thickBot="1" x14ac:dyDescent="0.35">
      <c r="A10" s="13" t="s">
        <v>94</v>
      </c>
      <c r="B10" s="134">
        <f>AVERAGE(B4:D8)</f>
        <v>50</v>
      </c>
      <c r="C10" s="134"/>
      <c r="D10" s="135"/>
    </row>
    <row r="11" spans="1:13" x14ac:dyDescent="0.3">
      <c r="A11" s="14" t="s">
        <v>96</v>
      </c>
      <c r="B11" s="14">
        <f>B9-$B$10</f>
        <v>33.400000000000006</v>
      </c>
      <c r="C11" s="27">
        <f>C9-$B$10</f>
        <v>0</v>
      </c>
      <c r="D11" s="16">
        <f>D9-$B$10</f>
        <v>-33.4</v>
      </c>
    </row>
    <row r="12" spans="1:13" x14ac:dyDescent="0.3">
      <c r="A12" s="10" t="s">
        <v>97</v>
      </c>
      <c r="B12" s="10">
        <f>B11^2</f>
        <v>1115.5600000000004</v>
      </c>
      <c r="C12" s="11">
        <f>C11^2</f>
        <v>0</v>
      </c>
      <c r="D12" s="17">
        <f>D11^2</f>
        <v>1115.56</v>
      </c>
    </row>
    <row r="13" spans="1:13" x14ac:dyDescent="0.3">
      <c r="A13" s="10" t="s">
        <v>99</v>
      </c>
      <c r="B13" s="10">
        <v>5</v>
      </c>
      <c r="C13" s="11">
        <v>5</v>
      </c>
      <c r="D13" s="17">
        <v>5</v>
      </c>
    </row>
    <row r="14" spans="1:13" ht="15" thickBot="1" x14ac:dyDescent="0.35">
      <c r="A14" s="10" t="s">
        <v>100</v>
      </c>
      <c r="B14" s="18">
        <f>B12*B13</f>
        <v>5577.800000000002</v>
      </c>
      <c r="C14" s="13">
        <f>C12*C13</f>
        <v>0</v>
      </c>
      <c r="D14" s="45">
        <f>D12*D13</f>
        <v>5577.7999999999993</v>
      </c>
      <c r="H14" t="s">
        <v>92</v>
      </c>
      <c r="M14">
        <f>B15</f>
        <v>11155.600000000002</v>
      </c>
    </row>
    <row r="15" spans="1:13" ht="15" thickBot="1" x14ac:dyDescent="0.35">
      <c r="A15" s="9" t="s">
        <v>102</v>
      </c>
      <c r="B15" s="136">
        <f>SUM(B14:D14)</f>
        <v>11155.600000000002</v>
      </c>
      <c r="C15" s="129"/>
      <c r="D15" s="130"/>
    </row>
    <row r="16" spans="1:13" x14ac:dyDescent="0.3">
      <c r="H16" t="s">
        <v>93</v>
      </c>
      <c r="M16">
        <f>3-1</f>
        <v>2</v>
      </c>
    </row>
    <row r="17" spans="1:16" x14ac:dyDescent="0.3">
      <c r="H17" t="s">
        <v>95</v>
      </c>
    </row>
    <row r="19" spans="1:16" x14ac:dyDescent="0.3">
      <c r="H19" t="s">
        <v>98</v>
      </c>
      <c r="M19">
        <f>B34</f>
        <v>1334.3999999999999</v>
      </c>
    </row>
    <row r="21" spans="1:16" x14ac:dyDescent="0.3">
      <c r="H21" t="s">
        <v>101</v>
      </c>
      <c r="M21">
        <f>15-3</f>
        <v>12</v>
      </c>
    </row>
    <row r="22" spans="1:16" x14ac:dyDescent="0.3">
      <c r="H22" t="s">
        <v>103</v>
      </c>
    </row>
    <row r="24" spans="1:16" ht="15" thickBot="1" x14ac:dyDescent="0.35">
      <c r="K24" t="s">
        <v>104</v>
      </c>
      <c r="N24">
        <f>M14/M16</f>
        <v>5577.8000000000011</v>
      </c>
    </row>
    <row r="25" spans="1:16" ht="15" thickBot="1" x14ac:dyDescent="0.35">
      <c r="B25" s="9" t="s">
        <v>275</v>
      </c>
      <c r="C25" s="28" t="s">
        <v>105</v>
      </c>
      <c r="D25" s="29"/>
      <c r="E25" s="9" t="s">
        <v>276</v>
      </c>
      <c r="F25" s="28" t="s">
        <v>105</v>
      </c>
      <c r="G25" s="29"/>
      <c r="H25" s="9" t="s">
        <v>277</v>
      </c>
      <c r="I25" s="28" t="s">
        <v>105</v>
      </c>
    </row>
    <row r="26" spans="1:16" x14ac:dyDescent="0.3">
      <c r="B26" s="11">
        <v>70</v>
      </c>
      <c r="C26" s="31">
        <f>(B26-$B$32)^2</f>
        <v>179.56000000000014</v>
      </c>
      <c r="D26" s="2"/>
      <c r="E26" s="11">
        <v>37</v>
      </c>
      <c r="F26" s="31">
        <f>(E26-$E$32)^2</f>
        <v>169</v>
      </c>
      <c r="G26" s="2"/>
      <c r="H26" s="11">
        <v>3</v>
      </c>
      <c r="I26" s="31">
        <f>(H26-$H$32)^2</f>
        <v>184.96000000000004</v>
      </c>
      <c r="K26" t="s">
        <v>106</v>
      </c>
      <c r="N26">
        <f>M19/M21</f>
        <v>111.19999999999999</v>
      </c>
    </row>
    <row r="27" spans="1:16" x14ac:dyDescent="0.3">
      <c r="B27" s="11">
        <v>77</v>
      </c>
      <c r="C27" s="31">
        <f>(B27-$B$32)^2</f>
        <v>40.960000000000072</v>
      </c>
      <c r="D27" s="2"/>
      <c r="E27" s="11">
        <v>43</v>
      </c>
      <c r="F27" s="31">
        <f>(E27-$E$32)^2</f>
        <v>49</v>
      </c>
      <c r="G27" s="2"/>
      <c r="H27" s="11">
        <v>10</v>
      </c>
      <c r="I27" s="31">
        <f>(H27-$H$32)^2</f>
        <v>43.560000000000016</v>
      </c>
    </row>
    <row r="28" spans="1:16" x14ac:dyDescent="0.3">
      <c r="B28" s="11">
        <v>83</v>
      </c>
      <c r="C28" s="31">
        <f>(B28-$B$32)^2</f>
        <v>0.16000000000000456</v>
      </c>
      <c r="D28" s="2"/>
      <c r="E28" s="11">
        <v>50</v>
      </c>
      <c r="F28" s="31">
        <f>(E28-$E$32)^2</f>
        <v>0</v>
      </c>
      <c r="G28" s="2"/>
      <c r="H28" s="11">
        <v>17</v>
      </c>
      <c r="I28" s="31">
        <f>(H28-$H$32)^2</f>
        <v>0.15999999999999887</v>
      </c>
      <c r="K28" t="s">
        <v>107</v>
      </c>
      <c r="L28">
        <f>(M14/M16) / (M19/M21)</f>
        <v>50.160071942446059</v>
      </c>
      <c r="N28">
        <f>N24/N26</f>
        <v>50.160071942446059</v>
      </c>
    </row>
    <row r="29" spans="1:16" x14ac:dyDescent="0.3">
      <c r="B29" s="11">
        <v>90</v>
      </c>
      <c r="C29" s="31">
        <f>(B29-$B$32)^2</f>
        <v>43.559999999999924</v>
      </c>
      <c r="D29" s="2"/>
      <c r="E29" s="11">
        <v>57</v>
      </c>
      <c r="F29" s="31">
        <f>(E29-$E$32)^2</f>
        <v>49</v>
      </c>
      <c r="G29" s="2"/>
      <c r="H29" s="11">
        <v>23</v>
      </c>
      <c r="I29" s="31">
        <f>(H29-$H$32)^2</f>
        <v>40.95999999999998</v>
      </c>
    </row>
    <row r="30" spans="1:16" x14ac:dyDescent="0.3">
      <c r="B30" s="11">
        <v>97</v>
      </c>
      <c r="C30" s="31">
        <f>(B30-$B$32)^2</f>
        <v>184.95999999999984</v>
      </c>
      <c r="D30" s="2"/>
      <c r="E30" s="11">
        <v>63</v>
      </c>
      <c r="F30" s="31">
        <f>(E30-$E$32)^2</f>
        <v>169</v>
      </c>
      <c r="G30" s="2"/>
      <c r="H30" s="11">
        <v>30</v>
      </c>
      <c r="I30" s="31">
        <f>(H30-$H$32)^2</f>
        <v>179.55999999999997</v>
      </c>
      <c r="K30" t="s">
        <v>108</v>
      </c>
      <c r="N30">
        <v>3.8853</v>
      </c>
      <c r="P30" t="s">
        <v>272</v>
      </c>
    </row>
    <row r="31" spans="1:16" ht="15" thickBot="1" x14ac:dyDescent="0.35">
      <c r="B31" s="31"/>
      <c r="C31" s="31"/>
      <c r="D31" s="2"/>
      <c r="E31" s="31"/>
      <c r="F31" s="31"/>
      <c r="G31" s="2"/>
      <c r="H31" s="31"/>
      <c r="I31" s="31"/>
    </row>
    <row r="32" spans="1:16" ht="15" thickBot="1" x14ac:dyDescent="0.35">
      <c r="A32" t="s">
        <v>111</v>
      </c>
      <c r="B32" s="46">
        <f>AVERAGE(B26:B30)</f>
        <v>83.4</v>
      </c>
      <c r="C32" s="28">
        <f>SUM(C26:C30)</f>
        <v>449.19999999999993</v>
      </c>
      <c r="D32" s="28"/>
      <c r="E32" s="28">
        <f>AVERAGE(E26:E30)</f>
        <v>50</v>
      </c>
      <c r="F32" s="28">
        <f>SUM(F26:F30)</f>
        <v>436</v>
      </c>
      <c r="G32" s="28"/>
      <c r="H32" s="28">
        <f>AVERAGE(H26:H30)</f>
        <v>16.600000000000001</v>
      </c>
      <c r="I32" s="28">
        <f>SUM(I26:I30)</f>
        <v>449.19999999999993</v>
      </c>
      <c r="K32" t="s">
        <v>109</v>
      </c>
    </row>
    <row r="33" spans="1:11" x14ac:dyDescent="0.3">
      <c r="B33" s="2"/>
      <c r="C33" s="2"/>
      <c r="D33" s="2"/>
      <c r="E33" s="2"/>
      <c r="F33" s="2"/>
      <c r="G33" s="2"/>
      <c r="H33" s="2"/>
      <c r="I33" s="2"/>
    </row>
    <row r="34" spans="1:11" x14ac:dyDescent="0.3">
      <c r="A34" t="s">
        <v>113</v>
      </c>
      <c r="B34">
        <f>C32+F32+I32</f>
        <v>1334.3999999999999</v>
      </c>
      <c r="C34" s="2"/>
      <c r="D34" s="2"/>
      <c r="E34" s="2"/>
      <c r="F34" s="2"/>
      <c r="G34" s="2"/>
      <c r="H34" s="2"/>
      <c r="I34" s="2"/>
      <c r="K34" t="s">
        <v>110</v>
      </c>
    </row>
    <row r="35" spans="1:11" x14ac:dyDescent="0.3">
      <c r="B35" s="2"/>
      <c r="C35" s="2"/>
      <c r="D35" s="2"/>
      <c r="E35" s="2"/>
      <c r="F35" s="2"/>
      <c r="G35" s="2"/>
      <c r="H35" s="2"/>
      <c r="I35" s="2"/>
    </row>
    <row r="36" spans="1:11" x14ac:dyDescent="0.3">
      <c r="B36" s="2"/>
      <c r="C36" s="2"/>
      <c r="D36" s="2"/>
      <c r="E36" s="2"/>
      <c r="F36" s="2"/>
      <c r="G36" s="2"/>
      <c r="H36" s="2"/>
      <c r="I36" s="2"/>
      <c r="K36" t="s">
        <v>278</v>
      </c>
    </row>
    <row r="37" spans="1:11" x14ac:dyDescent="0.3">
      <c r="B37" s="2"/>
      <c r="C37" s="2"/>
      <c r="D37" s="2"/>
      <c r="E37" s="2"/>
      <c r="F37" s="2"/>
      <c r="G37" s="2"/>
      <c r="H37" s="2"/>
      <c r="I37" s="2"/>
    </row>
    <row r="40" spans="1:11" ht="15" thickBot="1" x14ac:dyDescent="0.35">
      <c r="G40" t="s">
        <v>283</v>
      </c>
    </row>
    <row r="41" spans="1:11" ht="15" thickBot="1" x14ac:dyDescent="0.35">
      <c r="A41" s="8"/>
      <c r="B41" s="9" t="s">
        <v>280</v>
      </c>
      <c r="C41" s="9" t="s">
        <v>279</v>
      </c>
      <c r="D41" s="9" t="s">
        <v>281</v>
      </c>
      <c r="E41" s="9" t="s">
        <v>282</v>
      </c>
    </row>
    <row r="42" spans="1:11" x14ac:dyDescent="0.3">
      <c r="A42" s="10"/>
      <c r="B42" s="11">
        <v>11</v>
      </c>
      <c r="C42" s="11">
        <v>4</v>
      </c>
      <c r="D42" s="11">
        <v>4</v>
      </c>
      <c r="E42" s="11">
        <v>7</v>
      </c>
      <c r="G42" t="s">
        <v>284</v>
      </c>
    </row>
    <row r="43" spans="1:11" x14ac:dyDescent="0.3">
      <c r="A43" s="10"/>
      <c r="B43" s="11">
        <v>7</v>
      </c>
      <c r="C43" s="11">
        <v>8</v>
      </c>
      <c r="D43" s="11">
        <v>3</v>
      </c>
      <c r="E43" s="11">
        <v>7</v>
      </c>
    </row>
    <row r="44" spans="1:11" x14ac:dyDescent="0.3">
      <c r="A44" s="10"/>
      <c r="B44" s="11">
        <v>8</v>
      </c>
      <c r="C44" s="11">
        <v>6</v>
      </c>
      <c r="D44" s="11">
        <v>2</v>
      </c>
      <c r="E44" s="11">
        <v>5</v>
      </c>
    </row>
    <row r="45" spans="1:11" x14ac:dyDescent="0.3">
      <c r="A45" s="10"/>
      <c r="B45" s="11">
        <v>14</v>
      </c>
      <c r="C45" s="11">
        <v>11</v>
      </c>
      <c r="D45" s="11">
        <v>2</v>
      </c>
      <c r="E45" s="11">
        <v>4</v>
      </c>
    </row>
    <row r="46" spans="1:11" x14ac:dyDescent="0.3">
      <c r="A46" s="10"/>
      <c r="B46" s="11">
        <v>11</v>
      </c>
      <c r="C46" s="11">
        <v>9</v>
      </c>
      <c r="D46" s="11">
        <v>3</v>
      </c>
      <c r="E46" s="11">
        <v>3</v>
      </c>
    </row>
    <row r="47" spans="1:11" x14ac:dyDescent="0.3">
      <c r="A47" s="10"/>
      <c r="B47" s="11">
        <v>10</v>
      </c>
      <c r="C47" s="11">
        <v>8</v>
      </c>
      <c r="D47" s="11">
        <v>6</v>
      </c>
      <c r="E47" s="11">
        <v>4</v>
      </c>
    </row>
    <row r="48" spans="1:11" x14ac:dyDescent="0.3">
      <c r="A48" s="10"/>
      <c r="B48" s="11">
        <v>5</v>
      </c>
      <c r="C48" s="11"/>
      <c r="D48" s="11"/>
      <c r="E48" s="11">
        <v>4</v>
      </c>
    </row>
    <row r="49" spans="1:17" x14ac:dyDescent="0.3">
      <c r="A49" s="10"/>
      <c r="B49" s="11"/>
      <c r="C49" s="11"/>
      <c r="D49" s="11"/>
      <c r="E49" s="11">
        <v>4</v>
      </c>
    </row>
    <row r="50" spans="1:17" ht="15" thickBot="1" x14ac:dyDescent="0.35">
      <c r="A50" s="10"/>
      <c r="B50" s="11"/>
      <c r="C50" s="11"/>
      <c r="D50" s="11"/>
      <c r="E50" s="11"/>
    </row>
    <row r="51" spans="1:17" ht="15" thickBot="1" x14ac:dyDescent="0.35">
      <c r="A51" s="9" t="s">
        <v>14</v>
      </c>
      <c r="B51" s="9">
        <f>AVERAGE(B42:B50)</f>
        <v>9.4285714285714288</v>
      </c>
      <c r="C51" s="12">
        <f>AVERAGE(C42:C50)</f>
        <v>7.666666666666667</v>
      </c>
      <c r="D51" s="12">
        <f>AVERAGE(D42:D50)</f>
        <v>3.3333333333333335</v>
      </c>
      <c r="E51" s="12">
        <f>AVERAGE(E42:E50)</f>
        <v>4.75</v>
      </c>
    </row>
    <row r="52" spans="1:17" ht="15" thickBot="1" x14ac:dyDescent="0.35">
      <c r="A52" s="13" t="s">
        <v>94</v>
      </c>
      <c r="B52" s="136">
        <f>AVERAGE(B42:E50)</f>
        <v>6.2962962962962967</v>
      </c>
      <c r="C52" s="129"/>
      <c r="D52" s="129"/>
      <c r="E52" s="130"/>
      <c r="H52" t="s">
        <v>92</v>
      </c>
      <c r="M52">
        <f>B57</f>
        <v>151.74867724867727</v>
      </c>
    </row>
    <row r="53" spans="1:17" x14ac:dyDescent="0.3">
      <c r="A53" s="14" t="s">
        <v>96</v>
      </c>
      <c r="B53" s="10">
        <f>B51-$B$52</f>
        <v>3.1322751322751321</v>
      </c>
      <c r="C53" s="10">
        <f>C51-$B$52</f>
        <v>1.3703703703703702</v>
      </c>
      <c r="D53" s="10">
        <f>D51-$B$52</f>
        <v>-2.9629629629629632</v>
      </c>
      <c r="E53" s="11">
        <f>E51-$B$52</f>
        <v>-1.5462962962962967</v>
      </c>
    </row>
    <row r="54" spans="1:17" x14ac:dyDescent="0.3">
      <c r="A54" s="10" t="s">
        <v>97</v>
      </c>
      <c r="B54" s="10">
        <f>B53^2</f>
        <v>9.8111475042691971</v>
      </c>
      <c r="C54" s="10">
        <f>C53^2</f>
        <v>1.8779149519890257</v>
      </c>
      <c r="D54" s="10">
        <f>D53^2</f>
        <v>8.7791495198902627</v>
      </c>
      <c r="E54" s="11">
        <f>E53^2</f>
        <v>2.3910322359396448</v>
      </c>
      <c r="H54" t="s">
        <v>93</v>
      </c>
      <c r="M54">
        <f>4-1</f>
        <v>3</v>
      </c>
    </row>
    <row r="55" spans="1:17" x14ac:dyDescent="0.3">
      <c r="A55" s="10" t="s">
        <v>99</v>
      </c>
      <c r="B55" s="10">
        <f>COUNT(B42:B50)</f>
        <v>7</v>
      </c>
      <c r="C55" s="10">
        <f>COUNT(C42:C50)</f>
        <v>6</v>
      </c>
      <c r="D55" s="10">
        <f>COUNT(D42:D50)</f>
        <v>6</v>
      </c>
      <c r="E55" s="11">
        <f>COUNT(E42:E50)</f>
        <v>8</v>
      </c>
      <c r="H55" t="s">
        <v>95</v>
      </c>
    </row>
    <row r="56" spans="1:17" ht="15" thickBot="1" x14ac:dyDescent="0.35">
      <c r="A56" s="10" t="s">
        <v>100</v>
      </c>
      <c r="B56" s="18">
        <f>B54*B55</f>
        <v>68.678032529884376</v>
      </c>
      <c r="C56" s="13">
        <f>C54*C55</f>
        <v>11.267489711934154</v>
      </c>
      <c r="D56" s="45">
        <f>D54*D55</f>
        <v>52.67489711934158</v>
      </c>
      <c r="E56" s="45">
        <f>E54*E55</f>
        <v>19.128257887517158</v>
      </c>
    </row>
    <row r="57" spans="1:17" ht="15" thickBot="1" x14ac:dyDescent="0.35">
      <c r="A57" s="9" t="s">
        <v>102</v>
      </c>
      <c r="B57" s="136">
        <f>SUM(B56:E56)</f>
        <v>151.74867724867727</v>
      </c>
      <c r="C57" s="129"/>
      <c r="D57" s="129"/>
      <c r="E57" s="130"/>
      <c r="H57" t="s">
        <v>98</v>
      </c>
      <c r="M57">
        <f>B78</f>
        <v>109.88095238095238</v>
      </c>
    </row>
    <row r="59" spans="1:17" x14ac:dyDescent="0.3">
      <c r="H59" t="s">
        <v>101</v>
      </c>
      <c r="M59">
        <f>COUNT(B42:E50)-4</f>
        <v>23</v>
      </c>
    </row>
    <row r="60" spans="1:17" x14ac:dyDescent="0.3">
      <c r="H60" t="s">
        <v>103</v>
      </c>
    </row>
    <row r="62" spans="1:17" ht="15" thickBot="1" x14ac:dyDescent="0.35"/>
    <row r="63" spans="1:17" ht="15" thickBot="1" x14ac:dyDescent="0.35">
      <c r="B63" s="9" t="s">
        <v>280</v>
      </c>
      <c r="C63" s="28" t="s">
        <v>105</v>
      </c>
      <c r="D63" s="29"/>
      <c r="E63" s="9" t="s">
        <v>279</v>
      </c>
      <c r="F63" s="28" t="s">
        <v>105</v>
      </c>
      <c r="G63" s="29"/>
      <c r="H63" s="9" t="s">
        <v>281</v>
      </c>
      <c r="I63" s="28" t="s">
        <v>105</v>
      </c>
      <c r="J63" s="29"/>
      <c r="K63" s="9" t="s">
        <v>282</v>
      </c>
      <c r="L63" s="28" t="s">
        <v>105</v>
      </c>
      <c r="N63" t="s">
        <v>104</v>
      </c>
      <c r="Q63">
        <f>M52/M54</f>
        <v>50.582892416225754</v>
      </c>
    </row>
    <row r="64" spans="1:17" x14ac:dyDescent="0.3">
      <c r="B64" s="11">
        <v>11</v>
      </c>
      <c r="C64" s="31">
        <f>(B64-$B$76)^2</f>
        <v>2.4693877551020402</v>
      </c>
      <c r="D64" s="2"/>
      <c r="E64" s="11">
        <v>4</v>
      </c>
      <c r="F64" s="31">
        <f>(E64-$E$76)^2</f>
        <v>13.444444444444446</v>
      </c>
      <c r="G64" s="2"/>
      <c r="H64" s="11">
        <v>4</v>
      </c>
      <c r="I64" s="31">
        <f t="shared" ref="I64:I69" si="0">(H64-$H$76)^2</f>
        <v>0.44444444444444425</v>
      </c>
      <c r="J64" s="2"/>
      <c r="K64" s="11">
        <v>7</v>
      </c>
      <c r="L64" s="31">
        <f>(K64-$K$76)^2</f>
        <v>5.0625</v>
      </c>
    </row>
    <row r="65" spans="1:19" x14ac:dyDescent="0.3">
      <c r="B65" s="11">
        <v>7</v>
      </c>
      <c r="C65" s="31">
        <f t="shared" ref="C65:C70" si="1">(B65-$B$76)^2</f>
        <v>5.8979591836734704</v>
      </c>
      <c r="D65" s="2"/>
      <c r="E65" s="11">
        <v>8</v>
      </c>
      <c r="F65" s="31">
        <f>(E65-$E$76)^2</f>
        <v>0.11111111111111091</v>
      </c>
      <c r="G65" s="2"/>
      <c r="H65" s="11">
        <v>3</v>
      </c>
      <c r="I65" s="31">
        <f t="shared" si="0"/>
        <v>0.11111111111111122</v>
      </c>
      <c r="J65" s="2"/>
      <c r="K65" s="11">
        <v>7</v>
      </c>
      <c r="L65" s="31">
        <f t="shared" ref="L65:L71" si="2">(K65-$K$76)^2</f>
        <v>5.0625</v>
      </c>
      <c r="N65" t="s">
        <v>106</v>
      </c>
      <c r="Q65">
        <f>M57/M59</f>
        <v>4.7774327122153206</v>
      </c>
    </row>
    <row r="66" spans="1:19" x14ac:dyDescent="0.3">
      <c r="B66" s="11">
        <v>8</v>
      </c>
      <c r="C66" s="31">
        <f t="shared" si="1"/>
        <v>2.0408163265306132</v>
      </c>
      <c r="D66" s="2"/>
      <c r="E66" s="11">
        <v>6</v>
      </c>
      <c r="F66" s="31">
        <f t="shared" ref="F66:F69" si="3">(E66-$E$76)^2</f>
        <v>2.7777777777777786</v>
      </c>
      <c r="G66" s="2"/>
      <c r="H66" s="11">
        <v>2</v>
      </c>
      <c r="I66" s="31">
        <f t="shared" si="0"/>
        <v>1.7777777777777781</v>
      </c>
      <c r="J66" s="2"/>
      <c r="K66" s="11">
        <v>5</v>
      </c>
      <c r="L66" s="31">
        <f t="shared" si="2"/>
        <v>6.25E-2</v>
      </c>
    </row>
    <row r="67" spans="1:19" x14ac:dyDescent="0.3">
      <c r="B67" s="11">
        <v>14</v>
      </c>
      <c r="C67" s="31">
        <f t="shared" si="1"/>
        <v>20.897959183673468</v>
      </c>
      <c r="D67" s="2"/>
      <c r="E67" s="11">
        <v>11</v>
      </c>
      <c r="F67" s="31">
        <f t="shared" si="3"/>
        <v>11.111111111111109</v>
      </c>
      <c r="G67" s="2"/>
      <c r="H67" s="11">
        <v>2</v>
      </c>
      <c r="I67" s="31">
        <f t="shared" si="0"/>
        <v>1.7777777777777781</v>
      </c>
      <c r="J67" s="2"/>
      <c r="K67" s="11">
        <v>4</v>
      </c>
      <c r="L67" s="31">
        <f t="shared" si="2"/>
        <v>0.5625</v>
      </c>
    </row>
    <row r="68" spans="1:19" x14ac:dyDescent="0.3">
      <c r="B68" s="11">
        <v>11</v>
      </c>
      <c r="C68" s="31">
        <f t="shared" si="1"/>
        <v>2.4693877551020402</v>
      </c>
      <c r="D68" s="2"/>
      <c r="E68" s="11">
        <v>9</v>
      </c>
      <c r="F68" s="31">
        <f t="shared" si="3"/>
        <v>1.777777777777777</v>
      </c>
      <c r="G68" s="2"/>
      <c r="H68" s="11">
        <v>3</v>
      </c>
      <c r="I68" s="31">
        <f t="shared" si="0"/>
        <v>0.11111111111111122</v>
      </c>
      <c r="J68" s="2"/>
      <c r="K68" s="11">
        <v>3</v>
      </c>
      <c r="L68" s="31">
        <f t="shared" si="2"/>
        <v>3.0625</v>
      </c>
    </row>
    <row r="69" spans="1:19" x14ac:dyDescent="0.3">
      <c r="B69" s="11">
        <v>10</v>
      </c>
      <c r="C69" s="31">
        <f t="shared" si="1"/>
        <v>0.32653061224489766</v>
      </c>
      <c r="D69" s="2"/>
      <c r="E69" s="11">
        <v>8</v>
      </c>
      <c r="F69" s="31">
        <f t="shared" si="3"/>
        <v>0.11111111111111091</v>
      </c>
      <c r="G69" s="2"/>
      <c r="H69" s="11">
        <v>6</v>
      </c>
      <c r="I69" s="31">
        <f t="shared" si="0"/>
        <v>7.1111111111111107</v>
      </c>
      <c r="J69" s="2"/>
      <c r="K69" s="11">
        <v>4</v>
      </c>
      <c r="L69" s="31">
        <f t="shared" si="2"/>
        <v>0.5625</v>
      </c>
      <c r="N69" t="s">
        <v>107</v>
      </c>
      <c r="O69">
        <f>(M52/M54) / (M57/M59)</f>
        <v>10.587881706191567</v>
      </c>
      <c r="Q69">
        <f>Q63/Q65</f>
        <v>10.587881706191567</v>
      </c>
    </row>
    <row r="70" spans="1:19" x14ac:dyDescent="0.3">
      <c r="B70" s="11">
        <v>5</v>
      </c>
      <c r="C70" s="31">
        <f t="shared" si="1"/>
        <v>19.612244897959187</v>
      </c>
      <c r="D70" s="2"/>
      <c r="E70" s="11"/>
      <c r="F70" s="31"/>
      <c r="G70" s="2"/>
      <c r="H70" s="11"/>
      <c r="I70" s="31"/>
      <c r="J70" s="2"/>
      <c r="K70" s="11">
        <v>4</v>
      </c>
      <c r="L70" s="31">
        <f t="shared" si="2"/>
        <v>0.5625</v>
      </c>
    </row>
    <row r="71" spans="1:19" x14ac:dyDescent="0.3">
      <c r="B71" s="31"/>
      <c r="C71" s="31"/>
      <c r="D71" s="2"/>
      <c r="E71" s="11"/>
      <c r="F71" s="31"/>
      <c r="G71" s="2"/>
      <c r="H71" s="11"/>
      <c r="I71" s="31"/>
      <c r="J71" s="2"/>
      <c r="K71" s="11">
        <v>4</v>
      </c>
      <c r="L71" s="31">
        <f t="shared" si="2"/>
        <v>0.5625</v>
      </c>
      <c r="N71" t="s">
        <v>108</v>
      </c>
      <c r="Q71">
        <v>3.028</v>
      </c>
      <c r="S71" t="s">
        <v>272</v>
      </c>
    </row>
    <row r="72" spans="1:19" x14ac:dyDescent="0.3">
      <c r="B72" s="31"/>
      <c r="C72" s="31"/>
      <c r="D72" s="2"/>
      <c r="E72" s="11"/>
      <c r="F72" s="31"/>
      <c r="G72" s="2"/>
      <c r="H72" s="11"/>
      <c r="I72" s="31"/>
      <c r="J72" s="2"/>
      <c r="K72" s="11"/>
      <c r="L72" s="31"/>
    </row>
    <row r="73" spans="1:19" x14ac:dyDescent="0.3">
      <c r="B73" s="31"/>
      <c r="C73" s="31"/>
      <c r="D73" s="2"/>
      <c r="E73" s="11"/>
      <c r="F73" s="31"/>
      <c r="G73" s="2"/>
      <c r="H73" s="11"/>
      <c r="I73" s="31"/>
      <c r="J73" s="2"/>
      <c r="K73" s="11"/>
      <c r="L73" s="31"/>
      <c r="N73" t="s">
        <v>109</v>
      </c>
    </row>
    <row r="74" spans="1:19" x14ac:dyDescent="0.3">
      <c r="B74" s="31"/>
      <c r="C74" s="31"/>
      <c r="D74" s="2"/>
      <c r="E74" s="11"/>
      <c r="F74" s="31"/>
      <c r="G74" s="2"/>
      <c r="H74" s="11"/>
      <c r="I74" s="31"/>
      <c r="J74" s="2"/>
      <c r="K74" s="11"/>
      <c r="L74" s="31"/>
    </row>
    <row r="75" spans="1:19" ht="15" thickBot="1" x14ac:dyDescent="0.35">
      <c r="B75" s="31"/>
      <c r="C75" s="31"/>
      <c r="D75" s="2"/>
      <c r="E75" s="11"/>
      <c r="F75" s="31"/>
      <c r="G75" s="2"/>
      <c r="H75" s="11"/>
      <c r="I75" s="31"/>
      <c r="J75" s="2"/>
      <c r="K75" s="11"/>
      <c r="L75" s="31"/>
      <c r="N75" t="s">
        <v>110</v>
      </c>
    </row>
    <row r="76" spans="1:19" ht="15" thickBot="1" x14ac:dyDescent="0.35">
      <c r="A76" t="s">
        <v>111</v>
      </c>
      <c r="B76" s="46">
        <f>AVERAGE(B64:B75)</f>
        <v>9.4285714285714288</v>
      </c>
      <c r="C76" s="28">
        <f>SUM(C64:C75)</f>
        <v>53.714285714285715</v>
      </c>
      <c r="D76" s="28"/>
      <c r="E76" s="28">
        <f>AVERAGE(E64:E75)</f>
        <v>7.666666666666667</v>
      </c>
      <c r="F76" s="28">
        <f>SUM(F64:F69)</f>
        <v>29.333333333333332</v>
      </c>
      <c r="G76" s="28"/>
      <c r="H76" s="28">
        <f>AVERAGE(H64:H75)</f>
        <v>3.3333333333333335</v>
      </c>
      <c r="I76" s="28">
        <f>SUM(I64:I75)</f>
        <v>11.333333333333334</v>
      </c>
      <c r="J76" s="28"/>
      <c r="K76" s="28">
        <f>AVERAGE(K64:K75)</f>
        <v>4.75</v>
      </c>
      <c r="L76" s="28">
        <f>SUM(L64:L75)</f>
        <v>15.5</v>
      </c>
    </row>
    <row r="77" spans="1:19" x14ac:dyDescent="0.3">
      <c r="N77" t="s">
        <v>285</v>
      </c>
    </row>
    <row r="78" spans="1:19" x14ac:dyDescent="0.3">
      <c r="A78" t="s">
        <v>113</v>
      </c>
      <c r="B78">
        <f>C76+F76+I76+L76</f>
        <v>109.88095238095238</v>
      </c>
    </row>
  </sheetData>
  <mergeCells count="4">
    <mergeCell ref="B10:D10"/>
    <mergeCell ref="B15:D15"/>
    <mergeCell ref="B57:E57"/>
    <mergeCell ref="B52:E5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39BACB6-1F86-4363-B3F3-27F18722CDF1}">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F4470DC5-2541-4919-BA41-359B7772FCA9}">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Measures of Statistics</vt:lpstr>
      <vt:lpstr>Measures of Central Tendencies</vt:lpstr>
      <vt:lpstr>Difference Betwn Variance &amp; SD</vt:lpstr>
      <vt:lpstr>Measures of DispersionSpread</vt:lpstr>
      <vt:lpstr>Histogram &amp; Measures of Shape</vt:lpstr>
      <vt:lpstr>Empirical Rule</vt:lpstr>
      <vt:lpstr>Boxplot Interpretation</vt:lpstr>
      <vt:lpstr>Quantiles</vt:lpstr>
      <vt:lpstr>Stock Data</vt:lpstr>
      <vt:lpstr>Cards &amp; Dice</vt:lpstr>
      <vt:lpstr>Probability Basic Concept</vt:lpstr>
      <vt:lpstr>Continuous Probability</vt:lpstr>
      <vt:lpstr>Iris Data</vt:lpstr>
      <vt:lpstr>Practice Questions</vt:lpstr>
      <vt:lpstr>Type 1 &amp; Type 2 Errors</vt:lpstr>
      <vt:lpstr>ANOVA</vt:lpstr>
      <vt:lpstr>Chi-Square</vt:lpstr>
      <vt:lpstr>ANOVA &amp; Chi-Square Solutions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Excelr</dc:creator>
  <cp:lastModifiedBy>Neha Ramchandani</cp:lastModifiedBy>
  <dcterms:created xsi:type="dcterms:W3CDTF">2015-06-05T18:17:20Z</dcterms:created>
  <dcterms:modified xsi:type="dcterms:W3CDTF">2024-08-08T06:14:46Z</dcterms:modified>
</cp:coreProperties>
</file>