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young/Documents/repos/ruby-exercises/course_management/files/course_test/"/>
    </mc:Choice>
  </mc:AlternateContent>
  <xr:revisionPtr revIDLastSave="0" documentId="8_{F1E2AAD8-5504-A04D-B8F0-76274EBCC755}" xr6:coauthVersionLast="47" xr6:coauthVersionMax="47" xr10:uidLastSave="{00000000-0000-0000-0000-000000000000}"/>
  <bookViews>
    <workbookView xWindow="6520" yWindow="500" windowWidth="15120" windowHeight="8020" xr2:uid="{00000000-000D-0000-FFFF-FFFF00000000}"/>
  </bookViews>
  <sheets>
    <sheet name="Faculty &amp; Staff Directory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53" i="1" l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<sst xmlns="http://schemas.openxmlformats.org/spreadsheetml/2006/main" count="5107" uniqueCount="1471">
  <si>
    <t>Person Name</t>
  </si>
  <si>
    <t/>
  </si>
  <si>
    <t xml:space="preserve"> Abboud, Sam       </t>
  </si>
  <si>
    <t>Title</t>
  </si>
  <si>
    <t>Manager, Booth HR Projects and Program Support</t>
  </si>
  <si>
    <t>Department</t>
  </si>
  <si>
    <t>Human Resources</t>
  </si>
  <si>
    <t>Phone</t>
  </si>
  <si>
    <t>+(1) 773-834-2323</t>
  </si>
  <si>
    <t>Email</t>
  </si>
  <si>
    <t xml:space="preserve"> Adams, Skyler       </t>
  </si>
  <si>
    <t>Associate Director, Admissions</t>
  </si>
  <si>
    <t>Admissions</t>
  </si>
  <si>
    <t>+(1) 312-464-8705</t>
  </si>
  <si>
    <t xml:space="preserve"> Addanki, Kaushal       </t>
  </si>
  <si>
    <t>CDR Labs Research Professional</t>
  </si>
  <si>
    <t>Center for Decision Research</t>
  </si>
  <si>
    <t>+(1) 773-702-8396</t>
  </si>
  <si>
    <t xml:space="preserve"> Adekoya, Mary       </t>
  </si>
  <si>
    <t>Associate Director, Affinity Programs and Engagement</t>
  </si>
  <si>
    <t>Office of Advancement</t>
  </si>
  <si>
    <t xml:space="preserve"> Affarano, Louis       </t>
  </si>
  <si>
    <t>Staff Accountant</t>
  </si>
  <si>
    <t>Accounting and Budget</t>
  </si>
  <si>
    <t>+(1) 312-464-8673</t>
  </si>
  <si>
    <t xml:space="preserve"> Aga, Hajira       </t>
  </si>
  <si>
    <t>Staff</t>
  </si>
  <si>
    <t>Executive MBA Program Europe</t>
  </si>
  <si>
    <t xml:space="preserve"> Ahlm, Kurt       </t>
  </si>
  <si>
    <t>Chief Marketing and Communications Officer</t>
  </si>
  <si>
    <t>Marketing</t>
  </si>
  <si>
    <t>+(1) 773-834-3280</t>
  </si>
  <si>
    <t xml:space="preserve"> Ahmed, Mohamed       </t>
  </si>
  <si>
    <t>Application Administrator</t>
  </si>
  <si>
    <t>Information Technology</t>
  </si>
  <si>
    <t>+(1) 773-834-1871</t>
  </si>
  <si>
    <t xml:space="preserve"> Ahrazem, Nadia       </t>
  </si>
  <si>
    <t>Associate Director</t>
  </si>
  <si>
    <t xml:space="preserve"> Aiello, Peter       </t>
  </si>
  <si>
    <t>Director, Financial Aid</t>
  </si>
  <si>
    <t>+(1) 773-834-8276</t>
  </si>
  <si>
    <t xml:space="preserve"> Aitchison, Bryan       </t>
  </si>
  <si>
    <t>Senior Facilities Business Services Manager</t>
  </si>
  <si>
    <t>Facilities and Operations</t>
  </si>
  <si>
    <t>+(1) 773-702-7097</t>
  </si>
  <si>
    <t xml:space="preserve"> Aksoy Ata, Zeynep       </t>
  </si>
  <si>
    <t>Associate Director, Marketing and Brand Strategy</t>
  </si>
  <si>
    <t>Rustandy Center</t>
  </si>
  <si>
    <t>+(1) 773-834-1520</t>
  </si>
  <si>
    <t xml:space="preserve"> Albohn, Daniel       </t>
  </si>
  <si>
    <t>Principal Researcher</t>
  </si>
  <si>
    <t>Research Staff</t>
  </si>
  <si>
    <t xml:space="preserve"> Alesia, Joseph       </t>
  </si>
  <si>
    <t>Building Engineer</t>
  </si>
  <si>
    <t>+(1) 312-702-7412</t>
  </si>
  <si>
    <t xml:space="preserve"> Ali, Zakiyyah       </t>
  </si>
  <si>
    <t>Assistant Director, Leadership Development Programs and Events</t>
  </si>
  <si>
    <t>Leadership Development for MBA Programs</t>
  </si>
  <si>
    <t>+(1) 773-702-5732</t>
  </si>
  <si>
    <t xml:space="preserve"> Allwood, Makini       </t>
  </si>
  <si>
    <t>Associate Director, Global Marketing and Communications</t>
  </si>
  <si>
    <t>Executive MBA North America</t>
  </si>
  <si>
    <t>+(1) 312-423-8049</t>
  </si>
  <si>
    <t xml:space="preserve"> Amato, Livia       </t>
  </si>
  <si>
    <t>Research Professional</t>
  </si>
  <si>
    <t>Fama Miller Center</t>
  </si>
  <si>
    <t xml:space="preserve"> Andersen, Caitlin       </t>
  </si>
  <si>
    <t>Associate Director, Reunions</t>
  </si>
  <si>
    <t>+(1) 773-834-3535</t>
  </si>
  <si>
    <t xml:space="preserve"> Anderson, Dana       </t>
  </si>
  <si>
    <t>Executive Assistant</t>
  </si>
  <si>
    <t>Dean's Office</t>
  </si>
  <si>
    <t>+(1) 773-702-9718</t>
  </si>
  <si>
    <t xml:space="preserve"> Anderson, Jamila       </t>
  </si>
  <si>
    <t>Associate Director, Leadership Development Programs and Events</t>
  </si>
  <si>
    <t xml:space="preserve"> Anderson, Kayla       </t>
  </si>
  <si>
    <t>Assistant Director, Student Life</t>
  </si>
  <si>
    <t>Student Life</t>
  </si>
  <si>
    <t xml:space="preserve"> Anderson, Bruce       </t>
  </si>
  <si>
    <t>Desktop Support Technician</t>
  </si>
  <si>
    <t>+(1) 312-464-8780</t>
  </si>
  <si>
    <t xml:space="preserve"> Andrews, Ja'Nette       </t>
  </si>
  <si>
    <t xml:space="preserve"> Career Services Manager</t>
  </si>
  <si>
    <t>Career Services</t>
  </si>
  <si>
    <t>+(1) 312-464-8677</t>
  </si>
  <si>
    <t xml:space="preserve"> Ansbacher, Federica       </t>
  </si>
  <si>
    <t xml:space="preserve"> Apalkova, Anastasiya       </t>
  </si>
  <si>
    <t xml:space="preserve"> Arab, Nour       </t>
  </si>
  <si>
    <t>Application Architect</t>
  </si>
  <si>
    <t>+(1) 773-702-2363</t>
  </si>
  <si>
    <t xml:space="preserve"> Asl, Azam       </t>
  </si>
  <si>
    <t xml:space="preserve"> Atkinson, Lindsay       </t>
  </si>
  <si>
    <t>Director, Digital Engagement Strategy</t>
  </si>
  <si>
    <t>+(1) 773-834-4849</t>
  </si>
  <si>
    <t xml:space="preserve"> Aviles, Alissa       </t>
  </si>
  <si>
    <t>Senior Assistant Director, IGM</t>
  </si>
  <si>
    <t>Initiative on Global Markets</t>
  </si>
  <si>
    <t>+(1) 773-834-2498</t>
  </si>
  <si>
    <t xml:space="preserve"> Baach, Patience       </t>
  </si>
  <si>
    <t>Associate Director, Research Initiatives</t>
  </si>
  <si>
    <t>+(1) 773-834-6038</t>
  </si>
  <si>
    <t xml:space="preserve"> Bada, Lisa       </t>
  </si>
  <si>
    <t>Director, Reunions, Student and Recent Alumni Engagement</t>
  </si>
  <si>
    <t>Alumni Relations</t>
  </si>
  <si>
    <t>+(1) 773-702-9194</t>
  </si>
  <si>
    <t xml:space="preserve"> Badesha, Aman       </t>
  </si>
  <si>
    <t>Recruitment and Admissions Manager - Europe</t>
  </si>
  <si>
    <t xml:space="preserve"> Baird, Bryan       </t>
  </si>
  <si>
    <t>Assistant Director, CDR Campus Lab Services</t>
  </si>
  <si>
    <t>+(1) 773-834-9857</t>
  </si>
  <si>
    <t xml:space="preserve"> Balkansky, Stacey       </t>
  </si>
  <si>
    <t>Director, Creative Services</t>
  </si>
  <si>
    <t>+(1) 773-834-4554</t>
  </si>
  <si>
    <t xml:space="preserve"> Banks, Peter       </t>
  </si>
  <si>
    <t xml:space="preserve"> Bare, Malcolm       </t>
  </si>
  <si>
    <t xml:space="preserve"> Barry, Thomas       </t>
  </si>
  <si>
    <t xml:space="preserve"> Bates, Michael       </t>
  </si>
  <si>
    <t>Associate Director, Executive Education</t>
  </si>
  <si>
    <t>Executive Education</t>
  </si>
  <si>
    <t>+(1) 312-464-8728</t>
  </si>
  <si>
    <t xml:space="preserve"> Batty, Ally       </t>
  </si>
  <si>
    <t>Senior Associate Director, Strategic Initiatives</t>
  </si>
  <si>
    <t>Strategic Initiatives</t>
  </si>
  <si>
    <t>+(1) 773-834-6992</t>
  </si>
  <si>
    <t xml:space="preserve"> Beck, Katherine       </t>
  </si>
  <si>
    <t>Director of Brand Strategy</t>
  </si>
  <si>
    <t>+(1) 773-834-3264</t>
  </si>
  <si>
    <t xml:space="preserve"> Beck, Jonathan       </t>
  </si>
  <si>
    <t>Desktop Support Team Lead</t>
  </si>
  <si>
    <t>+(1) 773-834-4036</t>
  </si>
  <si>
    <t xml:space="preserve"> Becker, Jody       </t>
  </si>
  <si>
    <t>Senior Director, Career Management</t>
  </si>
  <si>
    <t>+(1) 773-834-4140</t>
  </si>
  <si>
    <t xml:space="preserve"> Bedley, Benjamin       </t>
  </si>
  <si>
    <t>Events and Operations Manager</t>
  </si>
  <si>
    <t>Evening MBA and Weekend MBA Program</t>
  </si>
  <si>
    <t xml:space="preserve"> Belian, Louisa       </t>
  </si>
  <si>
    <t xml:space="preserve"> Bell, Veletta       </t>
  </si>
  <si>
    <t>Director, Project Management Office</t>
  </si>
  <si>
    <t>+(1) 773-702-9995</t>
  </si>
  <si>
    <t xml:space="preserve"> Bell, Katherine       </t>
  </si>
  <si>
    <t>Director, Kilts</t>
  </si>
  <si>
    <t>Kilts Center for Marketing</t>
  </si>
  <si>
    <t>+(1) 773-702-2966</t>
  </si>
  <si>
    <t xml:space="preserve"> Bello, Kevin       </t>
  </si>
  <si>
    <t xml:space="preserve"> Bembeneck, Emily       </t>
  </si>
  <si>
    <t>Director, Center for Applied AI</t>
  </si>
  <si>
    <t xml:space="preserve"> Bennington, Char       </t>
  </si>
  <si>
    <t>Director, Employee Development</t>
  </si>
  <si>
    <t>+(1) 773-834-2359</t>
  </si>
  <si>
    <t xml:space="preserve"> Bergmann, Penka       </t>
  </si>
  <si>
    <t>Director, Alumni Organizations - EMEA &amp; Asia</t>
  </si>
  <si>
    <t>+(44) 207-070-2230</t>
  </si>
  <si>
    <t xml:space="preserve"> Bernier, Kristen       </t>
  </si>
  <si>
    <t>Assistant Director, Project Management</t>
  </si>
  <si>
    <t xml:space="preserve"> Beyman, Daniel       </t>
  </si>
  <si>
    <t>Senior Associate Director, Major Gifts, NY</t>
  </si>
  <si>
    <t>+(1) 212-218-7931</t>
  </si>
  <si>
    <t xml:space="preserve"> Bibby, Erica       </t>
  </si>
  <si>
    <t>Associate Director, Global Advancement</t>
  </si>
  <si>
    <t>+(852) 2533-9581</t>
  </si>
  <si>
    <t xml:space="preserve"> Binkley, Sara       </t>
  </si>
  <si>
    <t>Assistant Director, Reunion and Class Giving</t>
  </si>
  <si>
    <t>+(1) 773-702-8820</t>
  </si>
  <si>
    <t xml:space="preserve"> Bitoy, Terry       </t>
  </si>
  <si>
    <t>Senior Systems Administrator</t>
  </si>
  <si>
    <t>+(1) 773-834-9091</t>
  </si>
  <si>
    <t xml:space="preserve"> Bivens, Sarah       </t>
  </si>
  <si>
    <t>Assistant Director, Communications</t>
  </si>
  <si>
    <t>+(1) 773-702-7754</t>
  </si>
  <si>
    <t xml:space="preserve"> Blecic, Natasa       </t>
  </si>
  <si>
    <t>Director, Program &amp; Operations</t>
  </si>
  <si>
    <t xml:space="preserve"> Blohm, Briony       </t>
  </si>
  <si>
    <t>Associate Director, Alumni Engagement</t>
  </si>
  <si>
    <t xml:space="preserve"> Boba, Jill       </t>
  </si>
  <si>
    <t>Manager, Deans Office Communications</t>
  </si>
  <si>
    <t>+(1) 773-834-2733</t>
  </si>
  <si>
    <t xml:space="preserve"> Bojko, Marek       </t>
  </si>
  <si>
    <t xml:space="preserve"> Bolz, Alissa       </t>
  </si>
  <si>
    <t>Associate Director, Research Partnerships &amp; Strategy</t>
  </si>
  <si>
    <t xml:space="preserve"> Boonstra, Amy       </t>
  </si>
  <si>
    <t>Executive Director, CDR</t>
  </si>
  <si>
    <t>+(1) 773-702-7307</t>
  </si>
  <si>
    <t xml:space="preserve"> Borysko, Jeffrey       </t>
  </si>
  <si>
    <t>Audio Visual Team Lead</t>
  </si>
  <si>
    <t>+(1) 773-702-4544</t>
  </si>
  <si>
    <t xml:space="preserve"> Bosetti, Manuele       </t>
  </si>
  <si>
    <t>Senior Associate Director, Global Employer Relations, APAC</t>
  </si>
  <si>
    <t>Executive MBA Program Asia</t>
  </si>
  <si>
    <t xml:space="preserve"> Boyd, Colbert       </t>
  </si>
  <si>
    <t>Senior Leadership Development Coach</t>
  </si>
  <si>
    <t>+(1) 773-834-5999</t>
  </si>
  <si>
    <t xml:space="preserve"> Bradley Williams, Amber       </t>
  </si>
  <si>
    <t>Associate Director, New Venture Challenge</t>
  </si>
  <si>
    <t>Polsky Center for Entrepreneurship</t>
  </si>
  <si>
    <t>+(1) 773-702-4047</t>
  </si>
  <si>
    <t xml:space="preserve"> Bretz, Amy       </t>
  </si>
  <si>
    <t>Associate Director, Faculty Services</t>
  </si>
  <si>
    <t>Faculty Services</t>
  </si>
  <si>
    <t>+(1) 773-702-9790</t>
  </si>
  <si>
    <t xml:space="preserve"> Brick, Anita       </t>
  </si>
  <si>
    <t>Director, Career Advancement Programs</t>
  </si>
  <si>
    <t>+(1) 312-464-8691</t>
  </si>
  <si>
    <t xml:space="preserve"> Broms, Roger       </t>
  </si>
  <si>
    <t>Chief Information Officer</t>
  </si>
  <si>
    <t>+(1) 773-702-4084</t>
  </si>
  <si>
    <t xml:space="preserve"> Bronstein, Lee       </t>
  </si>
  <si>
    <t>System and Database Administrator</t>
  </si>
  <si>
    <t>+(1) 773-702-0259</t>
  </si>
  <si>
    <t xml:space="preserve"> Brooks, Melissa       </t>
  </si>
  <si>
    <t>Senior Associate Director, Content</t>
  </si>
  <si>
    <t>+(1) 773-702-2382</t>
  </si>
  <si>
    <t xml:space="preserve"> Brown, Malaina       </t>
  </si>
  <si>
    <t>Director</t>
  </si>
  <si>
    <t>PhD Program</t>
  </si>
  <si>
    <t>+(1) 773-702-0093</t>
  </si>
  <si>
    <t xml:space="preserve"> Brown-Singleton, Loretta       </t>
  </si>
  <si>
    <t>Associate Director, Business Services and Building Access</t>
  </si>
  <si>
    <t>+(1) 773-834-1150</t>
  </si>
  <si>
    <t xml:space="preserve"> Bublitz, Jennifer       </t>
  </si>
  <si>
    <t>Associate Director, Career Management</t>
  </si>
  <si>
    <t>+(1) 312-464-8666</t>
  </si>
  <si>
    <t xml:space="preserve"> Burca, Sebastian       </t>
  </si>
  <si>
    <t>Senior Associate Director, Partnerships, Programs, &amp; Marketing</t>
  </si>
  <si>
    <t>George J. Stigler Center / Study of the Economy &amp; the State</t>
  </si>
  <si>
    <t>+(1) 773-834-2054</t>
  </si>
  <si>
    <t xml:space="preserve"> Burd, Drew       </t>
  </si>
  <si>
    <t xml:space="preserve"> Burns, Meghan       </t>
  </si>
  <si>
    <t xml:space="preserve"> Cafferkey, Brigita       </t>
  </si>
  <si>
    <t>Senior Program Manager</t>
  </si>
  <si>
    <t xml:space="preserve"> Cameron, Sierra       </t>
  </si>
  <si>
    <t>Assistant Director, Employer Relations</t>
  </si>
  <si>
    <t>+(1) 773-834-3086</t>
  </si>
  <si>
    <t xml:space="preserve"> Catalano, Mitchell       </t>
  </si>
  <si>
    <t>Assistant Director, Student Life and Operations</t>
  </si>
  <si>
    <t>+(1) 312-464-8726</t>
  </si>
  <si>
    <t xml:space="preserve"> Catlin, Clay       </t>
  </si>
  <si>
    <t>Academic and Research Specialist</t>
  </si>
  <si>
    <t xml:space="preserve"> Cavalieri, Paul       </t>
  </si>
  <si>
    <t>Associate Director, Entrepreneurship through Acquisition</t>
  </si>
  <si>
    <t>+(1) 773-702-9230</t>
  </si>
  <si>
    <t xml:space="preserve"> Cejka, Timotej       </t>
  </si>
  <si>
    <t xml:space="preserve"> Cernansky, Kevin       </t>
  </si>
  <si>
    <t>Assistant Director, Reunions, Student and Alumni Engagement</t>
  </si>
  <si>
    <t xml:space="preserve"> Chan, Wai-Sinn       </t>
  </si>
  <si>
    <t>Director, Social Sector Engagement Programs and Civic Scholars</t>
  </si>
  <si>
    <t>+(1) 773-702-3366</t>
  </si>
  <si>
    <t xml:space="preserve"> Chaouni, Nadir       </t>
  </si>
  <si>
    <t xml:space="preserve"> Chapman, Darryl       </t>
  </si>
  <si>
    <t>Systems Administrator</t>
  </si>
  <si>
    <t>+(1) 773-834-5483</t>
  </si>
  <si>
    <t xml:space="preserve"> Chaudhuri, Manisha       </t>
  </si>
  <si>
    <t>Senior Director, Accounting, Budget and Procurement</t>
  </si>
  <si>
    <t>+(1) 773-702-8151</t>
  </si>
  <si>
    <t xml:space="preserve"> Chauhan, Rahul       </t>
  </si>
  <si>
    <t xml:space="preserve"> Chen, Laura       </t>
  </si>
  <si>
    <t>Assistant Director, Events and Communications</t>
  </si>
  <si>
    <t xml:space="preserve"> Chen, Carolyn       </t>
  </si>
  <si>
    <t>Assistant Director, Institutional Research Analyst</t>
  </si>
  <si>
    <t xml:space="preserve"> Chen, Chen       </t>
  </si>
  <si>
    <t xml:space="preserve"> Chen, Intan       </t>
  </si>
  <si>
    <t>Managing Director, Executive MBA Program  – Europe</t>
  </si>
  <si>
    <t>+(852) 2533-9505</t>
  </si>
  <si>
    <t xml:space="preserve"> Chen, Bo-Yu       </t>
  </si>
  <si>
    <t xml:space="preserve"> Cheney, Grant       </t>
  </si>
  <si>
    <t>Associate Director, Market Research Analyst</t>
  </si>
  <si>
    <t xml:space="preserve"> Cherepanov, Vadim       </t>
  </si>
  <si>
    <t>Research Scientist</t>
  </si>
  <si>
    <t xml:space="preserve"> Chilicki, Wendy       </t>
  </si>
  <si>
    <t>Conference Center Associate</t>
  </si>
  <si>
    <t>Gleacher Conference Center</t>
  </si>
  <si>
    <t xml:space="preserve"> Chiriac, Nicoleta       </t>
  </si>
  <si>
    <t>Assistant Director, Recruitment and Admissions</t>
  </si>
  <si>
    <t xml:space="preserve"> Chiu, William       </t>
  </si>
  <si>
    <t xml:space="preserve"> Choi, Iris       </t>
  </si>
  <si>
    <t>Assistant Director of Programs, Hong Kong Jockey Club Programme on Social lnnovation</t>
  </si>
  <si>
    <t>+(852) 2533-9523</t>
  </si>
  <si>
    <t xml:space="preserve"> Chow, Lucas       </t>
  </si>
  <si>
    <t xml:space="preserve"> Chu, Flora       </t>
  </si>
  <si>
    <t>Recruitment and Admissions Manager</t>
  </si>
  <si>
    <t>+(852) 2533-9518</t>
  </si>
  <si>
    <t xml:space="preserve"> Chul Lee, Seung       </t>
  </si>
  <si>
    <t xml:space="preserve"> Clair, Emmaline       </t>
  </si>
  <si>
    <t>Assistant Director, Admissions Marketing</t>
  </si>
  <si>
    <t>+(1) 773-834-3099</t>
  </si>
  <si>
    <t xml:space="preserve"> Clark, Lenese       </t>
  </si>
  <si>
    <t>Assistant Director, Operations</t>
  </si>
  <si>
    <t>+(1) 773-834-2716</t>
  </si>
  <si>
    <t xml:space="preserve"> Cochran, Bruce       </t>
  </si>
  <si>
    <t>Clerk</t>
  </si>
  <si>
    <t>+(1) 773-834-2755</t>
  </si>
  <si>
    <t xml:space="preserve"> Cockrell, Jeff       </t>
  </si>
  <si>
    <t>Senior Associate Director/Deputy Editor</t>
  </si>
  <si>
    <t>Intellectual Capital</t>
  </si>
  <si>
    <t>+(1) 773-834-3572</t>
  </si>
  <si>
    <t xml:space="preserve"> Colegrove, William       </t>
  </si>
  <si>
    <t>Director, Edwardson Social Entrepreneurship Program</t>
  </si>
  <si>
    <t>+(1) 773-702-3805</t>
  </si>
  <si>
    <t xml:space="preserve"> Coleman, Jason       </t>
  </si>
  <si>
    <t>Associate Director, Facilities and Event Services</t>
  </si>
  <si>
    <t>+(1) 773-834-8866</t>
  </si>
  <si>
    <t xml:space="preserve"> Coleman, Samantha       </t>
  </si>
  <si>
    <t>Associate Director, Leadership Development</t>
  </si>
  <si>
    <t>Harry Davis Leadership Center</t>
  </si>
  <si>
    <t>+(1) 773-702-1502</t>
  </si>
  <si>
    <t xml:space="preserve"> Colina, Carla       </t>
  </si>
  <si>
    <t xml:space="preserve"> Collins, Christopher       </t>
  </si>
  <si>
    <t>Associate Dean, Leadership Development</t>
  </si>
  <si>
    <t>+(1) 773-702-6259</t>
  </si>
  <si>
    <t xml:space="preserve"> Combs, Megan       </t>
  </si>
  <si>
    <t>Assistant Director, Principal Gifts Strategy and Communications</t>
  </si>
  <si>
    <t xml:space="preserve"> Constantino, Michael       </t>
  </si>
  <si>
    <t>Associate Director, Student Life</t>
  </si>
  <si>
    <t>+(1) 773-702-7055</t>
  </si>
  <si>
    <t xml:space="preserve"> Cook, Claire       </t>
  </si>
  <si>
    <t>+(1) 773-834-2888</t>
  </si>
  <si>
    <t xml:space="preserve"> Correia, Pedro       </t>
  </si>
  <si>
    <t xml:space="preserve"> Cortez, Richard       </t>
  </si>
  <si>
    <t>Senior Associate Director</t>
  </si>
  <si>
    <t>+(1) 773-702-7304</t>
  </si>
  <si>
    <t xml:space="preserve"> Cozuc, Ana       </t>
  </si>
  <si>
    <t>Senior Staff Accountant</t>
  </si>
  <si>
    <t>+(1) 312-423-8035</t>
  </si>
  <si>
    <t xml:space="preserve"> Crawford, Tayler       </t>
  </si>
  <si>
    <t>Program Manager, Student Life and Program Operations</t>
  </si>
  <si>
    <t xml:space="preserve"> Cuellar, Anthony       </t>
  </si>
  <si>
    <t>Assistant Director, Academic Services</t>
  </si>
  <si>
    <t>Academic Services</t>
  </si>
  <si>
    <t>+(1) 773-834-2480</t>
  </si>
  <si>
    <t xml:space="preserve"> D’Imperio, Marco Antonio       </t>
  </si>
  <si>
    <t xml:space="preserve"> da Silva Soares, Fabio       </t>
  </si>
  <si>
    <t xml:space="preserve"> Daehler, Katherine       </t>
  </si>
  <si>
    <t xml:space="preserve"> Daily, Beth       </t>
  </si>
  <si>
    <t>Registrar</t>
  </si>
  <si>
    <t>Registrar's Office</t>
  </si>
  <si>
    <t>+(1) 773-834-5914</t>
  </si>
  <si>
    <t xml:space="preserve"> Dash, Meenakshi       </t>
  </si>
  <si>
    <t>Senior Associate Director, Career Management</t>
  </si>
  <si>
    <t>+(1) 773-702-9189</t>
  </si>
  <si>
    <t xml:space="preserve"> Davis, Skye       </t>
  </si>
  <si>
    <t xml:space="preserve"> Davis, Kylie       </t>
  </si>
  <si>
    <t>Lab Research Professional</t>
  </si>
  <si>
    <t xml:space="preserve"> Davis, Colin       </t>
  </si>
  <si>
    <t>Senior Director, Admissions Marketing &amp; Operations</t>
  </si>
  <si>
    <t>+(1) 773-834-8742</t>
  </si>
  <si>
    <t xml:space="preserve"> De Nova, Johannes       </t>
  </si>
  <si>
    <t xml:space="preserve">Academic and Research Specialist                            </t>
  </si>
  <si>
    <t>+(1) 773-834-8299</t>
  </si>
  <si>
    <t xml:space="preserve"> De Rosa, Laurenz       </t>
  </si>
  <si>
    <t xml:space="preserve"> DeBrizzio, Joe       </t>
  </si>
  <si>
    <t>+(1) 773-702-6012</t>
  </si>
  <si>
    <t xml:space="preserve"> Decressin, Yann       </t>
  </si>
  <si>
    <t xml:space="preserve"> Delaune, Dillon       </t>
  </si>
  <si>
    <t>Development Associate</t>
  </si>
  <si>
    <t>+(1) 212-218-8980</t>
  </si>
  <si>
    <t xml:space="preserve"> Dennee, Joshua       </t>
  </si>
  <si>
    <t>Senior Associate Director, Admissions Operations</t>
  </si>
  <si>
    <t>+(1) 773-702-6470</t>
  </si>
  <si>
    <t xml:space="preserve"> Diaz, Jose       </t>
  </si>
  <si>
    <t>+(1) 773-702-5585</t>
  </si>
  <si>
    <t xml:space="preserve"> Doeckel, Mallory       </t>
  </si>
  <si>
    <t>Senior Assistant Director, Communications</t>
  </si>
  <si>
    <t>+(1) 773-702-9206</t>
  </si>
  <si>
    <t xml:space="preserve"> Dollar, A. Hayes       </t>
  </si>
  <si>
    <t>+(1) 773-702-9342</t>
  </si>
  <si>
    <t xml:space="preserve"> Douglas, Margaret       </t>
  </si>
  <si>
    <t>Director, Evening and Weekend LEAD</t>
  </si>
  <si>
    <t>+(1) 773-702-0637</t>
  </si>
  <si>
    <t xml:space="preserve"> Douglas, Justin       </t>
  </si>
  <si>
    <t>Assistant Director, Edwardson Social Entrepreneurship Program</t>
  </si>
  <si>
    <t>+(1) 773-834-2714</t>
  </si>
  <si>
    <t xml:space="preserve"> Dowdle, Maureen       </t>
  </si>
  <si>
    <t>+(1) 312-464-8737</t>
  </si>
  <si>
    <t xml:space="preserve"> Drango, Sara       </t>
  </si>
  <si>
    <t xml:space="preserve"> Drozd, Vicki       </t>
  </si>
  <si>
    <t>+(1) 773-702-4877</t>
  </si>
  <si>
    <t xml:space="preserve"> Duncil, David       </t>
  </si>
  <si>
    <t>Director, Marketing Operations</t>
  </si>
  <si>
    <t>+(1) 773-834-5544</t>
  </si>
  <si>
    <t xml:space="preserve"> Dungan, James       </t>
  </si>
  <si>
    <t xml:space="preserve"> Dutkiewicz, Frank       </t>
  </si>
  <si>
    <t>Sr. Help Desk Analyst</t>
  </si>
  <si>
    <t>+(1) 773-702-2332</t>
  </si>
  <si>
    <t xml:space="preserve"> Echelbarger, Margaret       </t>
  </si>
  <si>
    <t xml:space="preserve"> Eckert, Pam       </t>
  </si>
  <si>
    <t>Program Coordinator, Operations</t>
  </si>
  <si>
    <t>+(1) 312-464-8734</t>
  </si>
  <si>
    <t xml:space="preserve"> Eckman, Max       </t>
  </si>
  <si>
    <t>Director, Leadership Development</t>
  </si>
  <si>
    <t>+(1) 773-834-4824</t>
  </si>
  <si>
    <t xml:space="preserve"> Eddings, Bret       </t>
  </si>
  <si>
    <t>Senior Financial Analyst and Gift Processing</t>
  </si>
  <si>
    <t>+(1) 773-834-5477</t>
  </si>
  <si>
    <t xml:space="preserve"> Eidschun, Erin       </t>
  </si>
  <si>
    <t xml:space="preserve"> El-Assar, Sharday       </t>
  </si>
  <si>
    <t>Associate Director, Global Advancement EMEA</t>
  </si>
  <si>
    <t>+(1) 773-702-6352</t>
  </si>
  <si>
    <t xml:space="preserve"> Eldringhoff, Caroline       </t>
  </si>
  <si>
    <t>Director, Operations</t>
  </si>
  <si>
    <t>+(1) 773-834-2033</t>
  </si>
  <si>
    <t xml:space="preserve"> Elejalde-Ruiz, Alexia       </t>
  </si>
  <si>
    <t>Associate Director, Media Relations &amp; External Communications</t>
  </si>
  <si>
    <t>+(1) 773-834-3026</t>
  </si>
  <si>
    <t xml:space="preserve"> Elliott, Phil       </t>
  </si>
  <si>
    <t>Director of Application Development</t>
  </si>
  <si>
    <t>+(1) 773-702-0272</t>
  </si>
  <si>
    <t xml:space="preserve"> Ellis, Mackenzie       </t>
  </si>
  <si>
    <t>Director, Enterprise Events</t>
  </si>
  <si>
    <t>+(1) 773-702-9258</t>
  </si>
  <si>
    <t xml:space="preserve"> Elyaderani, Arshia       </t>
  </si>
  <si>
    <t xml:space="preserve"> Enders, Jonas       </t>
  </si>
  <si>
    <t xml:space="preserve"> Englander, Lila       </t>
  </si>
  <si>
    <t xml:space="preserve"> Eppink, Peggy       </t>
  </si>
  <si>
    <t>Senior Associate Director, IGM</t>
  </si>
  <si>
    <t>+(1) 773-834-8029</t>
  </si>
  <si>
    <t xml:space="preserve"> Epps, Kimberly       </t>
  </si>
  <si>
    <t>Senior Assistant Director, Enrollment Strategy</t>
  </si>
  <si>
    <t>+(1) 773-834-2596</t>
  </si>
  <si>
    <t xml:space="preserve"> Ergang, Stacey       </t>
  </si>
  <si>
    <t>Senior Director, Student Life</t>
  </si>
  <si>
    <t>+(1) 773-702-8385</t>
  </si>
  <si>
    <t xml:space="preserve"> Eudave, Janna       </t>
  </si>
  <si>
    <t>Assistant Director, Global Programs and Events</t>
  </si>
  <si>
    <t>+(1) 312-464-8764</t>
  </si>
  <si>
    <t xml:space="preserve"> Fallahay, Deborah       </t>
  </si>
  <si>
    <t>+(1) 312-464-8753</t>
  </si>
  <si>
    <t xml:space="preserve"> Falzone, John       </t>
  </si>
  <si>
    <t>Digital Operations Specialist</t>
  </si>
  <si>
    <t xml:space="preserve"> Farrar, Janice       </t>
  </si>
  <si>
    <t>Senior Associate Director, Employer Relations</t>
  </si>
  <si>
    <t>+(1) 773-702-9209</t>
  </si>
  <si>
    <t xml:space="preserve"> Fassbender, Melissa       </t>
  </si>
  <si>
    <t>Associate Director, External Relations and Science Communications</t>
  </si>
  <si>
    <t xml:space="preserve"> Fedorova, Ekaterina       </t>
  </si>
  <si>
    <t xml:space="preserve"> Fidai, Farah       </t>
  </si>
  <si>
    <t>Data Analyst</t>
  </si>
  <si>
    <t xml:space="preserve"> Flemming, Malorie       </t>
  </si>
  <si>
    <t>Academic Support Specialist, Strategic Initiatives</t>
  </si>
  <si>
    <t>+(1) 773-702-3704</t>
  </si>
  <si>
    <t xml:space="preserve"> Flores, Cesar       </t>
  </si>
  <si>
    <t>+(1) 773-834-3413</t>
  </si>
  <si>
    <t xml:space="preserve"> Flowers, Edtra       </t>
  </si>
  <si>
    <t>+(1) 773-702-7407</t>
  </si>
  <si>
    <t xml:space="preserve"> Flowers, Emily       </t>
  </si>
  <si>
    <t>+(1) 212-218-8992</t>
  </si>
  <si>
    <t xml:space="preserve"> Foster, Nick       </t>
  </si>
  <si>
    <t>Data Integration Analyst</t>
  </si>
  <si>
    <t xml:space="preserve"> Fotheringill, Lisbeth       </t>
  </si>
  <si>
    <t>+(1) 312-423-8071</t>
  </si>
  <si>
    <t xml:space="preserve"> Foucher, Megan       </t>
  </si>
  <si>
    <t>Assistant Director, Executive Education</t>
  </si>
  <si>
    <t>+(1) 312-423-8046</t>
  </si>
  <si>
    <t xml:space="preserve"> Fox, Megan       </t>
  </si>
  <si>
    <t>Associate Director, Svider Private Equity Program</t>
  </si>
  <si>
    <t>+(1) 773-702-5926</t>
  </si>
  <si>
    <t xml:space="preserve"> Fox, Brooke       </t>
  </si>
  <si>
    <t>Managing Editor, ProMarket</t>
  </si>
  <si>
    <t xml:space="preserve"> Frausto, Jose       </t>
  </si>
  <si>
    <t>Senior Associate Director, Student Life</t>
  </si>
  <si>
    <t>+(1) 773-834-2048</t>
  </si>
  <si>
    <t xml:space="preserve"> French, Gregory       </t>
  </si>
  <si>
    <t xml:space="preserve"> Friedman, Emma       </t>
  </si>
  <si>
    <t xml:space="preserve"> Fruland, Ann       </t>
  </si>
  <si>
    <t>Director, Donor Relations</t>
  </si>
  <si>
    <t>+(1) 773-702-9345</t>
  </si>
  <si>
    <t xml:space="preserve"> Frymire, Luke       </t>
  </si>
  <si>
    <t xml:space="preserve"> Fu, Qishen       </t>
  </si>
  <si>
    <t xml:space="preserve"> Furuta, Nobuyuki       </t>
  </si>
  <si>
    <t xml:space="preserve"> Galloway, Ali       </t>
  </si>
  <si>
    <t>Senior Assistant Director, Programs</t>
  </si>
  <si>
    <t>+(1) 773-834-6039</t>
  </si>
  <si>
    <t xml:space="preserve"> Gandhi, Utsav       </t>
  </si>
  <si>
    <t xml:space="preserve"> Ganzer, Bobby       </t>
  </si>
  <si>
    <t>Assistant Director, Admissions</t>
  </si>
  <si>
    <t>+(1) 312-464-8678</t>
  </si>
  <si>
    <t xml:space="preserve"> Garcia, Emilio       </t>
  </si>
  <si>
    <t>Copy Center Clerk</t>
  </si>
  <si>
    <t>+(1) 773-834-6722</t>
  </si>
  <si>
    <t xml:space="preserve"> Garcia Valenzuela, Catalina       </t>
  </si>
  <si>
    <t xml:space="preserve"> Garrity, Anne       </t>
  </si>
  <si>
    <t>Assistant Director, Student Life Projects and Events</t>
  </si>
  <si>
    <t>+(1) 773-702-5679</t>
  </si>
  <si>
    <t xml:space="preserve"> Gecht, Amanda       </t>
  </si>
  <si>
    <t>+(1) 312-423-8044</t>
  </si>
  <si>
    <t xml:space="preserve"> Gilbride, Molly       </t>
  </si>
  <si>
    <t>+(1) 773-702-0671</t>
  </si>
  <si>
    <t xml:space="preserve"> Givens, Nija       </t>
  </si>
  <si>
    <t xml:space="preserve"> Glass, Kait       </t>
  </si>
  <si>
    <t>Associate Director, Major Gifts</t>
  </si>
  <si>
    <t>+(1) 773-702-2233</t>
  </si>
  <si>
    <t xml:space="preserve"> Gleason, Joseph       </t>
  </si>
  <si>
    <t>Help Desk Team Lead</t>
  </si>
  <si>
    <t>+(1) 773-702-4704</t>
  </si>
  <si>
    <t xml:space="preserve"> Goble, Blake       </t>
  </si>
  <si>
    <t>Assistant Director/Social Media Editor</t>
  </si>
  <si>
    <t>+(1) 773-834-5863</t>
  </si>
  <si>
    <t xml:space="preserve"> Goel, Anshul       </t>
  </si>
  <si>
    <t xml:space="preserve"> Goering, Celeste       </t>
  </si>
  <si>
    <t>Associate Director, Reunion and Class Giving</t>
  </si>
  <si>
    <t>+(1) 773-834-5517</t>
  </si>
  <si>
    <t xml:space="preserve"> Goldgof, Rebecca       </t>
  </si>
  <si>
    <t xml:space="preserve"> Golensky, Alison       </t>
  </si>
  <si>
    <t>Associate Director, Integrated Marketing</t>
  </si>
  <si>
    <t>+(1) 312-423-8082</t>
  </si>
  <si>
    <t xml:space="preserve"> Gonul, Ilknur       </t>
  </si>
  <si>
    <t>Director, Learning Strategies</t>
  </si>
  <si>
    <t xml:space="preserve"> Grais, Rebecca       </t>
  </si>
  <si>
    <t xml:space="preserve"> Gray, Sheldon       </t>
  </si>
  <si>
    <t>Senior Director, Digital</t>
  </si>
  <si>
    <t>+(1) 773-834-3921</t>
  </si>
  <si>
    <t xml:space="preserve"> Greene, Colin       </t>
  </si>
  <si>
    <t>Senior Director, Conference Center</t>
  </si>
  <si>
    <t>+(1) 312-464-8790</t>
  </si>
  <si>
    <t xml:space="preserve"> Greener, James       </t>
  </si>
  <si>
    <t xml:space="preserve">Facilities and Campus Support Manager </t>
  </si>
  <si>
    <t xml:space="preserve"> Griebel, Sarah       </t>
  </si>
  <si>
    <t>Senior Assistant Director, Faculty Support and Research Programs</t>
  </si>
  <si>
    <t>+(1) 773-834-1967</t>
  </si>
  <si>
    <t xml:space="preserve"> Griffin, Tali       </t>
  </si>
  <si>
    <t xml:space="preserve">Senior Director, Marketing, Programs, and Partnerships </t>
  </si>
  <si>
    <t>+(1) 773-834-0034</t>
  </si>
  <si>
    <t xml:space="preserve"> Grotte, Nathaniel       </t>
  </si>
  <si>
    <t>Director, Strategy and Operations</t>
  </si>
  <si>
    <t>+(1) 773-702-8827</t>
  </si>
  <si>
    <t xml:space="preserve"> Gunn, Stephanie       </t>
  </si>
  <si>
    <t>Director, Student Recruitment &amp; Admissions</t>
  </si>
  <si>
    <t>+(1) 312-261-8830</t>
  </si>
  <si>
    <t xml:space="preserve"> Gurrola, Nicholaus       </t>
  </si>
  <si>
    <t>Business Analyst</t>
  </si>
  <si>
    <t xml:space="preserve"> Gusanders, Sarah       </t>
  </si>
  <si>
    <t>Director of Conference Services</t>
  </si>
  <si>
    <t>+(1) 312-464-8784</t>
  </si>
  <si>
    <t xml:space="preserve"> Guthrie, Jeremy       </t>
  </si>
  <si>
    <t>Chief Financial Officer</t>
  </si>
  <si>
    <t>+(1) 773-702-8867</t>
  </si>
  <si>
    <t xml:space="preserve"> Haas LaVigne, Kateland       </t>
  </si>
  <si>
    <t>Senior Associate Director, Healthcare Programs</t>
  </si>
  <si>
    <t>Healthcare Initiative</t>
  </si>
  <si>
    <t>+(1) 773-834-5055</t>
  </si>
  <si>
    <t xml:space="preserve"> Habbal, Tesbih       </t>
  </si>
  <si>
    <t>Assistant Director, Content Strategy</t>
  </si>
  <si>
    <t xml:space="preserve"> Halloran, Rebecca       </t>
  </si>
  <si>
    <t>Senior Associate Director, Career Management Events</t>
  </si>
  <si>
    <t>+(1) 312-464-8688</t>
  </si>
  <si>
    <t xml:space="preserve"> Halloway, Erik       </t>
  </si>
  <si>
    <t>Associate Director, Academic Services</t>
  </si>
  <si>
    <t>+(1) 773-702-4323</t>
  </si>
  <si>
    <t xml:space="preserve"> Han, Nicola       </t>
  </si>
  <si>
    <t xml:space="preserve"> Hannum, Dennis       </t>
  </si>
  <si>
    <t>Service Worker</t>
  </si>
  <si>
    <t>+(1) 773-702-7412</t>
  </si>
  <si>
    <t xml:space="preserve"> Hardwick, Carolyn       </t>
  </si>
  <si>
    <t>Receptionist</t>
  </si>
  <si>
    <t>+(1) 773-702-8197</t>
  </si>
  <si>
    <t xml:space="preserve"> Harper, Ricquel       </t>
  </si>
  <si>
    <t>Manager, Corporate Relations</t>
  </si>
  <si>
    <t>Corporate Relations</t>
  </si>
  <si>
    <t>+(1) 773-702-6251</t>
  </si>
  <si>
    <t xml:space="preserve"> Harshman, Caleb       </t>
  </si>
  <si>
    <t>Front End Developer</t>
  </si>
  <si>
    <t xml:space="preserve"> Hartley, Leigh       </t>
  </si>
  <si>
    <t>Director, Faculty Services</t>
  </si>
  <si>
    <t>+(1) 773-834-9765</t>
  </si>
  <si>
    <t xml:space="preserve"> Hartwig, Jacob       </t>
  </si>
  <si>
    <t xml:space="preserve"> Hawn, Jared       </t>
  </si>
  <si>
    <t>Admissions System Analyst</t>
  </si>
  <si>
    <t>+(1) 312-834-2240</t>
  </si>
  <si>
    <t xml:space="preserve"> Haynes, Katy       </t>
  </si>
  <si>
    <t>Managing Director, Nightingale Project</t>
  </si>
  <si>
    <t xml:space="preserve"> Heckel-Greco, Megan       </t>
  </si>
  <si>
    <t>Associate Director, Student Wellness</t>
  </si>
  <si>
    <t xml:space="preserve"> Heiberger, Lisa       </t>
  </si>
  <si>
    <t>Managing Editor</t>
  </si>
  <si>
    <t>Journal of Accounting Research</t>
  </si>
  <si>
    <t>+(1) 773-834-4098</t>
  </si>
  <si>
    <t xml:space="preserve"> Heintz, Paul       </t>
  </si>
  <si>
    <t>Senior Associate Director, UX</t>
  </si>
  <si>
    <t>+(1) 773-834-0734</t>
  </si>
  <si>
    <t xml:space="preserve"> Helie, Dan       </t>
  </si>
  <si>
    <t>AV Technician</t>
  </si>
  <si>
    <t xml:space="preserve"> Henderson, Jessica       </t>
  </si>
  <si>
    <t>Senior Assistant Director, Faculty Support</t>
  </si>
  <si>
    <t>+(1) 773-834-1050</t>
  </si>
  <si>
    <t xml:space="preserve"> Hensley, Genevieve       </t>
  </si>
  <si>
    <t>Program Manager</t>
  </si>
  <si>
    <t>Accounting Research Center</t>
  </si>
  <si>
    <t>+(1) 773-702-7460</t>
  </si>
  <si>
    <t xml:space="preserve"> Herbolsheimer, Lara       </t>
  </si>
  <si>
    <t xml:space="preserve"> Herrera Caicedo, Alejandro       </t>
  </si>
  <si>
    <t xml:space="preserve"> Hill, Kyla       </t>
  </si>
  <si>
    <t>Senior Assistant Director, Operations</t>
  </si>
  <si>
    <t>+(1) 773-834-1522</t>
  </si>
  <si>
    <t xml:space="preserve"> Hill, Patricia       </t>
  </si>
  <si>
    <t>Senior Director, U.S. and Global Individual Giving</t>
  </si>
  <si>
    <t>+(1) 212-218-4283</t>
  </si>
  <si>
    <t xml:space="preserve"> Hill-Ferguson, Deborah       </t>
  </si>
  <si>
    <t>Senior Assistant Director, Student Life</t>
  </si>
  <si>
    <t>+(1) 773-834-8685</t>
  </si>
  <si>
    <t xml:space="preserve"> Hillman, Cynthia       </t>
  </si>
  <si>
    <t>+(1) 773-834-0349</t>
  </si>
  <si>
    <t xml:space="preserve"> Hinko, Timothy       </t>
  </si>
  <si>
    <t>+(1) 773-834-2288</t>
  </si>
  <si>
    <t xml:space="preserve"> Ho, Hanson       </t>
  </si>
  <si>
    <t xml:space="preserve"> Hodge, Lily       </t>
  </si>
  <si>
    <t xml:space="preserve"> Hoffer, Richard       </t>
  </si>
  <si>
    <t>Senior Application Developer</t>
  </si>
  <si>
    <t>+(1) 773-702-0328</t>
  </si>
  <si>
    <t xml:space="preserve"> Hollins, Retoya       </t>
  </si>
  <si>
    <t>Business Administrator</t>
  </si>
  <si>
    <t>+(1) 773-702-2760</t>
  </si>
  <si>
    <t xml:space="preserve"> Holzer, Abby       </t>
  </si>
  <si>
    <t>Associate Director, Strategic Initiatives</t>
  </si>
  <si>
    <t>+(1) 773-702-3060</t>
  </si>
  <si>
    <t xml:space="preserve"> HomeDir, StaffTest       </t>
  </si>
  <si>
    <t xml:space="preserve"> Hopcroft, Amanda       </t>
  </si>
  <si>
    <t xml:space="preserve"> Houck, Ozzy       </t>
  </si>
  <si>
    <t xml:space="preserve"> Howard, Kimberly       </t>
  </si>
  <si>
    <t>Mailroom Manager</t>
  </si>
  <si>
    <t>+(1) 773-834-8233</t>
  </si>
  <si>
    <t xml:space="preserve"> Huang, Jing       </t>
  </si>
  <si>
    <t xml:space="preserve"> Huang, Daniel       </t>
  </si>
  <si>
    <t xml:space="preserve"> Huelden, Tobias       </t>
  </si>
  <si>
    <t xml:space="preserve"> Hui, Chris       </t>
  </si>
  <si>
    <t xml:space="preserve"> Humphrey, Megan       </t>
  </si>
  <si>
    <t>Senior Associate Director, Prospect Research</t>
  </si>
  <si>
    <t>+(1) 773-702-4758</t>
  </si>
  <si>
    <t xml:space="preserve"> Hunter, Montroy       </t>
  </si>
  <si>
    <t>Senior Desktop Support Analyst</t>
  </si>
  <si>
    <t>+(1) 773-702-8467</t>
  </si>
  <si>
    <t xml:space="preserve"> Huynh, Nhu       </t>
  </si>
  <si>
    <t>Director, Research and Prospect Management</t>
  </si>
  <si>
    <t xml:space="preserve"> Hwangbo, Mina       </t>
  </si>
  <si>
    <t>+(1) 773-702-3581</t>
  </si>
  <si>
    <t xml:space="preserve"> Hyde, Clark       </t>
  </si>
  <si>
    <t>Data Scientist</t>
  </si>
  <si>
    <t>+(1) 773-834-4556</t>
  </si>
  <si>
    <t xml:space="preserve"> Ibe, Tochi       </t>
  </si>
  <si>
    <t xml:space="preserve"> Imami, Samreen       </t>
  </si>
  <si>
    <t>Associate Director, Events</t>
  </si>
  <si>
    <t>+(1) 773-702-6304</t>
  </si>
  <si>
    <t xml:space="preserve"> Ipema, Karen       </t>
  </si>
  <si>
    <t>Associate Director, Analytics</t>
  </si>
  <si>
    <t xml:space="preserve"> Iurchenko, Daniil       </t>
  </si>
  <si>
    <t xml:space="preserve"> Jacobsen, Melissa       </t>
  </si>
  <si>
    <t>Assistant Director, Career Management Projects &amp; Events</t>
  </si>
  <si>
    <t>+(1) 773-834-3030</t>
  </si>
  <si>
    <t xml:space="preserve"> Jacox, Denard       </t>
  </si>
  <si>
    <t xml:space="preserve"> Jaggers, Jessica       </t>
  </si>
  <si>
    <t>Associate Dean, Student Life and Dean of Students Student Life</t>
  </si>
  <si>
    <t>+(1) 773-702-6803</t>
  </si>
  <si>
    <t xml:space="preserve"> Jaiswal, Utkarsh       </t>
  </si>
  <si>
    <t>Project Manager</t>
  </si>
  <si>
    <t xml:space="preserve"> James, Amity       </t>
  </si>
  <si>
    <t>+(1) 773-834-1478</t>
  </si>
  <si>
    <t xml:space="preserve"> James, Grace       </t>
  </si>
  <si>
    <t>+(1) 773-702-5776</t>
  </si>
  <si>
    <t xml:space="preserve"> Jee, Monica       </t>
  </si>
  <si>
    <t>+(1) 312-464-8772</t>
  </si>
  <si>
    <t xml:space="preserve"> Jelinske, Justin       </t>
  </si>
  <si>
    <t>Sourcing and Procurement Manager</t>
  </si>
  <si>
    <t>+(1) 773-834-8908</t>
  </si>
  <si>
    <t xml:space="preserve"> Jemielity, Sam       </t>
  </si>
  <si>
    <t>Senior Director, Content and Communications</t>
  </si>
  <si>
    <t>+(1) 773-834-9155</t>
  </si>
  <si>
    <t xml:space="preserve"> Jennings-Quist, Megan       </t>
  </si>
  <si>
    <t xml:space="preserve"> Jeong, Junyoung       </t>
  </si>
  <si>
    <t xml:space="preserve"> Jia, Jason       </t>
  </si>
  <si>
    <t xml:space="preserve"> Johnson, Cathe       </t>
  </si>
  <si>
    <t>Chief Human Resources Officer</t>
  </si>
  <si>
    <t>+(1) 773-834-3059</t>
  </si>
  <si>
    <t xml:space="preserve"> Johnson, Zach       </t>
  </si>
  <si>
    <t>Associate Director, Project Management</t>
  </si>
  <si>
    <t>+(1) 773-702-5806</t>
  </si>
  <si>
    <t xml:space="preserve"> Jones, Suzi       </t>
  </si>
  <si>
    <t>+(1) 773-834-0253</t>
  </si>
  <si>
    <t xml:space="preserve"> Jones, Jordan       </t>
  </si>
  <si>
    <t xml:space="preserve"> Jules, Marques       </t>
  </si>
  <si>
    <t>Assistant Director, Major Gifts</t>
  </si>
  <si>
    <t>+(1) 212-218-4277</t>
  </si>
  <si>
    <t xml:space="preserve"> Julka, Anjali       </t>
  </si>
  <si>
    <t>Associate Director, Public Relations</t>
  </si>
  <si>
    <t xml:space="preserve"> Kahn-Witman, Rebecca       </t>
  </si>
  <si>
    <t>+(1) 773-834-2649</t>
  </si>
  <si>
    <t xml:space="preserve"> Kaltz, Leah       </t>
  </si>
  <si>
    <t>+(1) 773-834-6241</t>
  </si>
  <si>
    <t xml:space="preserve"> Kamal, Mannal       </t>
  </si>
  <si>
    <t>Assistant Director, Prospect Research</t>
  </si>
  <si>
    <t>+(1) 773-702-0329</t>
  </si>
  <si>
    <t xml:space="preserve"> Kang, Christy       </t>
  </si>
  <si>
    <t xml:space="preserve"> Karabush, Paul       </t>
  </si>
  <si>
    <t>+(1) 773-834-0346</t>
  </si>
  <si>
    <t xml:space="preserve"> Karas, Helena       </t>
  </si>
  <si>
    <t xml:space="preserve"> Karr, Caroline       </t>
  </si>
  <si>
    <t>Chief Advancement Officer,Strategic Initiatives and Advancement</t>
  </si>
  <si>
    <t>+(1) 773-702-0520</t>
  </si>
  <si>
    <t xml:space="preserve"> Kaur, Harleen       </t>
  </si>
  <si>
    <t xml:space="preserve"> Keedy, Meghan       </t>
  </si>
  <si>
    <t>Director, Global Marketing and Communications</t>
  </si>
  <si>
    <t>+(1) 312-464-8727</t>
  </si>
  <si>
    <t xml:space="preserve"> Kendall, Kara       </t>
  </si>
  <si>
    <t>Senior Assistant Director, Global Events Strategy</t>
  </si>
  <si>
    <t>+(1) 773-702-9344</t>
  </si>
  <si>
    <t xml:space="preserve"> Kenna, Natalie       </t>
  </si>
  <si>
    <t>+(1) 773-702-9190</t>
  </si>
  <si>
    <t xml:space="preserve"> Keung, Jesmine       </t>
  </si>
  <si>
    <t xml:space="preserve"> Kidd, Niena       </t>
  </si>
  <si>
    <t>Executive Assistant to Deputy Dean Douglas J. Skinner</t>
  </si>
  <si>
    <t>+(1) 773-702-6002</t>
  </si>
  <si>
    <t xml:space="preserve"> Kieras, Kim       </t>
  </si>
  <si>
    <t>Associate Director, The Compass Accelerator</t>
  </si>
  <si>
    <t>+(1) 773-702-9210</t>
  </si>
  <si>
    <t xml:space="preserve"> Kim, Alyssa       </t>
  </si>
  <si>
    <t>Associate Director, Accounting and Budget</t>
  </si>
  <si>
    <t>+(1) 773-834-4743</t>
  </si>
  <si>
    <t xml:space="preserve"> Kim, Peter       </t>
  </si>
  <si>
    <t>Associate Director, Multimedia Producer &amp; Designer</t>
  </si>
  <si>
    <t>+(1) 773-834-1343</t>
  </si>
  <si>
    <t xml:space="preserve"> Kim, Jaymo       </t>
  </si>
  <si>
    <t xml:space="preserve"> Kiselik, James       </t>
  </si>
  <si>
    <t>+(1) 773-834-2027</t>
  </si>
  <si>
    <t xml:space="preserve"> Kljucaric, Stefanie       </t>
  </si>
  <si>
    <t>Associate Director, Multimedia</t>
  </si>
  <si>
    <t xml:space="preserve"> Knecht, Jonas       </t>
  </si>
  <si>
    <t xml:space="preserve"> Kolar, Gorana       </t>
  </si>
  <si>
    <t>+(1) 773-702-4073</t>
  </si>
  <si>
    <t xml:space="preserve"> Kole, Stacey       </t>
  </si>
  <si>
    <t>Clinical Professor of Economics</t>
  </si>
  <si>
    <t>Academic Area(s)</t>
  </si>
  <si>
    <t>Microeconomics</t>
  </si>
  <si>
    <t>+(1) 773-702-7121</t>
  </si>
  <si>
    <t xml:space="preserve"> Kolrzan, Adam       </t>
  </si>
  <si>
    <t>Sales Manager</t>
  </si>
  <si>
    <t xml:space="preserve"> Kook, Joe       </t>
  </si>
  <si>
    <t xml:space="preserve"> Kornhaber, Cathy       </t>
  </si>
  <si>
    <t xml:space="preserve">Associate Director, Human Resources </t>
  </si>
  <si>
    <t>+(1) 773-834-7968</t>
  </si>
  <si>
    <t xml:space="preserve"> Kotskyy, Yuriy       </t>
  </si>
  <si>
    <t>+(1) 773-834-0182</t>
  </si>
  <si>
    <t xml:space="preserve"> Kowalsky, Jason       </t>
  </si>
  <si>
    <t>+(1) 773-834-0919</t>
  </si>
  <si>
    <t xml:space="preserve"> Krause, Steven       </t>
  </si>
  <si>
    <t>Senior Director of Finance</t>
  </si>
  <si>
    <t>+(1) 312-464-8665</t>
  </si>
  <si>
    <t xml:space="preserve"> Kress, Peter       </t>
  </si>
  <si>
    <t xml:space="preserve"> Kroszner, Randall       </t>
  </si>
  <si>
    <t>Deputy Dean for Executive Programs and Norman R. Bobins Professor of Economics</t>
  </si>
  <si>
    <t>Macroeconomics</t>
  </si>
  <si>
    <t>+(1) 773-702-8779</t>
  </si>
  <si>
    <t xml:space="preserve"> Kulesza, Mina       </t>
  </si>
  <si>
    <t>Senior Assistant Director</t>
  </si>
  <si>
    <t>+(1) 773-834-2128</t>
  </si>
  <si>
    <t xml:space="preserve"> Kwok, Jason       </t>
  </si>
  <si>
    <t xml:space="preserve"> Kwong, Jasmine       </t>
  </si>
  <si>
    <t>Associate Director, CDR Field Lab Services</t>
  </si>
  <si>
    <t xml:space="preserve"> LaFleur, Mary       </t>
  </si>
  <si>
    <t>Associate Director, Business Development</t>
  </si>
  <si>
    <t>+(1) 312-423-8047</t>
  </si>
  <si>
    <t xml:space="preserve"> LaLonde, Andrew       </t>
  </si>
  <si>
    <t>Assistant Director, Prospect Management</t>
  </si>
  <si>
    <t>+(1) 773-834-0221</t>
  </si>
  <si>
    <t xml:space="preserve"> Lam, Wimmie       </t>
  </si>
  <si>
    <t>Assistant Director, AXP Student Life and Program Operations</t>
  </si>
  <si>
    <t>+(852) 2533-9516</t>
  </si>
  <si>
    <t xml:space="preserve"> Lamb, Stephen       </t>
  </si>
  <si>
    <t>Senior Associate Director, Faculty Research and Support</t>
  </si>
  <si>
    <t>+(1) 773-834-2539</t>
  </si>
  <si>
    <t xml:space="preserve"> Lambert, Emily       </t>
  </si>
  <si>
    <t>Director/Editor, Capital Ideas</t>
  </si>
  <si>
    <t>+(1) 773-834-7824</t>
  </si>
  <si>
    <t xml:space="preserve"> Lane, William       </t>
  </si>
  <si>
    <t xml:space="preserve"> Lantzy, Mary Beth       </t>
  </si>
  <si>
    <t xml:space="preserve"> Lara, Roberto       </t>
  </si>
  <si>
    <t>Lead AV Technician</t>
  </si>
  <si>
    <t>+(1) 312-464-8771</t>
  </si>
  <si>
    <t xml:space="preserve"> Latrous, Sarah       </t>
  </si>
  <si>
    <t>Event Manager</t>
  </si>
  <si>
    <t xml:space="preserve"> Lawson, Emily       </t>
  </si>
  <si>
    <t>Operations Associate</t>
  </si>
  <si>
    <t>+(1) 312-423-8031</t>
  </si>
  <si>
    <t xml:space="preserve"> Lazarus, Stephenie       </t>
  </si>
  <si>
    <t xml:space="preserve"> Leak, Christy       </t>
  </si>
  <si>
    <t>Senior Director, Career Services Operations</t>
  </si>
  <si>
    <t>+(1) 773-834-2839</t>
  </si>
  <si>
    <t xml:space="preserve"> LeBlanc, Alexandra       </t>
  </si>
  <si>
    <t>Associate Registrar</t>
  </si>
  <si>
    <t xml:space="preserve"> Lecatsas-Lyus, Chris       </t>
  </si>
  <si>
    <t>Director, Career Management, Executive MBA</t>
  </si>
  <si>
    <t>+(44) 20-7072263</t>
  </si>
  <si>
    <t xml:space="preserve"> Lee, Michelle       </t>
  </si>
  <si>
    <t>Operations Manager,  Singapore Center</t>
  </si>
  <si>
    <t>+(65) 6835-6482</t>
  </si>
  <si>
    <t xml:space="preserve"> Lee, Tina       </t>
  </si>
  <si>
    <t>Senior Associate Director, Global Career and Leadership Development</t>
  </si>
  <si>
    <t xml:space="preserve"> Lee, David       </t>
  </si>
  <si>
    <t>+(1) 773-834-5443</t>
  </si>
  <si>
    <t xml:space="preserve"> Leigh, Matt       </t>
  </si>
  <si>
    <t>+(1) 773-702-4051</t>
  </si>
  <si>
    <t xml:space="preserve"> Lennox, Kate       </t>
  </si>
  <si>
    <t>Director, Human Resources and Operations</t>
  </si>
  <si>
    <t>+(1) 773-834-5286</t>
  </si>
  <si>
    <t xml:space="preserve"> Levy, Joshua       </t>
  </si>
  <si>
    <t xml:space="preserve"> Lewis, Mark       </t>
  </si>
  <si>
    <t>Executive Director, Executive Education</t>
  </si>
  <si>
    <t>+(1) 312-423-8040</t>
  </si>
  <si>
    <t xml:space="preserve"> Li, Jiguang       </t>
  </si>
  <si>
    <t xml:space="preserve"> Li, Maggie       </t>
  </si>
  <si>
    <t xml:space="preserve"> Li, Pinky       </t>
  </si>
  <si>
    <t>Assistant Director, Student Life and Program Operations</t>
  </si>
  <si>
    <t xml:space="preserve"> Liebelt, Jordyn       </t>
  </si>
  <si>
    <t>Faculty and Academic Services</t>
  </si>
  <si>
    <t>+(1) 312-464-8674</t>
  </si>
  <si>
    <t xml:space="preserve"> Lingo, Tamara       </t>
  </si>
  <si>
    <t>Assistant Director</t>
  </si>
  <si>
    <t>+(1) 773-702-2474</t>
  </si>
  <si>
    <t xml:space="preserve"> Lissak, Amanda       </t>
  </si>
  <si>
    <t>Senior Assistant Director, Annual Fund</t>
  </si>
  <si>
    <t>+(1) 773-834-3893</t>
  </si>
  <si>
    <t xml:space="preserve"> Lister, Solomon       </t>
  </si>
  <si>
    <t xml:space="preserve"> Littleton, Hettries       </t>
  </si>
  <si>
    <t>Facilities Coordinator-Project Assistant III</t>
  </si>
  <si>
    <t xml:space="preserve"> Liu, Ting       </t>
  </si>
  <si>
    <t>+(1) 312-464-8758</t>
  </si>
  <si>
    <t xml:space="preserve"> Livengood, Jake       </t>
  </si>
  <si>
    <t>+(1) 312-464-8681</t>
  </si>
  <si>
    <t xml:space="preserve"> Lobato Ramos, Gabriel       </t>
  </si>
  <si>
    <t xml:space="preserve"> Loncar, Mary Kay       </t>
  </si>
  <si>
    <t>Associate Director, Operations</t>
  </si>
  <si>
    <t>+(1) 773-834-4526</t>
  </si>
  <si>
    <t xml:space="preserve"> Lopez, Lucia       </t>
  </si>
  <si>
    <t>Associate Director, Strategy</t>
  </si>
  <si>
    <t>+(1) 312-434-8733</t>
  </si>
  <si>
    <t xml:space="preserve"> Love, Christopher       </t>
  </si>
  <si>
    <t xml:space="preserve"> Lu, Jiaxuan       </t>
  </si>
  <si>
    <t xml:space="preserve"> Luby, John       </t>
  </si>
  <si>
    <t xml:space="preserve"> Luong, Ryan       </t>
  </si>
  <si>
    <t>Assistant Manager, Finance and Operations</t>
  </si>
  <si>
    <t xml:space="preserve"> Lydon, Carrie       </t>
  </si>
  <si>
    <t>Director, Student Health and Wellness</t>
  </si>
  <si>
    <t>+(1) 773-702-4612</t>
  </si>
  <si>
    <t xml:space="preserve"> Lyons, Donald       </t>
  </si>
  <si>
    <t>Assistant Director, Epley Lab &amp; CDR Programs</t>
  </si>
  <si>
    <t xml:space="preserve"> Ma, Kalmond       </t>
  </si>
  <si>
    <t xml:space="preserve"> Magilton, Kelsey       </t>
  </si>
  <si>
    <t>Senior SEO Specialist – Associate Director</t>
  </si>
  <si>
    <t xml:space="preserve"> Maksimovic, Nicole       </t>
  </si>
  <si>
    <t xml:space="preserve"> Malloy, Kate       </t>
  </si>
  <si>
    <t>Associate Director, Human Resources</t>
  </si>
  <si>
    <t>+(1) 773-834-4138</t>
  </si>
  <si>
    <t xml:space="preserve"> Mandel, Jessica       </t>
  </si>
  <si>
    <t>+(1) 773-834-4253</t>
  </si>
  <si>
    <t xml:space="preserve"> Mangham, Alex       </t>
  </si>
  <si>
    <t>+(1) 773-702-2119</t>
  </si>
  <si>
    <t xml:space="preserve"> Manley, Bill       </t>
  </si>
  <si>
    <t>Sr. Application Developer</t>
  </si>
  <si>
    <t>+(1) 773-834-9893</t>
  </si>
  <si>
    <t xml:space="preserve"> Mann, Meredith       </t>
  </si>
  <si>
    <t>Assistant Director, Donor Relations</t>
  </si>
  <si>
    <t>+(1) 773-702-4259</t>
  </si>
  <si>
    <t xml:space="preserve"> Mansfield, Nora       </t>
  </si>
  <si>
    <t>Associate Director, VC Programs and Startup Engagement</t>
  </si>
  <si>
    <t>+(1) 773-834-9767</t>
  </si>
  <si>
    <t xml:space="preserve"> Manzo, Gerardo       </t>
  </si>
  <si>
    <t>+(1) 773-702-4033</t>
  </si>
  <si>
    <t xml:space="preserve"> Maqsood, Khwaja Wisal       </t>
  </si>
  <si>
    <t xml:space="preserve"> Marcello, Starr       </t>
  </si>
  <si>
    <t>Deputy Dean for MBA Programs</t>
  </si>
  <si>
    <t>+(1) 773-834-2838</t>
  </si>
  <si>
    <t xml:space="preserve"> Marciano, Federico       </t>
  </si>
  <si>
    <t xml:space="preserve"> Margaryan, Sona       </t>
  </si>
  <si>
    <t>Director, Marketing &amp; Communications</t>
  </si>
  <si>
    <t>+(1) 773-702-3411</t>
  </si>
  <si>
    <t xml:space="preserve"> Marinovic, Kelly       </t>
  </si>
  <si>
    <t>Associate Director, Marketing Systems Administrator</t>
  </si>
  <si>
    <t>+(1) 312-423-8013</t>
  </si>
  <si>
    <t xml:space="preserve"> Marquardt, Lucy       </t>
  </si>
  <si>
    <t>Director, Student Life and Program Operations</t>
  </si>
  <si>
    <t>+(1) 312-464-8756</t>
  </si>
  <si>
    <t xml:space="preserve"> Martin, Renyia       </t>
  </si>
  <si>
    <t xml:space="preserve">Student and Temporary Employment                  </t>
  </si>
  <si>
    <t>+(1) 773-702-8944</t>
  </si>
  <si>
    <t xml:space="preserve"> Martinez, Miguel       </t>
  </si>
  <si>
    <t>Audiovisual Technician</t>
  </si>
  <si>
    <t>+(1) 312-464-8662</t>
  </si>
  <si>
    <t xml:space="preserve"> Mayer, Simon       </t>
  </si>
  <si>
    <t>Research Fellow</t>
  </si>
  <si>
    <t xml:space="preserve"> Mayer, Kimberly       </t>
  </si>
  <si>
    <t>+(1) 773-702-7298</t>
  </si>
  <si>
    <t xml:space="preserve"> McAnuff, Brandon       </t>
  </si>
  <si>
    <t>Senior Associate Director, Financial Aid</t>
  </si>
  <si>
    <t>+(1) 773-702-8657</t>
  </si>
  <si>
    <t xml:space="preserve"> McConico, Yvonne       </t>
  </si>
  <si>
    <t>Director, Data Governance &amp; Stewardship</t>
  </si>
  <si>
    <t xml:space="preserve"> McDonough, Kari       </t>
  </si>
  <si>
    <t>Director, Facilities</t>
  </si>
  <si>
    <t>+(1) 773-834-4144</t>
  </si>
  <si>
    <t xml:space="preserve"> McGuire, Heather       </t>
  </si>
  <si>
    <t>Senior Associate Director, Data Center Operations</t>
  </si>
  <si>
    <t>+(1) 773-834-1528</t>
  </si>
  <si>
    <t xml:space="preserve"> McHale, Patrick       </t>
  </si>
  <si>
    <t>+(1) 312-423-8038</t>
  </si>
  <si>
    <t xml:space="preserve"> McShane, Shannon       </t>
  </si>
  <si>
    <t>Director, Major Gifts, West Coast Region</t>
  </si>
  <si>
    <t>+(1) 415-276-0211</t>
  </si>
  <si>
    <t xml:space="preserve"> Medina, Livia       </t>
  </si>
  <si>
    <t>Associate Director, Direct Appeals</t>
  </si>
  <si>
    <t>+(1) 773-834-9327</t>
  </si>
  <si>
    <t xml:space="preserve"> Medina, Erik       </t>
  </si>
  <si>
    <t>+(1) 312-464-8671</t>
  </si>
  <si>
    <t xml:space="preserve"> Mehta, Sidd       </t>
  </si>
  <si>
    <t xml:space="preserve"> Melcher, Steve       </t>
  </si>
  <si>
    <t>Information Security Architect</t>
  </si>
  <si>
    <t>+(1) 773-702-0331</t>
  </si>
  <si>
    <t xml:space="preserve"> Melnyk, Lindsey       </t>
  </si>
  <si>
    <t>Assistant Director, Strategic Initiatives</t>
  </si>
  <si>
    <t>+(1) 773-702-4989</t>
  </si>
  <si>
    <t xml:space="preserve"> Mendoza, Maria       </t>
  </si>
  <si>
    <t>Conference Services Manager</t>
  </si>
  <si>
    <t xml:space="preserve"> Mercer, Erika       </t>
  </si>
  <si>
    <t>Senior Director, Entrepreneurship Programs and Svider Private Equity Program</t>
  </si>
  <si>
    <t>+(1) 773-834-1521</t>
  </si>
  <si>
    <t xml:space="preserve"> Messaglia, Lisa       </t>
  </si>
  <si>
    <t>Associate Dean, Faculty and Academic Services</t>
  </si>
  <si>
    <t>+(1) 773-702-8220</t>
  </si>
  <si>
    <t xml:space="preserve"> Meyer, Rebecca       </t>
  </si>
  <si>
    <t>+(1) 312-423-8037</t>
  </si>
  <si>
    <t xml:space="preserve"> Meyer, Eric       </t>
  </si>
  <si>
    <t>Associate Director, Digital Analytics</t>
  </si>
  <si>
    <t>+(1) 773-834-0670</t>
  </si>
  <si>
    <t xml:space="preserve"> Mifflin, Jennifer       </t>
  </si>
  <si>
    <t>Associate Director, Global Communication Strategy</t>
  </si>
  <si>
    <t xml:space="preserve"> Mihalek, Jennifer       </t>
  </si>
  <si>
    <t xml:space="preserve">Director, Leadership Engagement and Initiatives </t>
  </si>
  <si>
    <t>+(1) 773-702-9187</t>
  </si>
  <si>
    <t xml:space="preserve"> Miklaszewski, Stephanie       </t>
  </si>
  <si>
    <t>Assistant Director, Student Recruitment and Admissions</t>
  </si>
  <si>
    <t>+(1) 773-702-7438</t>
  </si>
  <si>
    <t xml:space="preserve"> Milazzo, Marisa       </t>
  </si>
  <si>
    <t>Director, Research Systems and Development</t>
  </si>
  <si>
    <t>+(1) 773-702-0338</t>
  </si>
  <si>
    <t xml:space="preserve"> Millard, Megan       </t>
  </si>
  <si>
    <t>+(1) 312-423-8033</t>
  </si>
  <si>
    <t xml:space="preserve"> Miller, Lisa       </t>
  </si>
  <si>
    <t>Senior Director, Operations, Communications and Events</t>
  </si>
  <si>
    <t>+(1) 773-702-8525</t>
  </si>
  <si>
    <t xml:space="preserve"> Miller, Stephanie       </t>
  </si>
  <si>
    <t>Senior Associate Director, Operations &amp; Events</t>
  </si>
  <si>
    <t>+(1) 773-834-6612</t>
  </si>
  <si>
    <t xml:space="preserve"> Miller, Ellen       </t>
  </si>
  <si>
    <t>Senior Associate Director, Midwest Major Gifts</t>
  </si>
  <si>
    <t>+(1) 773-834-4346</t>
  </si>
  <si>
    <t xml:space="preserve"> Millsap, James       </t>
  </si>
  <si>
    <t>+(1) 773-702-7955</t>
  </si>
  <si>
    <t xml:space="preserve"> Minosa-Ryan, Margaret       </t>
  </si>
  <si>
    <t xml:space="preserve"> Mirza, Nauman       </t>
  </si>
  <si>
    <t>Senior Associate Director, Digital Analytics</t>
  </si>
  <si>
    <t>+(1) 773-702-5516</t>
  </si>
  <si>
    <t xml:space="preserve"> Molnar, Andras       </t>
  </si>
  <si>
    <t>Howard and Nancy Marks Principal Researcher</t>
  </si>
  <si>
    <t xml:space="preserve"> Moore, Ayarri       </t>
  </si>
  <si>
    <t>Assistant Director, CDR Labs</t>
  </si>
  <si>
    <t xml:space="preserve"> Mopsick, Jeremy       </t>
  </si>
  <si>
    <t xml:space="preserve"> Morgan, Camille       </t>
  </si>
  <si>
    <t>Associate Director, Diversity and Inclusion</t>
  </si>
  <si>
    <t>+(1) 773-834-6609</t>
  </si>
  <si>
    <t xml:space="preserve"> Morton, Julie       </t>
  </si>
  <si>
    <t>Associate Dean, Executive MBA Program</t>
  </si>
  <si>
    <t>+(1) 312-464-8781</t>
  </si>
  <si>
    <t xml:space="preserve"> Mui McHale, Jennifer       </t>
  </si>
  <si>
    <t>+(1) 312-423-8030</t>
  </si>
  <si>
    <t xml:space="preserve"> Mullin, Steve       </t>
  </si>
  <si>
    <t>Director, Service Management</t>
  </si>
  <si>
    <t>+(1) 773-702-0325</t>
  </si>
  <si>
    <t xml:space="preserve"> Murphy, Theresa       </t>
  </si>
  <si>
    <t xml:space="preserve"> Nash, Rachel       </t>
  </si>
  <si>
    <t>Senior Associate Director, Alumni Affairs &amp; Events</t>
  </si>
  <si>
    <t>+(1) 773-834-2037</t>
  </si>
  <si>
    <t xml:space="preserve"> Nassar, Salma       </t>
  </si>
  <si>
    <t>Director, Research Initiatives</t>
  </si>
  <si>
    <t>+(1) 773-834-2919</t>
  </si>
  <si>
    <t xml:space="preserve"> Navidi, Niusha       </t>
  </si>
  <si>
    <t xml:space="preserve"> Nelson, Yulanda       </t>
  </si>
  <si>
    <t>+(1) 773-834-0564</t>
  </si>
  <si>
    <t xml:space="preserve"> Newson, Jannice       </t>
  </si>
  <si>
    <t xml:space="preserve"> Ng, Erica       </t>
  </si>
  <si>
    <t xml:space="preserve"> Ng, Jeremy       </t>
  </si>
  <si>
    <t xml:space="preserve"> Ng, Victor       </t>
  </si>
  <si>
    <t xml:space="preserve"> Nguyen, Zen       </t>
  </si>
  <si>
    <t xml:space="preserve"> Nguyen, Kristine       </t>
  </si>
  <si>
    <t>Senior Associate Director, Leadership Giving</t>
  </si>
  <si>
    <t>+(1) 415-278-9262</t>
  </si>
  <si>
    <t xml:space="preserve"> Nguyen, Valerie       </t>
  </si>
  <si>
    <t xml:space="preserve"> Nicholson, Kristopher       </t>
  </si>
  <si>
    <t xml:space="preserve"> Nicholson, Tricia       </t>
  </si>
  <si>
    <t xml:space="preserve"> Niermann, Adam       </t>
  </si>
  <si>
    <t>Senior Director, Annual &amp; Leadership Giving</t>
  </si>
  <si>
    <t>+(1) 773-702-7571</t>
  </si>
  <si>
    <t xml:space="preserve"> Noel, Ashley       </t>
  </si>
  <si>
    <t>+(1) 773-834-3559</t>
  </si>
  <si>
    <t xml:space="preserve"> Norwood, Yazmin       </t>
  </si>
  <si>
    <t>Associate Director, Business Administration</t>
  </si>
  <si>
    <t>+(1) 312-423-8024</t>
  </si>
  <si>
    <t xml:space="preserve"> Oaks, Joshua       </t>
  </si>
  <si>
    <t xml:space="preserve"> Oates, Caroline       </t>
  </si>
  <si>
    <t>Assistant Director, Pipeline Development</t>
  </si>
  <si>
    <t>+(1) 773-834-3797</t>
  </si>
  <si>
    <t xml:space="preserve"> O'Brien, Kelly       </t>
  </si>
  <si>
    <t>+(1) 312-464-8709</t>
  </si>
  <si>
    <t xml:space="preserve"> O'Connor, Stephanie       </t>
  </si>
  <si>
    <t>Associate Dean, Career Services</t>
  </si>
  <si>
    <t>+(1) 773-834-5442</t>
  </si>
  <si>
    <t xml:space="preserve"> O'Connor, Kelly       </t>
  </si>
  <si>
    <t>Senior Associate Director, Communications</t>
  </si>
  <si>
    <t>+(1) 773-702-6907</t>
  </si>
  <si>
    <t xml:space="preserve"> O'Halloran, Micaela       </t>
  </si>
  <si>
    <t>+(1) 312-464-8765</t>
  </si>
  <si>
    <t xml:space="preserve"> Olofsson, Stefan       </t>
  </si>
  <si>
    <t>Assistant Director, Data Analysis and Research</t>
  </si>
  <si>
    <t xml:space="preserve"> Omar, Isra       </t>
  </si>
  <si>
    <t>Assistant Director, Small Business Programming</t>
  </si>
  <si>
    <t xml:space="preserve"> O'Neill, Elizabeth       </t>
  </si>
  <si>
    <t>Executive Director, London</t>
  </si>
  <si>
    <t xml:space="preserve"> O'Neill, Fern       </t>
  </si>
  <si>
    <t>Director, Career Management</t>
  </si>
  <si>
    <t>+(1) 773-834-0098</t>
  </si>
  <si>
    <t xml:space="preserve"> Ou, Carolyn       </t>
  </si>
  <si>
    <t>Director, Alumni Leadership Initiatives</t>
  </si>
  <si>
    <t>+(1) 773-834-3589</t>
  </si>
  <si>
    <t xml:space="preserve"> Pace-Moody, Angela       </t>
  </si>
  <si>
    <t>Director, Global Diversity and Inclusion</t>
  </si>
  <si>
    <t>+(1) 773-834-6415</t>
  </si>
  <si>
    <t xml:space="preserve"> Pahwa, Prithvi       </t>
  </si>
  <si>
    <t xml:space="preserve"> Palasz, Emma       </t>
  </si>
  <si>
    <t>+(1) 773-702-2921</t>
  </si>
  <si>
    <t xml:space="preserve"> Pange, Tanaya       </t>
  </si>
  <si>
    <t xml:space="preserve"> Paris, Celia       </t>
  </si>
  <si>
    <t>Senior Associate Director &amp; Senior Coach, Leadership Development</t>
  </si>
  <si>
    <t xml:space="preserve"> Partridge, Chris       </t>
  </si>
  <si>
    <t xml:space="preserve"> Patterson, Melissa       </t>
  </si>
  <si>
    <t>Director, Admissions and Marketing</t>
  </si>
  <si>
    <t>+(1) 312-464-8754</t>
  </si>
  <si>
    <t xml:space="preserve"> Pauliks, Ray       </t>
  </si>
  <si>
    <t>Director, Client Services</t>
  </si>
  <si>
    <t>+(1) 773-702-0326</t>
  </si>
  <si>
    <t xml:space="preserve"> Pena, Jennifer       </t>
  </si>
  <si>
    <t>Associate Director of Sales</t>
  </si>
  <si>
    <t>+(1) 312-464-8680</t>
  </si>
  <si>
    <t xml:space="preserve"> Peralta, Lucas       </t>
  </si>
  <si>
    <t>+(1) 773-702-8310</t>
  </si>
  <si>
    <t xml:space="preserve"> Perez, Mario       </t>
  </si>
  <si>
    <t xml:space="preserve"> Pergande, Micheline       </t>
  </si>
  <si>
    <t>Director, Marketing and Communication</t>
  </si>
  <si>
    <t>+(1) 773-702-7732</t>
  </si>
  <si>
    <t xml:space="preserve"> Peters, Lori       </t>
  </si>
  <si>
    <t>Senior Associate Director, Finance</t>
  </si>
  <si>
    <t>+(1) 312-464-8738</t>
  </si>
  <si>
    <t xml:space="preserve"> Peters, Michelle       </t>
  </si>
  <si>
    <t>Leadership Engagement and Initiatives Associate</t>
  </si>
  <si>
    <t xml:space="preserve"> Petersen, Damon       </t>
  </si>
  <si>
    <t xml:space="preserve"> Petersen, Mandy       </t>
  </si>
  <si>
    <t>Associate Director, Relationship Management</t>
  </si>
  <si>
    <t>+(1) 773-834-2028</t>
  </si>
  <si>
    <t xml:space="preserve"> Pincich, Samuel       </t>
  </si>
  <si>
    <t>+(1) 312-464-8762</t>
  </si>
  <si>
    <t xml:space="preserve"> Piontek, Rachel       </t>
  </si>
  <si>
    <t>Associate Director, Operations and Strategic Initiatives</t>
  </si>
  <si>
    <t xml:space="preserve"> Plaisted, Leslie       </t>
  </si>
  <si>
    <t>+(44) 207-070-2235</t>
  </si>
  <si>
    <t xml:space="preserve"> Potthoff, Gina       </t>
  </si>
  <si>
    <t>Digital Community Manager, Chicago Booth Review</t>
  </si>
  <si>
    <t xml:space="preserve"> Powell, Patricia       </t>
  </si>
  <si>
    <t>Program Manager, Executive Education</t>
  </si>
  <si>
    <t>+(1) 312-464-8722</t>
  </si>
  <si>
    <t xml:space="preserve"> Prachack, Vanessa       </t>
  </si>
  <si>
    <t>Associate Director, Admissions Marketing</t>
  </si>
  <si>
    <t>+(1) 312-423-8061</t>
  </si>
  <si>
    <t xml:space="preserve"> Przybylski, Joe       </t>
  </si>
  <si>
    <t>Senior Creative Director</t>
  </si>
  <si>
    <t>+(1) 773-834-7976</t>
  </si>
  <si>
    <t xml:space="preserve"> Pulliam, Eddie       </t>
  </si>
  <si>
    <t>Sr. Associate Director</t>
  </si>
  <si>
    <t>+(1) 773-702-6037</t>
  </si>
  <si>
    <t xml:space="preserve"> Purkey, Liam       </t>
  </si>
  <si>
    <t xml:space="preserve"> Qazi, Murassa       </t>
  </si>
  <si>
    <t>Learning Platform Technologist</t>
  </si>
  <si>
    <t>+(1) 312-423-8051</t>
  </si>
  <si>
    <t xml:space="preserve"> Qiu, Shuang       </t>
  </si>
  <si>
    <t xml:space="preserve"> Quek, Janet       </t>
  </si>
  <si>
    <t>Director, Program</t>
  </si>
  <si>
    <t>+(852) 2533-9504</t>
  </si>
  <si>
    <t xml:space="preserve"> Quijada, Maggie       </t>
  </si>
  <si>
    <t>Director, Executive Education Global Marketing and Enrollment</t>
  </si>
  <si>
    <t>+(1) 312-423-8147</t>
  </si>
  <si>
    <t xml:space="preserve"> Quist, Jason       </t>
  </si>
  <si>
    <t>Instructional Designer</t>
  </si>
  <si>
    <t>+(1) 773-702-7266</t>
  </si>
  <si>
    <t xml:space="preserve"> Rahman, Hasan       </t>
  </si>
  <si>
    <t>Database Administrator</t>
  </si>
  <si>
    <t>+(1) 773-834-2848</t>
  </si>
  <si>
    <t xml:space="preserve"> Rajan, Madhav       </t>
  </si>
  <si>
    <t>Dean and George Pratt Shultz Professor of Accounting</t>
  </si>
  <si>
    <t>Accounting</t>
  </si>
  <si>
    <t>+(1) 773-702-1680</t>
  </si>
  <si>
    <t xml:space="preserve"> Ratnasamy, Fritz       </t>
  </si>
  <si>
    <t xml:space="preserve"> Read Feinberg, Lindsay       </t>
  </si>
  <si>
    <t>Senior Coach, Leadership Programs</t>
  </si>
  <si>
    <t xml:space="preserve"> Reba, Vivian       </t>
  </si>
  <si>
    <t>Alumni Engagement Associate</t>
  </si>
  <si>
    <t>+(1) 773-834-5821</t>
  </si>
  <si>
    <t xml:space="preserve"> Rebman, Mao       </t>
  </si>
  <si>
    <t>+(1) 773-702-7099</t>
  </si>
  <si>
    <t xml:space="preserve"> Reedy, Erik John       </t>
  </si>
  <si>
    <t>Director, Data Management and External Engagement</t>
  </si>
  <si>
    <t>+(1) 773-834-0812</t>
  </si>
  <si>
    <t xml:space="preserve"> Reid, Phoebe       </t>
  </si>
  <si>
    <t xml:space="preserve"> Reid, Casey       </t>
  </si>
  <si>
    <t>Director, Communications</t>
  </si>
  <si>
    <t>+(1) 773-702-7093</t>
  </si>
  <si>
    <t xml:space="preserve"> Reiff, Renee       </t>
  </si>
  <si>
    <t>Executive Assistant to Deputy Dean Stacey R. Kole</t>
  </si>
  <si>
    <t>+(1) 773-702-9796</t>
  </si>
  <si>
    <t xml:space="preserve"> Rhoades, Rob       </t>
  </si>
  <si>
    <t>Senior Associate Director, Building Safety, Security and Engineering</t>
  </si>
  <si>
    <t>+(1) 773-834-1747</t>
  </si>
  <si>
    <t xml:space="preserve"> Ribant, Katelyn       </t>
  </si>
  <si>
    <t>Assistant Director, Event and Program Marketing</t>
  </si>
  <si>
    <t>+(1) 773-834-5933</t>
  </si>
  <si>
    <t xml:space="preserve"> Ricchiuto, Nicolas       </t>
  </si>
  <si>
    <t>Associate Director, Database Management and Analytics</t>
  </si>
  <si>
    <t>+(1) 312-261-8831</t>
  </si>
  <si>
    <t xml:space="preserve"> Richmond, Geri       </t>
  </si>
  <si>
    <t>Director, Leadership Development for PT MBA Programs</t>
  </si>
  <si>
    <t>+(1) 312-464-8743</t>
  </si>
  <si>
    <t xml:space="preserve"> Risley, Josh       </t>
  </si>
  <si>
    <t>Director, Data Engineering</t>
  </si>
  <si>
    <t xml:space="preserve"> Ritchell, Casey       </t>
  </si>
  <si>
    <t>Senior Assistant Director, Data Integrity</t>
  </si>
  <si>
    <t>+(1) 773-702-0424</t>
  </si>
  <si>
    <t xml:space="preserve"> Rivera, Tony       </t>
  </si>
  <si>
    <t>+(1) 773-702-7833</t>
  </si>
  <si>
    <t xml:space="preserve"> Robinson, Nikita       </t>
  </si>
  <si>
    <t>Office Manager</t>
  </si>
  <si>
    <t>+(1) 773-702-7509</t>
  </si>
  <si>
    <t xml:space="preserve"> Robinson, Lehman       </t>
  </si>
  <si>
    <t>Associate Director, Diversity Admissions and Outreach</t>
  </si>
  <si>
    <t xml:space="preserve"> Rodriguez, Jane       </t>
  </si>
  <si>
    <t xml:space="preserve">Director, Global Events Strategy </t>
  </si>
  <si>
    <t>+(1) 773-834-2199</t>
  </si>
  <si>
    <t xml:space="preserve"> Romano, Lindsay       </t>
  </si>
  <si>
    <t xml:space="preserve"> Roske, Chloe       </t>
  </si>
  <si>
    <t xml:space="preserve"> Ross, James       </t>
  </si>
  <si>
    <t>Associate Director, Research Analytics Lead</t>
  </si>
  <si>
    <t xml:space="preserve"> Rossi, Erin       </t>
  </si>
  <si>
    <t>+(1) 773-702-6248</t>
  </si>
  <si>
    <t xml:space="preserve"> Royce, Brittany       </t>
  </si>
  <si>
    <t>+(1) 773-834-0145</t>
  </si>
  <si>
    <t xml:space="preserve"> Rusnak, Jessica       </t>
  </si>
  <si>
    <t>Front End Web Developer</t>
  </si>
  <si>
    <t>+(1) 773-834-3318</t>
  </si>
  <si>
    <t xml:space="preserve"> Russell, Jeffrey       </t>
  </si>
  <si>
    <t>Director of Sales &amp; Marketing</t>
  </si>
  <si>
    <t>+(1) 312-464-8788</t>
  </si>
  <si>
    <t xml:space="preserve"> Russo, Dana       </t>
  </si>
  <si>
    <t>Director, Budget, Planning and Financial Reporting</t>
  </si>
  <si>
    <t>+(1) 773-702-7725</t>
  </si>
  <si>
    <t xml:space="preserve"> Rykiel, Paul       </t>
  </si>
  <si>
    <t>+(1) 773-834-2352</t>
  </si>
  <si>
    <t xml:space="preserve"> Sachs, Dan       </t>
  </si>
  <si>
    <t>Executive Director, Education and Programming</t>
  </si>
  <si>
    <t xml:space="preserve"> Sainvilus, Marielle       </t>
  </si>
  <si>
    <t>Director, Public Relations and Communications</t>
  </si>
  <si>
    <t xml:space="preserve"> Saito, Jennifer       </t>
  </si>
  <si>
    <t>+(1) 773-702-1484</t>
  </si>
  <si>
    <t xml:space="preserve"> Saleh, Mairead       </t>
  </si>
  <si>
    <t>Director, Collaboration and Community Strategy</t>
  </si>
  <si>
    <t>+(1) 773-834-2025</t>
  </si>
  <si>
    <t xml:space="preserve"> Sanchez, Andrea       </t>
  </si>
  <si>
    <t>+(1) 773-834-0449</t>
  </si>
  <si>
    <t xml:space="preserve"> Saras, Tracy       </t>
  </si>
  <si>
    <t>Associate Director, Employer Development</t>
  </si>
  <si>
    <t>+(1) 773-702-7738</t>
  </si>
  <si>
    <t xml:space="preserve"> Satherlie, Andrew       </t>
  </si>
  <si>
    <t>Associate Director, Procurement, Contracts and Sourcing</t>
  </si>
  <si>
    <t>+(1) 773-834-3556</t>
  </si>
  <si>
    <t xml:space="preserve"> Satish, Varun       </t>
  </si>
  <si>
    <t xml:space="preserve"> Sautter, Mari       </t>
  </si>
  <si>
    <t>Senior Director, Marketing and Operations</t>
  </si>
  <si>
    <t>+(1) 773-702-8610</t>
  </si>
  <si>
    <t xml:space="preserve"> Scarlata, Melanie       </t>
  </si>
  <si>
    <t>Director, Corporate Relations</t>
  </si>
  <si>
    <t>+(1) 773-834-8261</t>
  </si>
  <si>
    <t xml:space="preserve"> Schaefer, Mike       </t>
  </si>
  <si>
    <t>Director, Employer Relations Career Services</t>
  </si>
  <si>
    <t>+(1) 773-702-5351</t>
  </si>
  <si>
    <t xml:space="preserve"> Schechter, Asher       </t>
  </si>
  <si>
    <t>Writer/Editor, Stigler Center Blog</t>
  </si>
  <si>
    <t xml:space="preserve"> Schmidt, Ryan       </t>
  </si>
  <si>
    <t xml:space="preserve"> Schneider, Christopher       </t>
  </si>
  <si>
    <t>Assistant Director, Programs and Partnerships</t>
  </si>
  <si>
    <t xml:space="preserve"> Schor, Jordyn       </t>
  </si>
  <si>
    <t xml:space="preserve"> Schrader, Tom       </t>
  </si>
  <si>
    <t>+(1) 773-702-9730</t>
  </si>
  <si>
    <t xml:space="preserve"> Schultz, Craig       </t>
  </si>
  <si>
    <t>Audio-Visual Technician</t>
  </si>
  <si>
    <t>+(1) 773-834-1635</t>
  </si>
  <si>
    <t xml:space="preserve"> Schumacher, Alyson       </t>
  </si>
  <si>
    <t>Senior Director, Advancement Services</t>
  </si>
  <si>
    <t>+(1) 773-702-7548</t>
  </si>
  <si>
    <t xml:space="preserve"> Scoppettuolo, Danielle       </t>
  </si>
  <si>
    <t>Associate Director, Employer Relations, Relationship Management</t>
  </si>
  <si>
    <t>+(1) 773-702-4286</t>
  </si>
  <si>
    <t xml:space="preserve"> Scott-Hearn, Nicholas       </t>
  </si>
  <si>
    <t xml:space="preserve"> Seidenstricker, Lizzie       </t>
  </si>
  <si>
    <t>+(1) 773-702-5921</t>
  </si>
  <si>
    <t xml:space="preserve"> Serramo, Martin       </t>
  </si>
  <si>
    <t xml:space="preserve"> Seyal, Taj       </t>
  </si>
  <si>
    <t>Associate Director, Annual Fund</t>
  </si>
  <si>
    <t>+(1) 773-702-0582</t>
  </si>
  <si>
    <t xml:space="preserve"> Seybold, Emily       </t>
  </si>
  <si>
    <t xml:space="preserve"> Shah, Kartik       </t>
  </si>
  <si>
    <t>Associate Director, Sales</t>
  </si>
  <si>
    <t xml:space="preserve"> Shah, Anand       </t>
  </si>
  <si>
    <t xml:space="preserve"> Shahidi, Peyman       </t>
  </si>
  <si>
    <t xml:space="preserve"> Shea, Monica       </t>
  </si>
  <si>
    <t>+(1) 312-423-8043</t>
  </si>
  <si>
    <t xml:space="preserve"> Shelton, K       </t>
  </si>
  <si>
    <t>Director, Analytics and Business Intelligence</t>
  </si>
  <si>
    <t xml:space="preserve"> Shepard, Cris       </t>
  </si>
  <si>
    <t>Senior Associate Director, Career Management Projects and Events</t>
  </si>
  <si>
    <t>+(1) 773-834-3539</t>
  </si>
  <si>
    <t xml:space="preserve"> Shirtz, Erin       </t>
  </si>
  <si>
    <t xml:space="preserve"> Sierra-Wilburn, Maria       </t>
  </si>
  <si>
    <t>Associate Director, Enrollment</t>
  </si>
  <si>
    <t>+(1) 312-464-8729</t>
  </si>
  <si>
    <t xml:space="preserve"> Silvernale, Nettie       </t>
  </si>
  <si>
    <t xml:space="preserve"> Simmons, Danny       </t>
  </si>
  <si>
    <t xml:space="preserve"> Singh, Atiya       </t>
  </si>
  <si>
    <t>Leadership Development Coach</t>
  </si>
  <si>
    <t xml:space="preserve"> Skinner, Michelle       </t>
  </si>
  <si>
    <t>Associate Director, Faculty Research and Support</t>
  </si>
  <si>
    <t>+(1) 773-834-2360</t>
  </si>
  <si>
    <t xml:space="preserve"> Skinner, Douglas       </t>
  </si>
  <si>
    <t>Deputy Dean for Faculty and Eric J. Gleacher Distinguished Service Professor of Accounting</t>
  </si>
  <si>
    <t>+(1) 773-702-7137</t>
  </si>
  <si>
    <t xml:space="preserve"> Skoczylas, Joanna       </t>
  </si>
  <si>
    <t xml:space="preserve"> Slavin, Lev       </t>
  </si>
  <si>
    <t>Associate Director, Executive MBA Academic Support</t>
  </si>
  <si>
    <t xml:space="preserve"> Smith, Makaia       </t>
  </si>
  <si>
    <t>Assistant Director, Events</t>
  </si>
  <si>
    <t xml:space="preserve"> Smith, Marielle       </t>
  </si>
  <si>
    <t xml:space="preserve"> Smith-Horton, Amy       </t>
  </si>
  <si>
    <t>+(1) 312-464-8721</t>
  </si>
  <si>
    <t xml:space="preserve"> Smith-McKenzie, Sherrylynn       </t>
  </si>
  <si>
    <t>Office/Fiscal Assistant</t>
  </si>
  <si>
    <t>+(1) 773-702-3033</t>
  </si>
  <si>
    <t xml:space="preserve"> Smoler, Libby       </t>
  </si>
  <si>
    <t>+(1) 312-423-8144</t>
  </si>
  <si>
    <t xml:space="preserve"> Song, Zirui       </t>
  </si>
  <si>
    <t xml:space="preserve"> Sova, Audrey       </t>
  </si>
  <si>
    <t>+(1) 773-834-7798</t>
  </si>
  <si>
    <t xml:space="preserve"> Spencer, Kate       </t>
  </si>
  <si>
    <t>Director, Admissions Marketing</t>
  </si>
  <si>
    <t>+(1) 773-702-7439</t>
  </si>
  <si>
    <t xml:space="preserve"> St. George, Maureen       </t>
  </si>
  <si>
    <t>Associate Director, Communications and Marketing</t>
  </si>
  <si>
    <t>+(1) 773-834-2869</t>
  </si>
  <si>
    <t xml:space="preserve"> Staff2tst, Test       </t>
  </si>
  <si>
    <t xml:space="preserve"> Stauffer, Holly       </t>
  </si>
  <si>
    <t>Executive Assistant to Dean Madhav V. Rajan</t>
  </si>
  <si>
    <t>+(1) 773-702-6680</t>
  </si>
  <si>
    <t xml:space="preserve"> Stauffer, Marty       </t>
  </si>
  <si>
    <t>Carpenter</t>
  </si>
  <si>
    <t xml:space="preserve"> Steven, Paul       </t>
  </si>
  <si>
    <t>Senior Associate Director, Data Analysis and Research</t>
  </si>
  <si>
    <t>+(1) 773-702-7016</t>
  </si>
  <si>
    <t xml:space="preserve"> Stiller, Kara       </t>
  </si>
  <si>
    <t>Senior Director, Admissions &amp; Employer Engagement</t>
  </si>
  <si>
    <t>+(1) 312-464-8701</t>
  </si>
  <si>
    <t xml:space="preserve"> Stoller, Lauren       </t>
  </si>
  <si>
    <t>+(1) 212-218-8984</t>
  </si>
  <si>
    <t xml:space="preserve"> Stouffer, Liberty       </t>
  </si>
  <si>
    <t>+(1) 773-834-6883</t>
  </si>
  <si>
    <t xml:space="preserve"> Stunkel, Josh       </t>
  </si>
  <si>
    <t>Associate Director/Multimedia Producer</t>
  </si>
  <si>
    <t>+(1) 773-702-6625</t>
  </si>
  <si>
    <t xml:space="preserve"> Su, Shannon       </t>
  </si>
  <si>
    <t xml:space="preserve"> Sugita, Ria       </t>
  </si>
  <si>
    <t>Director, Marketing, Recruitment and Admissions</t>
  </si>
  <si>
    <t>+(65) 6716-9900</t>
  </si>
  <si>
    <t xml:space="preserve"> Suh, JoAnn       </t>
  </si>
  <si>
    <t>Assistant Director, Employer Development</t>
  </si>
  <si>
    <t xml:space="preserve"> Sullivan, Kathleen       </t>
  </si>
  <si>
    <t>Senior Director, Global Advancement</t>
  </si>
  <si>
    <t>+(1) 773-702-2628</t>
  </si>
  <si>
    <t xml:space="preserve"> Svastisalee, Chad       </t>
  </si>
  <si>
    <t>Director, Front End Web Development</t>
  </si>
  <si>
    <t xml:space="preserve"> Swinford, Donna       </t>
  </si>
  <si>
    <t>Associate Dean, Student Recruitment and Admissions</t>
  </si>
  <si>
    <t>+(1) 773-834-3881</t>
  </si>
  <si>
    <t xml:space="preserve"> Syed, Nisar       </t>
  </si>
  <si>
    <t>Director, Operations &amp; Infrastructure</t>
  </si>
  <si>
    <t>+(1) 773-834-9290</t>
  </si>
  <si>
    <t xml:space="preserve"> Tai, Wai Ming       </t>
  </si>
  <si>
    <t xml:space="preserve"> Tam, Tammy       </t>
  </si>
  <si>
    <t xml:space="preserve"> Tapper, Jessy       </t>
  </si>
  <si>
    <t>Senior Writer and Content Manager</t>
  </si>
  <si>
    <t>+(1) 773-702-0842</t>
  </si>
  <si>
    <t xml:space="preserve"> Teliani, Nahida       </t>
  </si>
  <si>
    <t>Director, Academic Services</t>
  </si>
  <si>
    <t>+(1) 773-834-0566</t>
  </si>
  <si>
    <t xml:space="preserve"> Temelko, Mark       </t>
  </si>
  <si>
    <t>Senior Associate Director, CDR Communications</t>
  </si>
  <si>
    <t>+(1) 773-834-5284</t>
  </si>
  <si>
    <t xml:space="preserve"> Test, Staff       </t>
  </si>
  <si>
    <t xml:space="preserve"> Test2uam, Staff2       </t>
  </si>
  <si>
    <t xml:space="preserve"> Thomas, Michael       </t>
  </si>
  <si>
    <t>+(1) 773-834-5663</t>
  </si>
  <si>
    <t xml:space="preserve"> Thompson, Shalana       </t>
  </si>
  <si>
    <t>Senior Contract Administrator</t>
  </si>
  <si>
    <t>+(1) 773-834-1450</t>
  </si>
  <si>
    <t xml:space="preserve"> Thornton, Julie       </t>
  </si>
  <si>
    <t xml:space="preserve"> Tinley, Jim       </t>
  </si>
  <si>
    <t>Senior Assistant Director, Prospect Management</t>
  </si>
  <si>
    <t>+(1) 773-702-7572</t>
  </si>
  <si>
    <t xml:space="preserve"> Tkach, Katie       </t>
  </si>
  <si>
    <t>+(1) 773-702-7259</t>
  </si>
  <si>
    <t xml:space="preserve"> To, Eileen       </t>
  </si>
  <si>
    <t>Associate Director, Financial Aid</t>
  </si>
  <si>
    <t>+(1) 773-702-3961</t>
  </si>
  <si>
    <t xml:space="preserve"> Tomaso, Morgan       </t>
  </si>
  <si>
    <t>+(1) 773-702-2292</t>
  </si>
  <si>
    <t xml:space="preserve"> Tomlinson, Briana       </t>
  </si>
  <si>
    <t>+(1) 773-702-7291</t>
  </si>
  <si>
    <t xml:space="preserve"> Tong, Angela       </t>
  </si>
  <si>
    <t>Director, Operations and Program Execution</t>
  </si>
  <si>
    <t>+(1) 312-423-8034</t>
  </si>
  <si>
    <t xml:space="preserve"> Townsend, Katerina       </t>
  </si>
  <si>
    <t xml:space="preserve"> Tracey, Gregory       </t>
  </si>
  <si>
    <t xml:space="preserve"> Trojniar, Chris       </t>
  </si>
  <si>
    <t>+(1) 773-702-0332</t>
  </si>
  <si>
    <t xml:space="preserve"> Turnwald, Bradley       </t>
  </si>
  <si>
    <t xml:space="preserve"> Turvy, Kate       </t>
  </si>
  <si>
    <t>Associate Director, Entrepreneurship Programs and Engagement</t>
  </si>
  <si>
    <t>+(1) 773-834-3064</t>
  </si>
  <si>
    <t xml:space="preserve"> Tzovaras, Christina       </t>
  </si>
  <si>
    <t xml:space="preserve"> Uddenberg, Stefan       </t>
  </si>
  <si>
    <t xml:space="preserve"> Vail, Chelsea       </t>
  </si>
  <si>
    <t>Senior Associate Director, Communications &amp; Programs</t>
  </si>
  <si>
    <t>+(1) 773-834-3604</t>
  </si>
  <si>
    <t xml:space="preserve"> Vairo, Gina       </t>
  </si>
  <si>
    <t>+(1) 773-702-0635</t>
  </si>
  <si>
    <t xml:space="preserve"> Valentin, Christina       </t>
  </si>
  <si>
    <t>Assistant Director, Financial Aid</t>
  </si>
  <si>
    <t>+(1) 773-834-3385</t>
  </si>
  <si>
    <t xml:space="preserve"> Vance, Barbara       </t>
  </si>
  <si>
    <t>Assistant Director, Career Services</t>
  </si>
  <si>
    <t>+(1) 773-702-7436</t>
  </si>
  <si>
    <t xml:space="preserve"> Vargas, Ernesto       </t>
  </si>
  <si>
    <t>+(1) 773-834-8499</t>
  </si>
  <si>
    <t xml:space="preserve"> Vargas, Adam       </t>
  </si>
  <si>
    <t>CDR Research Programmer</t>
  </si>
  <si>
    <t xml:space="preserve"> Vasquez, Aracely       </t>
  </si>
  <si>
    <t xml:space="preserve"> Veronesi, Pietro       </t>
  </si>
  <si>
    <t>Deputy Dean for Faculty and Chicago Board of Trade Professor of Finance</t>
  </si>
  <si>
    <t>Finance</t>
  </si>
  <si>
    <t>+(1) 773-702-6348</t>
  </si>
  <si>
    <t xml:space="preserve"> Veszilits, Anna       </t>
  </si>
  <si>
    <t>Admissions Operations Manager</t>
  </si>
  <si>
    <t>+(1) 773-702-5341</t>
  </si>
  <si>
    <t xml:space="preserve"> Villalpando, Joaquin       </t>
  </si>
  <si>
    <t>Dock Master</t>
  </si>
  <si>
    <t>+(1) 773-834-1827</t>
  </si>
  <si>
    <t xml:space="preserve"> Villamil, Lisa       </t>
  </si>
  <si>
    <t>Assistant Director, Analytics</t>
  </si>
  <si>
    <t>+(1) 773-702-3965</t>
  </si>
  <si>
    <t xml:space="preserve"> Vincent, Erzsebet       </t>
  </si>
  <si>
    <t xml:space="preserve"> Vinci, Gina       </t>
  </si>
  <si>
    <t>+(1) 773-702-5278</t>
  </si>
  <si>
    <t xml:space="preserve"> Voegtlin, Leslie       </t>
  </si>
  <si>
    <t>Data Warehouse Analyst</t>
  </si>
  <si>
    <t xml:space="preserve"> Vogel, Matthew       </t>
  </si>
  <si>
    <t>Business Analyst Team Lead</t>
  </si>
  <si>
    <t>+(1) 773-834-2083</t>
  </si>
  <si>
    <t xml:space="preserve"> von Essen, Leah       </t>
  </si>
  <si>
    <t>Associate Director, Content, Editor-in-Chief, Chicago Booth Magazine</t>
  </si>
  <si>
    <t>+(1) 773-834-6820</t>
  </si>
  <si>
    <t xml:space="preserve"> Wachtler, Peter       </t>
  </si>
  <si>
    <t>Visiting Artist</t>
  </si>
  <si>
    <t xml:space="preserve"> Waites, Rachel       </t>
  </si>
  <si>
    <t>Director, Recruitment and Admissions</t>
  </si>
  <si>
    <t>+(44) 207-070-2219</t>
  </si>
  <si>
    <t xml:space="preserve"> Walker, David       </t>
  </si>
  <si>
    <t>Help Desk Analyst</t>
  </si>
  <si>
    <t>+(1) 773-702-0194</t>
  </si>
  <si>
    <t xml:space="preserve"> Wang, Kanix       </t>
  </si>
  <si>
    <t>+(1) 773-834-4352</t>
  </si>
  <si>
    <t xml:space="preserve"> Wang, Di       </t>
  </si>
  <si>
    <t xml:space="preserve"> Ward-Mytinger, Katie       </t>
  </si>
  <si>
    <t>Assistant Director, Career Management Events</t>
  </si>
  <si>
    <t>+(1) 312-464-8752</t>
  </si>
  <si>
    <t xml:space="preserve"> Wehrs, Meena       </t>
  </si>
  <si>
    <t>Associate Dean, Executive Education</t>
  </si>
  <si>
    <t>+(1) 312-464-8723</t>
  </si>
  <si>
    <t xml:space="preserve"> Weiner, Kyle       </t>
  </si>
  <si>
    <t>Associate Director, Brand Strategy</t>
  </si>
  <si>
    <t xml:space="preserve"> Weitzman, Hal       </t>
  </si>
  <si>
    <t>Executive Director, Intellectual Capital</t>
  </si>
  <si>
    <t>+(1) 773-702-2965</t>
  </si>
  <si>
    <t xml:space="preserve"> Wen, Wendy       </t>
  </si>
  <si>
    <t xml:space="preserve"> Wheat, Chris       </t>
  </si>
  <si>
    <t>Executive Director, Stigler Center</t>
  </si>
  <si>
    <t>+(1) 312-504-1051</t>
  </si>
  <si>
    <t xml:space="preserve"> White, Rebecca       </t>
  </si>
  <si>
    <t>Director, CDR Lab Services</t>
  </si>
  <si>
    <t>+(1) 773-702-2621</t>
  </si>
  <si>
    <t xml:space="preserve"> White, Annie       </t>
  </si>
  <si>
    <t>Senior Director, Alumni Relations</t>
  </si>
  <si>
    <t xml:space="preserve"> White, Brent       </t>
  </si>
  <si>
    <t xml:space="preserve">Senior Associate Director, Content Strategy </t>
  </si>
  <si>
    <t>+(1) 773-834-8819</t>
  </si>
  <si>
    <t xml:space="preserve"> Wilkinson, Joe       </t>
  </si>
  <si>
    <t>Senior Associate Director, Sales</t>
  </si>
  <si>
    <t>+(1) 312-464-8779</t>
  </si>
  <si>
    <t xml:space="preserve"> Williams, Angie       </t>
  </si>
  <si>
    <t>Associate Director, Enterprise Events</t>
  </si>
  <si>
    <t xml:space="preserve"> Williams, Bianca       </t>
  </si>
  <si>
    <t>+(1) 312-423-8041</t>
  </si>
  <si>
    <t xml:space="preserve"> Williams, Jennifer       </t>
  </si>
  <si>
    <t>Senior Associate Director, Operations</t>
  </si>
  <si>
    <t>+(1) 773-702-5530</t>
  </si>
  <si>
    <t xml:space="preserve"> Wilson, Jonathan       </t>
  </si>
  <si>
    <t>Application Developer</t>
  </si>
  <si>
    <t xml:space="preserve"> Wilson, Brian       </t>
  </si>
  <si>
    <t>Associate Director, Service Desk and Applications</t>
  </si>
  <si>
    <t>+(1) 773-834-4512</t>
  </si>
  <si>
    <t xml:space="preserve"> Wislocki, Anna       </t>
  </si>
  <si>
    <t>Senior Program Manager, Science Programs</t>
  </si>
  <si>
    <t xml:space="preserve"> Woods, Blake       </t>
  </si>
  <si>
    <t xml:space="preserve"> Woods, Lonnie       </t>
  </si>
  <si>
    <t>+(1) 312-464-8704</t>
  </si>
  <si>
    <t xml:space="preserve"> Wright, Thomas       </t>
  </si>
  <si>
    <t xml:space="preserve"> Wright, Amy       </t>
  </si>
  <si>
    <t>Senior Director, Faculty and Academic Services</t>
  </si>
  <si>
    <t>+(1) 773-834-3157</t>
  </si>
  <si>
    <t xml:space="preserve"> Wright, Will       </t>
  </si>
  <si>
    <t xml:space="preserve"> Wu, Adam       </t>
  </si>
  <si>
    <t xml:space="preserve"> Wuthenow, Nicolas       </t>
  </si>
  <si>
    <t xml:space="preserve"> Xiong, Olivia       </t>
  </si>
  <si>
    <t xml:space="preserve"> Yang, Minghao       </t>
  </si>
  <si>
    <t xml:space="preserve"> Yang, Yingxuan       </t>
  </si>
  <si>
    <t xml:space="preserve"> Yeung, Angel       </t>
  </si>
  <si>
    <t>Office and Guest Relations Manager</t>
  </si>
  <si>
    <t>+(852) 2533-9520</t>
  </si>
  <si>
    <t xml:space="preserve"> Yip, Michael       </t>
  </si>
  <si>
    <t xml:space="preserve"> Yue, Ching       </t>
  </si>
  <si>
    <t>+(1) 773-834-7922</t>
  </si>
  <si>
    <t xml:space="preserve"> Yung, Lenora       </t>
  </si>
  <si>
    <t>Assistant Director, Global Events</t>
  </si>
  <si>
    <t>+(852) 2533-9513</t>
  </si>
  <si>
    <t xml:space="preserve"> Zane, Ray       </t>
  </si>
  <si>
    <t xml:space="preserve"> Zatkowski, Ellen       </t>
  </si>
  <si>
    <t>Assistant Director, Innovation Programs</t>
  </si>
  <si>
    <t xml:space="preserve"> Zee, Jen       </t>
  </si>
  <si>
    <t>+(852) 2533-9565</t>
  </si>
  <si>
    <t xml:space="preserve"> Zhang, Wenbo       </t>
  </si>
  <si>
    <t>+(1) 773-834-3098</t>
  </si>
  <si>
    <t xml:space="preserve"> Zhang, Leifu       </t>
  </si>
  <si>
    <t xml:space="preserve"> Zhang, Katie       </t>
  </si>
  <si>
    <t xml:space="preserve"> Zhang, Vivian       </t>
  </si>
  <si>
    <t xml:space="preserve">Research Professional    </t>
  </si>
  <si>
    <t xml:space="preserve"> Zhao, Zichen       </t>
  </si>
  <si>
    <t xml:space="preserve"> Zhou, Yuwei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</si>
</sst>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/>
    <xf numFmtId="0" fontId="3" fillId="3" borderId="0" xfId="0" applyNumberFormat="1" applyFont="1" applyFill="1" applyBorder="1"/>
    <xf numFmtId="0" fontId="0" fillId="4" borderId="0" xfId="0" applyNumberFormat="1" applyFont="1" applyFill="1" applyBorder="1"/>
    <xf numFmtId="0" fontId="3" fillId="4" borderId="0" xfId="0" applyNumberFormat="1" applyFont="1" applyFill="1" applyBorder="1"/>
    <xf numFmtId="0" fontId="1" fillId="3" borderId="0" xfId="0" applyNumberFormat="1" applyFont="1" applyFill="1" applyBorder="1" applyAlignment="1">
      <alignment vertical="top"/>
    </xf>
    <xf numFmtId="0" fontId="0" fillId="3" borderId="0" xfId="0" applyNumberFormat="1" applyFont="1" applyFill="1" applyBorder="1"/>
    <xf numFmtId="0" fontId="1" fillId="4" borderId="0" xfId="0" applyNumberFormat="1" applyFont="1" applyFill="1" applyBorder="1" applyAlignment="1">
      <alignment vertical="top"/>
    </xf>
    <xf numFmtId="0" fontId="0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3"/>
  <sheetViews>
    <sheetView tabSelected="1" workbookViewId="0"/>
  </sheetViews>
  <sheetFormatPr baseColWidth="10" defaultColWidth="8.83203125" defaultRowHeight="15" x14ac:dyDescent="0.2"/>
  <cols>
    <col min="1" max="1" width="35" customWidth="1"/>
    <col min="2" max="2" width="20" customWidth="1"/>
    <col min="3" max="3" width="80" customWidth="1"/>
  </cols>
  <sheetData>
    <row r="1" spans="1:3" ht="24" x14ac:dyDescent="0.2">
      <c r="A1" s="1" t="s">
        <v>0</v>
      </c>
      <c r="B1" s="1" t="s">
        <v>1</v>
      </c>
      <c r="C1" s="1" t="s">
        <v>1</v>
      </c>
    </row>
    <row r="2" spans="1:3" x14ac:dyDescent="0.2">
      <c r="A2" s="6" t="s">
        <v>2</v>
      </c>
      <c r="B2" s="2" t="s">
        <v>3</v>
      </c>
      <c r="C2" s="2" t="s">
        <v>4</v>
      </c>
    </row>
    <row r="3" spans="1:3" x14ac:dyDescent="0.2">
      <c r="A3" s="7"/>
      <c r="B3" s="2" t="s">
        <v>5</v>
      </c>
      <c r="C3" s="2" t="s">
        <v>6</v>
      </c>
    </row>
    <row r="4" spans="1:3" x14ac:dyDescent="0.2">
      <c r="A4" s="7"/>
      <c r="B4" s="2" t="s">
        <v>7</v>
      </c>
      <c r="C4" s="2" t="s">
        <v>8</v>
      </c>
    </row>
    <row r="5" spans="1:3" x14ac:dyDescent="0.2">
      <c r="A5" s="7"/>
      <c r="B5" s="2" t="s">
        <v>9</v>
      </c>
      <c r="C5" s="3" t="str">
        <f>HYPERLINK("mailto:Sam.Abboud@chicagobooth.edu", "Sam.Abboud@chicagobooth.edu")</f>
        <v>Sam.Abboud@chicagobooth.edu</v>
      </c>
    </row>
    <row r="6" spans="1:3" x14ac:dyDescent="0.2">
      <c r="A6" s="8" t="s">
        <v>10</v>
      </c>
      <c r="B6" s="4" t="s">
        <v>3</v>
      </c>
      <c r="C6" s="4" t="s">
        <v>11</v>
      </c>
    </row>
    <row r="7" spans="1:3" x14ac:dyDescent="0.2">
      <c r="A7" s="9"/>
      <c r="B7" s="4" t="s">
        <v>5</v>
      </c>
      <c r="C7" s="4" t="s">
        <v>12</v>
      </c>
    </row>
    <row r="8" spans="1:3" x14ac:dyDescent="0.2">
      <c r="A8" s="9"/>
      <c r="B8" s="4" t="s">
        <v>7</v>
      </c>
      <c r="C8" s="4" t="s">
        <v>13</v>
      </c>
    </row>
    <row r="9" spans="1:3" x14ac:dyDescent="0.2">
      <c r="A9" s="9"/>
      <c r="B9" s="4" t="s">
        <v>9</v>
      </c>
      <c r="C9" s="5" t="str">
        <f>HYPERLINK("mailto:Skyler.Adams@chicagobooth.edu", "Skyler.Adams@chicagobooth.edu")</f>
        <v>Skyler.Adams@chicagobooth.edu</v>
      </c>
    </row>
    <row r="10" spans="1:3" x14ac:dyDescent="0.2">
      <c r="A10" s="6" t="s">
        <v>14</v>
      </c>
      <c r="B10" s="2" t="s">
        <v>3</v>
      </c>
      <c r="C10" s="2" t="s">
        <v>15</v>
      </c>
    </row>
    <row r="11" spans="1:3" x14ac:dyDescent="0.2">
      <c r="A11" s="7"/>
      <c r="B11" s="2" t="s">
        <v>5</v>
      </c>
      <c r="C11" s="2" t="s">
        <v>16</v>
      </c>
    </row>
    <row r="12" spans="1:3" x14ac:dyDescent="0.2">
      <c r="A12" s="7"/>
      <c r="B12" s="2" t="s">
        <v>7</v>
      </c>
      <c r="C12" s="2" t="s">
        <v>17</v>
      </c>
    </row>
    <row r="13" spans="1:3" x14ac:dyDescent="0.2">
      <c r="A13" s="7"/>
      <c r="B13" s="2" t="s">
        <v>9</v>
      </c>
      <c r="C13" s="3" t="str">
        <f>HYPERLINK("mailto:kaushal.addanki@chicagobooth.edu", "kaushal.addanki@chicagobooth.edu")</f>
        <v>kaushal.addanki@chicagobooth.edu</v>
      </c>
    </row>
    <row r="14" spans="1:3" x14ac:dyDescent="0.2">
      <c r="A14" s="8" t="s">
        <v>18</v>
      </c>
      <c r="B14" s="4" t="s">
        <v>3</v>
      </c>
      <c r="C14" s="4" t="s">
        <v>19</v>
      </c>
    </row>
    <row r="15" spans="1:3" x14ac:dyDescent="0.2">
      <c r="A15" s="9"/>
      <c r="B15" s="4" t="s">
        <v>5</v>
      </c>
      <c r="C15" s="4" t="s">
        <v>20</v>
      </c>
    </row>
    <row r="16" spans="1:3" x14ac:dyDescent="0.2">
      <c r="A16" s="9"/>
      <c r="B16" s="4" t="s">
        <v>7</v>
      </c>
      <c r="C16" s="4" t="s">
        <v>1</v>
      </c>
    </row>
    <row r="17" spans="1:3" x14ac:dyDescent="0.2">
      <c r="A17" s="9"/>
      <c r="B17" s="4" t="s">
        <v>9</v>
      </c>
      <c r="C17" s="5" t="str">
        <f>HYPERLINK("mailto:Mary.Adekoya@chicagobooth.edu", "Mary.Adekoya@chicagobooth.edu")</f>
        <v>Mary.Adekoya@chicagobooth.edu</v>
      </c>
    </row>
    <row r="18" spans="1:3" x14ac:dyDescent="0.2">
      <c r="A18" s="6" t="s">
        <v>21</v>
      </c>
      <c r="B18" s="2" t="s">
        <v>3</v>
      </c>
      <c r="C18" s="2" t="s">
        <v>22</v>
      </c>
    </row>
    <row r="19" spans="1:3" x14ac:dyDescent="0.2">
      <c r="A19" s="7"/>
      <c r="B19" s="2" t="s">
        <v>5</v>
      </c>
      <c r="C19" s="2" t="s">
        <v>23</v>
      </c>
    </row>
    <row r="20" spans="1:3" x14ac:dyDescent="0.2">
      <c r="A20" s="7"/>
      <c r="B20" s="2" t="s">
        <v>7</v>
      </c>
      <c r="C20" s="2" t="s">
        <v>24</v>
      </c>
    </row>
    <row r="21" spans="1:3" x14ac:dyDescent="0.2">
      <c r="A21" s="7"/>
      <c r="B21" s="2" t="s">
        <v>9</v>
      </c>
      <c r="C21" s="3" t="str">
        <f>HYPERLINK("mailto:louis.affarano@chicagobooth.edu", "louis.affarano@chicagobooth.edu")</f>
        <v>louis.affarano@chicagobooth.edu</v>
      </c>
    </row>
    <row r="22" spans="1:3" x14ac:dyDescent="0.2">
      <c r="A22" s="8" t="s">
        <v>25</v>
      </c>
      <c r="B22" s="4" t="s">
        <v>3</v>
      </c>
      <c r="C22" s="4" t="s">
        <v>26</v>
      </c>
    </row>
    <row r="23" spans="1:3" x14ac:dyDescent="0.2">
      <c r="A23" s="9"/>
      <c r="B23" s="4" t="s">
        <v>5</v>
      </c>
      <c r="C23" s="4" t="s">
        <v>27</v>
      </c>
    </row>
    <row r="24" spans="1:3" x14ac:dyDescent="0.2">
      <c r="A24" s="9"/>
      <c r="B24" s="4" t="s">
        <v>7</v>
      </c>
      <c r="C24" s="4" t="s">
        <v>1</v>
      </c>
    </row>
    <row r="25" spans="1:3" x14ac:dyDescent="0.2">
      <c r="A25" s="9"/>
      <c r="B25" s="4" t="s">
        <v>9</v>
      </c>
      <c r="C25" s="5" t="str">
        <f>HYPERLINK("mailto:Hajira.Aga@chicagobooth.edu", "Hajira.Aga@chicagobooth.edu")</f>
        <v>Hajira.Aga@chicagobooth.edu</v>
      </c>
    </row>
    <row r="26" spans="1:3" x14ac:dyDescent="0.2">
      <c r="A26" s="6" t="s">
        <v>28</v>
      </c>
      <c r="B26" s="2" t="s">
        <v>3</v>
      </c>
      <c r="C26" s="2" t="s">
        <v>29</v>
      </c>
    </row>
    <row r="27" spans="1:3" x14ac:dyDescent="0.2">
      <c r="A27" s="7"/>
      <c r="B27" s="2" t="s">
        <v>5</v>
      </c>
      <c r="C27" s="2" t="s">
        <v>30</v>
      </c>
    </row>
    <row r="28" spans="1:3" x14ac:dyDescent="0.2">
      <c r="A28" s="7"/>
      <c r="B28" s="2" t="s">
        <v>7</v>
      </c>
      <c r="C28" s="2" t="s">
        <v>31</v>
      </c>
    </row>
    <row r="29" spans="1:3" x14ac:dyDescent="0.2">
      <c r="A29" s="7"/>
      <c r="B29" s="2" t="s">
        <v>9</v>
      </c>
      <c r="C29" s="3" t="str">
        <f>HYPERLINK("mailto:Kurt.Ahlm@chicagobooth.edu", "Kurt.Ahlm@chicagobooth.edu")</f>
        <v>Kurt.Ahlm@chicagobooth.edu</v>
      </c>
    </row>
    <row r="30" spans="1:3" x14ac:dyDescent="0.2">
      <c r="A30" s="8" t="s">
        <v>32</v>
      </c>
      <c r="B30" s="4" t="s">
        <v>3</v>
      </c>
      <c r="C30" s="4" t="s">
        <v>33</v>
      </c>
    </row>
    <row r="31" spans="1:3" x14ac:dyDescent="0.2">
      <c r="A31" s="9"/>
      <c r="B31" s="4" t="s">
        <v>5</v>
      </c>
      <c r="C31" s="4" t="s">
        <v>34</v>
      </c>
    </row>
    <row r="32" spans="1:3" x14ac:dyDescent="0.2">
      <c r="A32" s="9"/>
      <c r="B32" s="4" t="s">
        <v>7</v>
      </c>
      <c r="C32" s="4" t="s">
        <v>35</v>
      </c>
    </row>
    <row r="33" spans="1:3" x14ac:dyDescent="0.2">
      <c r="A33" s="9"/>
      <c r="B33" s="4" t="s">
        <v>9</v>
      </c>
      <c r="C33" s="5" t="str">
        <f>HYPERLINK("mailto:Mohamed.Ahmed@chicagobooth.edu", "Mohamed.Ahmed@chicagobooth.edu")</f>
        <v>Mohamed.Ahmed@chicagobooth.edu</v>
      </c>
    </row>
    <row r="34" spans="1:3" x14ac:dyDescent="0.2">
      <c r="A34" s="6" t="s">
        <v>36</v>
      </c>
      <c r="B34" s="2" t="s">
        <v>3</v>
      </c>
      <c r="C34" s="2" t="s">
        <v>37</v>
      </c>
    </row>
    <row r="35" spans="1:3" x14ac:dyDescent="0.2">
      <c r="A35" s="7"/>
      <c r="B35" s="2" t="s">
        <v>5</v>
      </c>
      <c r="C35" s="2" t="s">
        <v>27</v>
      </c>
    </row>
    <row r="36" spans="1:3" x14ac:dyDescent="0.2">
      <c r="A36" s="7"/>
      <c r="B36" s="2" t="s">
        <v>7</v>
      </c>
      <c r="C36" s="2" t="s">
        <v>1</v>
      </c>
    </row>
    <row r="37" spans="1:3" x14ac:dyDescent="0.2">
      <c r="A37" s="7"/>
      <c r="B37" s="2" t="s">
        <v>9</v>
      </c>
      <c r="C37" s="3" t="str">
        <f>HYPERLINK("mailto:Nadia.Ahrazem@chicagobooth.edu", "Nadia.Ahrazem@chicagobooth.edu")</f>
        <v>Nadia.Ahrazem@chicagobooth.edu</v>
      </c>
    </row>
    <row r="38" spans="1:3" x14ac:dyDescent="0.2">
      <c r="A38" s="8" t="s">
        <v>38</v>
      </c>
      <c r="B38" s="4" t="s">
        <v>3</v>
      </c>
      <c r="C38" s="4" t="s">
        <v>39</v>
      </c>
    </row>
    <row r="39" spans="1:3" x14ac:dyDescent="0.2">
      <c r="A39" s="9"/>
      <c r="B39" s="4" t="s">
        <v>5</v>
      </c>
      <c r="C39" s="4" t="s">
        <v>12</v>
      </c>
    </row>
    <row r="40" spans="1:3" x14ac:dyDescent="0.2">
      <c r="A40" s="9"/>
      <c r="B40" s="4" t="s">
        <v>7</v>
      </c>
      <c r="C40" s="4" t="s">
        <v>40</v>
      </c>
    </row>
    <row r="41" spans="1:3" x14ac:dyDescent="0.2">
      <c r="A41" s="9"/>
      <c r="B41" s="4" t="s">
        <v>9</v>
      </c>
      <c r="C41" s="5" t="str">
        <f>HYPERLINK("mailto:Peter.Aiello@chicagobooth.edu", "Peter.Aiello@chicagobooth.edu")</f>
        <v>Peter.Aiello@chicagobooth.edu</v>
      </c>
    </row>
    <row r="42" spans="1:3" x14ac:dyDescent="0.2">
      <c r="A42" s="6" t="s">
        <v>41</v>
      </c>
      <c r="B42" s="2" t="s">
        <v>3</v>
      </c>
      <c r="C42" s="2" t="s">
        <v>42</v>
      </c>
    </row>
    <row r="43" spans="1:3" x14ac:dyDescent="0.2">
      <c r="A43" s="7"/>
      <c r="B43" s="2" t="s">
        <v>5</v>
      </c>
      <c r="C43" s="2" t="s">
        <v>43</v>
      </c>
    </row>
    <row r="44" spans="1:3" x14ac:dyDescent="0.2">
      <c r="A44" s="7"/>
      <c r="B44" s="2" t="s">
        <v>7</v>
      </c>
      <c r="C44" s="2" t="s">
        <v>44</v>
      </c>
    </row>
    <row r="45" spans="1:3" x14ac:dyDescent="0.2">
      <c r="A45" s="7"/>
      <c r="B45" s="2" t="s">
        <v>9</v>
      </c>
      <c r="C45" s="3" t="str">
        <f>HYPERLINK("mailto:bryan.aitchison@chicagobooth.edu", "bryan.aitchison@chicagobooth.edu")</f>
        <v>bryan.aitchison@chicagobooth.edu</v>
      </c>
    </row>
    <row r="46" spans="1:3" x14ac:dyDescent="0.2">
      <c r="A46" s="8" t="s">
        <v>45</v>
      </c>
      <c r="B46" s="4" t="s">
        <v>3</v>
      </c>
      <c r="C46" s="4" t="s">
        <v>46</v>
      </c>
    </row>
    <row r="47" spans="1:3" x14ac:dyDescent="0.2">
      <c r="A47" s="9"/>
      <c r="B47" s="4" t="s">
        <v>5</v>
      </c>
      <c r="C47" s="4" t="s">
        <v>47</v>
      </c>
    </row>
    <row r="48" spans="1:3" x14ac:dyDescent="0.2">
      <c r="A48" s="9"/>
      <c r="B48" s="4" t="s">
        <v>7</v>
      </c>
      <c r="C48" s="4" t="s">
        <v>48</v>
      </c>
    </row>
    <row r="49" spans="1:3" x14ac:dyDescent="0.2">
      <c r="A49" s="9"/>
      <c r="B49" s="4" t="s">
        <v>9</v>
      </c>
      <c r="C49" s="5" t="str">
        <f>HYPERLINK("mailto:Zeynep.AksoyAta@chicagobooth.edu", "Zeynep.AksoyAta@chicagobooth.edu")</f>
        <v>Zeynep.AksoyAta@chicagobooth.edu</v>
      </c>
    </row>
    <row r="50" spans="1:3" x14ac:dyDescent="0.2">
      <c r="A50" s="6" t="s">
        <v>49</v>
      </c>
      <c r="B50" s="2" t="s">
        <v>3</v>
      </c>
      <c r="C50" s="2" t="s">
        <v>50</v>
      </c>
    </row>
    <row r="51" spans="1:3" x14ac:dyDescent="0.2">
      <c r="A51" s="7"/>
      <c r="B51" s="2" t="s">
        <v>5</v>
      </c>
      <c r="C51" s="2" t="s">
        <v>51</v>
      </c>
    </row>
    <row r="52" spans="1:3" x14ac:dyDescent="0.2">
      <c r="A52" s="7"/>
      <c r="B52" s="2" t="s">
        <v>7</v>
      </c>
      <c r="C52" s="2" t="s">
        <v>1</v>
      </c>
    </row>
    <row r="53" spans="1:3" x14ac:dyDescent="0.2">
      <c r="A53" s="7"/>
      <c r="B53" s="2" t="s">
        <v>9</v>
      </c>
      <c r="C53" s="3" t="str">
        <f>HYPERLINK("mailto:Daniel.Albohn@chicagobooth.edu", "Daniel.Albohn@chicagobooth.edu")</f>
        <v>Daniel.Albohn@chicagobooth.edu</v>
      </c>
    </row>
    <row r="54" spans="1:3" x14ac:dyDescent="0.2">
      <c r="A54" s="8" t="s">
        <v>52</v>
      </c>
      <c r="B54" s="4" t="s">
        <v>3</v>
      </c>
      <c r="C54" s="4" t="s">
        <v>53</v>
      </c>
    </row>
    <row r="55" spans="1:3" x14ac:dyDescent="0.2">
      <c r="A55" s="9"/>
      <c r="B55" s="4" t="s">
        <v>5</v>
      </c>
      <c r="C55" s="4" t="s">
        <v>43</v>
      </c>
    </row>
    <row r="56" spans="1:3" x14ac:dyDescent="0.2">
      <c r="A56" s="9"/>
      <c r="B56" s="4" t="s">
        <v>7</v>
      </c>
      <c r="C56" s="4" t="s">
        <v>54</v>
      </c>
    </row>
    <row r="57" spans="1:3" x14ac:dyDescent="0.2">
      <c r="A57" s="9"/>
      <c r="B57" s="4" t="s">
        <v>9</v>
      </c>
      <c r="C57" s="5" t="str">
        <f>HYPERLINK("mailto:joseph.alesia@chicagobooth.edu", "joseph.alesia@chicagobooth.edu")</f>
        <v>joseph.alesia@chicagobooth.edu</v>
      </c>
    </row>
    <row r="58" spans="1:3" x14ac:dyDescent="0.2">
      <c r="A58" s="6" t="s">
        <v>55</v>
      </c>
      <c r="B58" s="2" t="s">
        <v>3</v>
      </c>
      <c r="C58" s="2" t="s">
        <v>56</v>
      </c>
    </row>
    <row r="59" spans="1:3" x14ac:dyDescent="0.2">
      <c r="A59" s="7"/>
      <c r="B59" s="2" t="s">
        <v>5</v>
      </c>
      <c r="C59" s="2" t="s">
        <v>57</v>
      </c>
    </row>
    <row r="60" spans="1:3" x14ac:dyDescent="0.2">
      <c r="A60" s="7"/>
      <c r="B60" s="2" t="s">
        <v>7</v>
      </c>
      <c r="C60" s="2" t="s">
        <v>58</v>
      </c>
    </row>
    <row r="61" spans="1:3" x14ac:dyDescent="0.2">
      <c r="A61" s="7"/>
      <c r="B61" s="2" t="s">
        <v>9</v>
      </c>
      <c r="C61" s="3" t="str">
        <f>HYPERLINK("mailto:Zakiyyah.Ali@chicagobooth.edu", "Zakiyyah.Ali@chicagobooth.edu")</f>
        <v>Zakiyyah.Ali@chicagobooth.edu</v>
      </c>
    </row>
    <row r="62" spans="1:3" x14ac:dyDescent="0.2">
      <c r="A62" s="8" t="s">
        <v>59</v>
      </c>
      <c r="B62" s="4" t="s">
        <v>3</v>
      </c>
      <c r="C62" s="4" t="s">
        <v>60</v>
      </c>
    </row>
    <row r="63" spans="1:3" x14ac:dyDescent="0.2">
      <c r="A63" s="9"/>
      <c r="B63" s="4" t="s">
        <v>5</v>
      </c>
      <c r="C63" s="4" t="s">
        <v>61</v>
      </c>
    </row>
    <row r="64" spans="1:3" x14ac:dyDescent="0.2">
      <c r="A64" s="9"/>
      <c r="B64" s="4" t="s">
        <v>7</v>
      </c>
      <c r="C64" s="4" t="s">
        <v>62</v>
      </c>
    </row>
    <row r="65" spans="1:3" x14ac:dyDescent="0.2">
      <c r="A65" s="9"/>
      <c r="B65" s="4" t="s">
        <v>9</v>
      </c>
      <c r="C65" s="5" t="str">
        <f>HYPERLINK("mailto:Makini.Allwood@chicagobooth.edu", "Makini.Allwood@chicagobooth.edu")</f>
        <v>Makini.Allwood@chicagobooth.edu</v>
      </c>
    </row>
    <row r="66" spans="1:3" x14ac:dyDescent="0.2">
      <c r="A66" s="6" t="s">
        <v>63</v>
      </c>
      <c r="B66" s="2" t="s">
        <v>3</v>
      </c>
      <c r="C66" s="2" t="s">
        <v>64</v>
      </c>
    </row>
    <row r="67" spans="1:3" x14ac:dyDescent="0.2">
      <c r="A67" s="7"/>
      <c r="B67" s="2" t="s">
        <v>5</v>
      </c>
      <c r="C67" s="2" t="s">
        <v>65</v>
      </c>
    </row>
    <row r="68" spans="1:3" x14ac:dyDescent="0.2">
      <c r="A68" s="7"/>
      <c r="B68" s="2" t="s">
        <v>7</v>
      </c>
      <c r="C68" s="2" t="s">
        <v>1</v>
      </c>
    </row>
    <row r="69" spans="1:3" x14ac:dyDescent="0.2">
      <c r="A69" s="7"/>
      <c r="B69" s="2" t="s">
        <v>9</v>
      </c>
      <c r="C69" s="3" t="str">
        <f>HYPERLINK("mailto:Livia.Amato@chicagobooth.edu", "Livia.Amato@chicagobooth.edu")</f>
        <v>Livia.Amato@chicagobooth.edu</v>
      </c>
    </row>
    <row r="70" spans="1:3" x14ac:dyDescent="0.2">
      <c r="A70" s="8" t="s">
        <v>66</v>
      </c>
      <c r="B70" s="4" t="s">
        <v>3</v>
      </c>
      <c r="C70" s="4" t="s">
        <v>67</v>
      </c>
    </row>
    <row r="71" spans="1:3" x14ac:dyDescent="0.2">
      <c r="A71" s="9"/>
      <c r="B71" s="4" t="s">
        <v>5</v>
      </c>
      <c r="C71" s="4" t="s">
        <v>20</v>
      </c>
    </row>
    <row r="72" spans="1:3" x14ac:dyDescent="0.2">
      <c r="A72" s="9"/>
      <c r="B72" s="4" t="s">
        <v>7</v>
      </c>
      <c r="C72" s="4" t="s">
        <v>68</v>
      </c>
    </row>
    <row r="73" spans="1:3" x14ac:dyDescent="0.2">
      <c r="A73" s="9"/>
      <c r="B73" s="4" t="s">
        <v>9</v>
      </c>
      <c r="C73" s="5" t="str">
        <f>HYPERLINK("mailto:Caitlin.Andersen@chicagobooth.edu", "Caitlin.Andersen@chicagobooth.edu")</f>
        <v>Caitlin.Andersen@chicagobooth.edu</v>
      </c>
    </row>
    <row r="74" spans="1:3" x14ac:dyDescent="0.2">
      <c r="A74" s="6" t="s">
        <v>69</v>
      </c>
      <c r="B74" s="2" t="s">
        <v>3</v>
      </c>
      <c r="C74" s="2" t="s">
        <v>70</v>
      </c>
    </row>
    <row r="75" spans="1:3" x14ac:dyDescent="0.2">
      <c r="A75" s="7"/>
      <c r="B75" s="2" t="s">
        <v>5</v>
      </c>
      <c r="C75" s="2" t="s">
        <v>71</v>
      </c>
    </row>
    <row r="76" spans="1:3" x14ac:dyDescent="0.2">
      <c r="A76" s="7"/>
      <c r="B76" s="2" t="s">
        <v>7</v>
      </c>
      <c r="C76" s="2" t="s">
        <v>72</v>
      </c>
    </row>
    <row r="77" spans="1:3" x14ac:dyDescent="0.2">
      <c r="A77" s="7"/>
      <c r="B77" s="2" t="s">
        <v>9</v>
      </c>
      <c r="C77" s="3" t="str">
        <f>HYPERLINK("mailto:Dana.Anderson@chicagobooth.edu", "Dana.Anderson@chicagobooth.edu")</f>
        <v>Dana.Anderson@chicagobooth.edu</v>
      </c>
    </row>
    <row r="78" spans="1:3" x14ac:dyDescent="0.2">
      <c r="A78" s="8" t="s">
        <v>73</v>
      </c>
      <c r="B78" s="4" t="s">
        <v>3</v>
      </c>
      <c r="C78" s="4" t="s">
        <v>74</v>
      </c>
    </row>
    <row r="79" spans="1:3" x14ac:dyDescent="0.2">
      <c r="A79" s="9"/>
      <c r="B79" s="4" t="s">
        <v>5</v>
      </c>
      <c r="C79" s="4" t="s">
        <v>57</v>
      </c>
    </row>
    <row r="80" spans="1:3" x14ac:dyDescent="0.2">
      <c r="A80" s="9"/>
      <c r="B80" s="4" t="s">
        <v>7</v>
      </c>
      <c r="C80" s="4" t="s">
        <v>1</v>
      </c>
    </row>
    <row r="81" spans="1:3" x14ac:dyDescent="0.2">
      <c r="A81" s="9"/>
      <c r="B81" s="4" t="s">
        <v>9</v>
      </c>
      <c r="C81" s="5" t="str">
        <f>HYPERLINK("mailto:Jamila.Anderson@chicagobooth.edu", "Jamila.Anderson@chicagobooth.edu")</f>
        <v>Jamila.Anderson@chicagobooth.edu</v>
      </c>
    </row>
    <row r="82" spans="1:3" x14ac:dyDescent="0.2">
      <c r="A82" s="6" t="s">
        <v>75</v>
      </c>
      <c r="B82" s="2" t="s">
        <v>3</v>
      </c>
      <c r="C82" s="2" t="s">
        <v>76</v>
      </c>
    </row>
    <row r="83" spans="1:3" x14ac:dyDescent="0.2">
      <c r="A83" s="7"/>
      <c r="B83" s="2" t="s">
        <v>5</v>
      </c>
      <c r="C83" s="2" t="s">
        <v>77</v>
      </c>
    </row>
    <row r="84" spans="1:3" x14ac:dyDescent="0.2">
      <c r="A84" s="7"/>
      <c r="B84" s="2" t="s">
        <v>7</v>
      </c>
      <c r="C84" s="2" t="s">
        <v>1</v>
      </c>
    </row>
    <row r="85" spans="1:3" x14ac:dyDescent="0.2">
      <c r="A85" s="7"/>
      <c r="B85" s="2" t="s">
        <v>9</v>
      </c>
      <c r="C85" s="3" t="str">
        <f>HYPERLINK("mailto:Kayla.Anderson@chicagobooth.edu", "Kayla.Anderson@chicagobooth.edu")</f>
        <v>Kayla.Anderson@chicagobooth.edu</v>
      </c>
    </row>
    <row r="86" spans="1:3" x14ac:dyDescent="0.2">
      <c r="A86" s="8" t="s">
        <v>78</v>
      </c>
      <c r="B86" s="4" t="s">
        <v>3</v>
      </c>
      <c r="C86" s="4" t="s">
        <v>79</v>
      </c>
    </row>
    <row r="87" spans="1:3" x14ac:dyDescent="0.2">
      <c r="A87" s="9"/>
      <c r="B87" s="4" t="s">
        <v>5</v>
      </c>
      <c r="C87" s="4" t="s">
        <v>34</v>
      </c>
    </row>
    <row r="88" spans="1:3" x14ac:dyDescent="0.2">
      <c r="A88" s="9"/>
      <c r="B88" s="4" t="s">
        <v>7</v>
      </c>
      <c r="C88" s="4" t="s">
        <v>80</v>
      </c>
    </row>
    <row r="89" spans="1:3" x14ac:dyDescent="0.2">
      <c r="A89" s="9"/>
      <c r="B89" s="4" t="s">
        <v>9</v>
      </c>
      <c r="C89" s="5" t="str">
        <f>HYPERLINK("mailto:bruce.anderson@chicagobooth.edu", "bruce.anderson@chicagobooth.edu")</f>
        <v>bruce.anderson@chicagobooth.edu</v>
      </c>
    </row>
    <row r="90" spans="1:3" x14ac:dyDescent="0.2">
      <c r="A90" s="6" t="s">
        <v>81</v>
      </c>
      <c r="B90" s="2" t="s">
        <v>3</v>
      </c>
      <c r="C90" s="2" t="s">
        <v>82</v>
      </c>
    </row>
    <row r="91" spans="1:3" x14ac:dyDescent="0.2">
      <c r="A91" s="7"/>
      <c r="B91" s="2" t="s">
        <v>5</v>
      </c>
      <c r="C91" s="2" t="s">
        <v>83</v>
      </c>
    </row>
    <row r="92" spans="1:3" x14ac:dyDescent="0.2">
      <c r="A92" s="7"/>
      <c r="B92" s="2" t="s">
        <v>7</v>
      </c>
      <c r="C92" s="2" t="s">
        <v>84</v>
      </c>
    </row>
    <row r="93" spans="1:3" x14ac:dyDescent="0.2">
      <c r="A93" s="7"/>
      <c r="B93" s="2" t="s">
        <v>9</v>
      </c>
      <c r="C93" s="3" t="str">
        <f>HYPERLINK("mailto:JaNette.Andrews@chicagobooth.edu", "JaNette.Andrews@chicagobooth.edu")</f>
        <v>JaNette.Andrews@chicagobooth.edu</v>
      </c>
    </row>
    <row r="94" spans="1:3" x14ac:dyDescent="0.2">
      <c r="A94" s="8" t="s">
        <v>85</v>
      </c>
      <c r="B94" s="4" t="s">
        <v>3</v>
      </c>
      <c r="C94" s="4" t="s">
        <v>64</v>
      </c>
    </row>
    <row r="95" spans="1:3" x14ac:dyDescent="0.2">
      <c r="A95" s="9"/>
      <c r="B95" s="4" t="s">
        <v>5</v>
      </c>
      <c r="C95" s="4" t="s">
        <v>51</v>
      </c>
    </row>
    <row r="96" spans="1:3" x14ac:dyDescent="0.2">
      <c r="A96" s="9"/>
      <c r="B96" s="4" t="s">
        <v>7</v>
      </c>
      <c r="C96" s="4" t="s">
        <v>1</v>
      </c>
    </row>
    <row r="97" spans="1:3" x14ac:dyDescent="0.2">
      <c r="A97" s="9"/>
      <c r="B97" s="4" t="s">
        <v>9</v>
      </c>
      <c r="C97" s="5" t="str">
        <f>HYPERLINK("mailto:Federica.Ansbacher@chicagobooth.edu", "Federica.Ansbacher@chicagobooth.edu")</f>
        <v>Federica.Ansbacher@chicagobooth.edu</v>
      </c>
    </row>
    <row r="98" spans="1:3" x14ac:dyDescent="0.2">
      <c r="A98" s="6" t="s">
        <v>86</v>
      </c>
      <c r="B98" s="2" t="s">
        <v>3</v>
      </c>
      <c r="C98" s="2" t="s">
        <v>64</v>
      </c>
    </row>
    <row r="99" spans="1:3" x14ac:dyDescent="0.2">
      <c r="A99" s="7"/>
      <c r="B99" s="2" t="s">
        <v>5</v>
      </c>
      <c r="C99" s="2" t="s">
        <v>51</v>
      </c>
    </row>
    <row r="100" spans="1:3" x14ac:dyDescent="0.2">
      <c r="A100" s="7"/>
      <c r="B100" s="2" t="s">
        <v>7</v>
      </c>
      <c r="C100" s="2" t="s">
        <v>1</v>
      </c>
    </row>
    <row r="101" spans="1:3" x14ac:dyDescent="0.2">
      <c r="A101" s="7"/>
      <c r="B101" s="2" t="s">
        <v>9</v>
      </c>
      <c r="C101" s="3" t="str">
        <f>HYPERLINK("mailto:Anastasiya.Apalkova@chicagobooth.edu", "Anastasiya.Apalkova@chicagobooth.edu")</f>
        <v>Anastasiya.Apalkova@chicagobooth.edu</v>
      </c>
    </row>
    <row r="102" spans="1:3" x14ac:dyDescent="0.2">
      <c r="A102" s="8" t="s">
        <v>87</v>
      </c>
      <c r="B102" s="4" t="s">
        <v>3</v>
      </c>
      <c r="C102" s="4" t="s">
        <v>88</v>
      </c>
    </row>
    <row r="103" spans="1:3" x14ac:dyDescent="0.2">
      <c r="A103" s="9"/>
      <c r="B103" s="4" t="s">
        <v>5</v>
      </c>
      <c r="C103" s="4" t="s">
        <v>34</v>
      </c>
    </row>
    <row r="104" spans="1:3" x14ac:dyDescent="0.2">
      <c r="A104" s="9"/>
      <c r="B104" s="4" t="s">
        <v>7</v>
      </c>
      <c r="C104" s="4" t="s">
        <v>89</v>
      </c>
    </row>
    <row r="105" spans="1:3" x14ac:dyDescent="0.2">
      <c r="A105" s="9"/>
      <c r="B105" s="4" t="s">
        <v>9</v>
      </c>
      <c r="C105" s="5" t="str">
        <f>HYPERLINK("mailto:nour.arab@chicagobooth.edu", "nour.arab@chicagobooth.edu")</f>
        <v>nour.arab@chicagobooth.edu</v>
      </c>
    </row>
    <row r="106" spans="1:3" x14ac:dyDescent="0.2">
      <c r="A106" s="6" t="s">
        <v>90</v>
      </c>
      <c r="B106" s="2" t="s">
        <v>3</v>
      </c>
      <c r="C106" s="2" t="s">
        <v>50</v>
      </c>
    </row>
    <row r="107" spans="1:3" x14ac:dyDescent="0.2">
      <c r="A107" s="7"/>
      <c r="B107" s="2" t="s">
        <v>5</v>
      </c>
      <c r="C107" s="2" t="s">
        <v>51</v>
      </c>
    </row>
    <row r="108" spans="1:3" x14ac:dyDescent="0.2">
      <c r="A108" s="7"/>
      <c r="B108" s="2" t="s">
        <v>7</v>
      </c>
      <c r="C108" s="2" t="s">
        <v>1</v>
      </c>
    </row>
    <row r="109" spans="1:3" x14ac:dyDescent="0.2">
      <c r="A109" s="7"/>
      <c r="B109" s="2" t="s">
        <v>9</v>
      </c>
      <c r="C109" s="3" t="str">
        <f>HYPERLINK("mailto:Azam.Asl@chicagobooth.edu", "Azam.Asl@chicagobooth.edu")</f>
        <v>Azam.Asl@chicagobooth.edu</v>
      </c>
    </row>
    <row r="110" spans="1:3" x14ac:dyDescent="0.2">
      <c r="A110" s="8" t="s">
        <v>91</v>
      </c>
      <c r="B110" s="4" t="s">
        <v>3</v>
      </c>
      <c r="C110" s="4" t="s">
        <v>92</v>
      </c>
    </row>
    <row r="111" spans="1:3" x14ac:dyDescent="0.2">
      <c r="A111" s="9"/>
      <c r="B111" s="4" t="s">
        <v>5</v>
      </c>
      <c r="C111" s="4" t="s">
        <v>30</v>
      </c>
    </row>
    <row r="112" spans="1:3" x14ac:dyDescent="0.2">
      <c r="A112" s="9"/>
      <c r="B112" s="4" t="s">
        <v>7</v>
      </c>
      <c r="C112" s="4" t="s">
        <v>93</v>
      </c>
    </row>
    <row r="113" spans="1:3" x14ac:dyDescent="0.2">
      <c r="A113" s="9"/>
      <c r="B113" s="4" t="s">
        <v>9</v>
      </c>
      <c r="C113" s="5" t="str">
        <f>HYPERLINK("mailto:Lindsay.Atkinson@chicagobooth.edu", "Lindsay.Atkinson@chicagobooth.edu")</f>
        <v>Lindsay.Atkinson@chicagobooth.edu</v>
      </c>
    </row>
    <row r="114" spans="1:3" x14ac:dyDescent="0.2">
      <c r="A114" s="6" t="s">
        <v>94</v>
      </c>
      <c r="B114" s="2" t="s">
        <v>3</v>
      </c>
      <c r="C114" s="2" t="s">
        <v>95</v>
      </c>
    </row>
    <row r="115" spans="1:3" x14ac:dyDescent="0.2">
      <c r="A115" s="7"/>
      <c r="B115" s="2" t="s">
        <v>5</v>
      </c>
      <c r="C115" s="2" t="s">
        <v>96</v>
      </c>
    </row>
    <row r="116" spans="1:3" x14ac:dyDescent="0.2">
      <c r="A116" s="7"/>
      <c r="B116" s="2" t="s">
        <v>7</v>
      </c>
      <c r="C116" s="2" t="s">
        <v>97</v>
      </c>
    </row>
    <row r="117" spans="1:3" x14ac:dyDescent="0.2">
      <c r="A117" s="7"/>
      <c r="B117" s="2" t="s">
        <v>9</v>
      </c>
      <c r="C117" s="3" t="str">
        <f>HYPERLINK("mailto:Alissa.Aviles@chicagobooth.edu", "Alissa.Aviles@chicagobooth.edu")</f>
        <v>Alissa.Aviles@chicagobooth.edu</v>
      </c>
    </row>
    <row r="118" spans="1:3" x14ac:dyDescent="0.2">
      <c r="A118" s="8" t="s">
        <v>98</v>
      </c>
      <c r="B118" s="4" t="s">
        <v>3</v>
      </c>
      <c r="C118" s="4" t="s">
        <v>99</v>
      </c>
    </row>
    <row r="119" spans="1:3" x14ac:dyDescent="0.2">
      <c r="A119" s="9"/>
      <c r="B119" s="4" t="s">
        <v>5</v>
      </c>
      <c r="C119" s="4" t="s">
        <v>47</v>
      </c>
    </row>
    <row r="120" spans="1:3" x14ac:dyDescent="0.2">
      <c r="A120" s="9"/>
      <c r="B120" s="4" t="s">
        <v>7</v>
      </c>
      <c r="C120" s="4" t="s">
        <v>100</v>
      </c>
    </row>
    <row r="121" spans="1:3" x14ac:dyDescent="0.2">
      <c r="A121" s="9"/>
      <c r="B121" s="4" t="s">
        <v>9</v>
      </c>
      <c r="C121" s="5" t="str">
        <f>HYPERLINK("mailto:Patience.Baach@chicagobooth.edu", "Patience.Baach@chicagobooth.edu")</f>
        <v>Patience.Baach@chicagobooth.edu</v>
      </c>
    </row>
    <row r="122" spans="1:3" x14ac:dyDescent="0.2">
      <c r="A122" s="6" t="s">
        <v>101</v>
      </c>
      <c r="B122" s="2" t="s">
        <v>3</v>
      </c>
      <c r="C122" s="2" t="s">
        <v>102</v>
      </c>
    </row>
    <row r="123" spans="1:3" x14ac:dyDescent="0.2">
      <c r="A123" s="7"/>
      <c r="B123" s="2" t="s">
        <v>5</v>
      </c>
      <c r="C123" s="2" t="s">
        <v>103</v>
      </c>
    </row>
    <row r="124" spans="1:3" x14ac:dyDescent="0.2">
      <c r="A124" s="7"/>
      <c r="B124" s="2" t="s">
        <v>7</v>
      </c>
      <c r="C124" s="2" t="s">
        <v>104</v>
      </c>
    </row>
    <row r="125" spans="1:3" x14ac:dyDescent="0.2">
      <c r="A125" s="7"/>
      <c r="B125" s="2" t="s">
        <v>9</v>
      </c>
      <c r="C125" s="3" t="str">
        <f>HYPERLINK("mailto:Lisa.Huyett@chicagobooth.edu", "Lisa.Huyett@chicagobooth.edu")</f>
        <v>Lisa.Huyett@chicagobooth.edu</v>
      </c>
    </row>
    <row r="126" spans="1:3" x14ac:dyDescent="0.2">
      <c r="A126" s="8" t="s">
        <v>105</v>
      </c>
      <c r="B126" s="4" t="s">
        <v>3</v>
      </c>
      <c r="C126" s="4" t="s">
        <v>106</v>
      </c>
    </row>
    <row r="127" spans="1:3" x14ac:dyDescent="0.2">
      <c r="A127" s="9"/>
      <c r="B127" s="4" t="s">
        <v>5</v>
      </c>
      <c r="C127" s="4" t="s">
        <v>27</v>
      </c>
    </row>
    <row r="128" spans="1:3" x14ac:dyDescent="0.2">
      <c r="A128" s="9"/>
      <c r="B128" s="4" t="s">
        <v>7</v>
      </c>
      <c r="C128" s="4" t="s">
        <v>1</v>
      </c>
    </row>
    <row r="129" spans="1:3" x14ac:dyDescent="0.2">
      <c r="A129" s="9"/>
      <c r="B129" s="4" t="s">
        <v>9</v>
      </c>
      <c r="C129" s="5" t="str">
        <f>HYPERLINK("mailto:Aman.Badesha@chicagobooth.edu", "Aman.Badesha@chicagobooth.edu")</f>
        <v>Aman.Badesha@chicagobooth.edu</v>
      </c>
    </row>
    <row r="130" spans="1:3" x14ac:dyDescent="0.2">
      <c r="A130" s="6" t="s">
        <v>107</v>
      </c>
      <c r="B130" s="2" t="s">
        <v>3</v>
      </c>
      <c r="C130" s="2" t="s">
        <v>108</v>
      </c>
    </row>
    <row r="131" spans="1:3" x14ac:dyDescent="0.2">
      <c r="A131" s="7"/>
      <c r="B131" s="2" t="s">
        <v>5</v>
      </c>
      <c r="C131" s="2" t="s">
        <v>16</v>
      </c>
    </row>
    <row r="132" spans="1:3" x14ac:dyDescent="0.2">
      <c r="A132" s="7"/>
      <c r="B132" s="2" t="s">
        <v>7</v>
      </c>
      <c r="C132" s="2" t="s">
        <v>109</v>
      </c>
    </row>
    <row r="133" spans="1:3" x14ac:dyDescent="0.2">
      <c r="A133" s="7"/>
      <c r="B133" s="2" t="s">
        <v>9</v>
      </c>
      <c r="C133" s="3" t="str">
        <f>HYPERLINK("mailto:Bryan.Baird@chicagobooth.edu", "Bryan.Baird@chicagobooth.edu")</f>
        <v>Bryan.Baird@chicagobooth.edu</v>
      </c>
    </row>
    <row r="134" spans="1:3" x14ac:dyDescent="0.2">
      <c r="A134" s="8" t="s">
        <v>110</v>
      </c>
      <c r="B134" s="4" t="s">
        <v>3</v>
      </c>
      <c r="C134" s="4" t="s">
        <v>111</v>
      </c>
    </row>
    <row r="135" spans="1:3" x14ac:dyDescent="0.2">
      <c r="A135" s="9"/>
      <c r="B135" s="4" t="s">
        <v>5</v>
      </c>
      <c r="C135" s="4" t="s">
        <v>30</v>
      </c>
    </row>
    <row r="136" spans="1:3" x14ac:dyDescent="0.2">
      <c r="A136" s="9"/>
      <c r="B136" s="4" t="s">
        <v>7</v>
      </c>
      <c r="C136" s="4" t="s">
        <v>112</v>
      </c>
    </row>
    <row r="137" spans="1:3" x14ac:dyDescent="0.2">
      <c r="A137" s="9"/>
      <c r="B137" s="4" t="s">
        <v>9</v>
      </c>
      <c r="C137" s="5" t="str">
        <f>HYPERLINK("mailto:Stacey.Balkansky@chicagobooth.edu", "Stacey.Balkansky@chicagobooth.edu")</f>
        <v>Stacey.Balkansky@chicagobooth.edu</v>
      </c>
    </row>
    <row r="138" spans="1:3" x14ac:dyDescent="0.2">
      <c r="A138" s="6" t="s">
        <v>113</v>
      </c>
      <c r="B138" s="2" t="s">
        <v>3</v>
      </c>
      <c r="C138" s="2" t="s">
        <v>64</v>
      </c>
    </row>
    <row r="139" spans="1:3" x14ac:dyDescent="0.2">
      <c r="A139" s="7"/>
      <c r="B139" s="2" t="s">
        <v>5</v>
      </c>
      <c r="C139" s="2" t="s">
        <v>51</v>
      </c>
    </row>
    <row r="140" spans="1:3" x14ac:dyDescent="0.2">
      <c r="A140" s="7"/>
      <c r="B140" s="2" t="s">
        <v>7</v>
      </c>
      <c r="C140" s="2" t="s">
        <v>1</v>
      </c>
    </row>
    <row r="141" spans="1:3" x14ac:dyDescent="0.2">
      <c r="A141" s="7"/>
      <c r="B141" s="2" t="s">
        <v>9</v>
      </c>
      <c r="C141" s="3" t="str">
        <f>HYPERLINK("mailto:Peter.Banks@chicagobooth.edu", "Peter.Banks@chicagobooth.edu")</f>
        <v>Peter.Banks@chicagobooth.edu</v>
      </c>
    </row>
    <row r="142" spans="1:3" x14ac:dyDescent="0.2">
      <c r="A142" s="8" t="s">
        <v>114</v>
      </c>
      <c r="B142" s="4" t="s">
        <v>3</v>
      </c>
      <c r="C142" s="4" t="s">
        <v>26</v>
      </c>
    </row>
    <row r="143" spans="1:3" x14ac:dyDescent="0.2">
      <c r="A143" s="9"/>
      <c r="B143" s="4" t="s">
        <v>5</v>
      </c>
      <c r="C143" s="4" t="s">
        <v>34</v>
      </c>
    </row>
    <row r="144" spans="1:3" x14ac:dyDescent="0.2">
      <c r="A144" s="9"/>
      <c r="B144" s="4" t="s">
        <v>7</v>
      </c>
      <c r="C144" s="4" t="s">
        <v>1</v>
      </c>
    </row>
    <row r="145" spans="1:3" x14ac:dyDescent="0.2">
      <c r="A145" s="9"/>
      <c r="B145" s="4" t="s">
        <v>9</v>
      </c>
      <c r="C145" s="5" t="str">
        <f>HYPERLINK("mailto:Malcolm.Bare@chicagobooth.edu", "Malcolm.Bare@chicagobooth.edu")</f>
        <v>Malcolm.Bare@chicagobooth.edu</v>
      </c>
    </row>
    <row r="146" spans="1:3" x14ac:dyDescent="0.2">
      <c r="A146" s="6" t="s">
        <v>115</v>
      </c>
      <c r="B146" s="2" t="s">
        <v>3</v>
      </c>
      <c r="C146" s="2" t="s">
        <v>64</v>
      </c>
    </row>
    <row r="147" spans="1:3" x14ac:dyDescent="0.2">
      <c r="A147" s="7"/>
      <c r="B147" s="2" t="s">
        <v>5</v>
      </c>
      <c r="C147" s="2" t="s">
        <v>51</v>
      </c>
    </row>
    <row r="148" spans="1:3" x14ac:dyDescent="0.2">
      <c r="A148" s="7"/>
      <c r="B148" s="2" t="s">
        <v>7</v>
      </c>
      <c r="C148" s="2" t="s">
        <v>1</v>
      </c>
    </row>
    <row r="149" spans="1:3" x14ac:dyDescent="0.2">
      <c r="A149" s="7"/>
      <c r="B149" s="2" t="s">
        <v>9</v>
      </c>
      <c r="C149" s="3" t="str">
        <f>HYPERLINK("mailto:Thomas.Barry@chicagobooth.edu", "Thomas.Barry@chicagobooth.edu")</f>
        <v>Thomas.Barry@chicagobooth.edu</v>
      </c>
    </row>
    <row r="150" spans="1:3" x14ac:dyDescent="0.2">
      <c r="A150" s="8" t="s">
        <v>116</v>
      </c>
      <c r="B150" s="4" t="s">
        <v>3</v>
      </c>
      <c r="C150" s="4" t="s">
        <v>117</v>
      </c>
    </row>
    <row r="151" spans="1:3" x14ac:dyDescent="0.2">
      <c r="A151" s="9"/>
      <c r="B151" s="4" t="s">
        <v>5</v>
      </c>
      <c r="C151" s="4" t="s">
        <v>118</v>
      </c>
    </row>
    <row r="152" spans="1:3" x14ac:dyDescent="0.2">
      <c r="A152" s="9"/>
      <c r="B152" s="4" t="s">
        <v>7</v>
      </c>
      <c r="C152" s="4" t="s">
        <v>119</v>
      </c>
    </row>
    <row r="153" spans="1:3" x14ac:dyDescent="0.2">
      <c r="A153" s="9"/>
      <c r="B153" s="4" t="s">
        <v>9</v>
      </c>
      <c r="C153" s="5" t="str">
        <f>HYPERLINK("mailto:Michael.Bates@chicagobooth.edu", "Michael.Bates@chicagobooth.edu")</f>
        <v>Michael.Bates@chicagobooth.edu</v>
      </c>
    </row>
    <row r="154" spans="1:3" x14ac:dyDescent="0.2">
      <c r="A154" s="6" t="s">
        <v>120</v>
      </c>
      <c r="B154" s="2" t="s">
        <v>3</v>
      </c>
      <c r="C154" s="2" t="s">
        <v>121</v>
      </c>
    </row>
    <row r="155" spans="1:3" x14ac:dyDescent="0.2">
      <c r="A155" s="7"/>
      <c r="B155" s="2" t="s">
        <v>5</v>
      </c>
      <c r="C155" s="2" t="s">
        <v>122</v>
      </c>
    </row>
    <row r="156" spans="1:3" x14ac:dyDescent="0.2">
      <c r="A156" s="7"/>
      <c r="B156" s="2" t="s">
        <v>7</v>
      </c>
      <c r="C156" s="2" t="s">
        <v>123</v>
      </c>
    </row>
    <row r="157" spans="1:3" x14ac:dyDescent="0.2">
      <c r="A157" s="7"/>
      <c r="B157" s="2" t="s">
        <v>9</v>
      </c>
      <c r="C157" s="3" t="str">
        <f>HYPERLINK("mailto:Ally.Batty@chicagobooth.edu", "Ally.Batty@chicagobooth.edu")</f>
        <v>Ally.Batty@chicagobooth.edu</v>
      </c>
    </row>
    <row r="158" spans="1:3" x14ac:dyDescent="0.2">
      <c r="A158" s="8" t="s">
        <v>124</v>
      </c>
      <c r="B158" s="4" t="s">
        <v>3</v>
      </c>
      <c r="C158" s="4" t="s">
        <v>125</v>
      </c>
    </row>
    <row r="159" spans="1:3" x14ac:dyDescent="0.2">
      <c r="A159" s="9"/>
      <c r="B159" s="4" t="s">
        <v>5</v>
      </c>
      <c r="C159" s="4" t="s">
        <v>30</v>
      </c>
    </row>
    <row r="160" spans="1:3" x14ac:dyDescent="0.2">
      <c r="A160" s="9"/>
      <c r="B160" s="4" t="s">
        <v>7</v>
      </c>
      <c r="C160" s="4" t="s">
        <v>126</v>
      </c>
    </row>
    <row r="161" spans="1:3" x14ac:dyDescent="0.2">
      <c r="A161" s="9"/>
      <c r="B161" s="4" t="s">
        <v>9</v>
      </c>
      <c r="C161" s="5" t="str">
        <f>HYPERLINK("mailto:Katherine.Beck@chicagobooth.edu", "Katherine.Beck@chicagobooth.edu")</f>
        <v>Katherine.Beck@chicagobooth.edu</v>
      </c>
    </row>
    <row r="162" spans="1:3" x14ac:dyDescent="0.2">
      <c r="A162" s="6" t="s">
        <v>127</v>
      </c>
      <c r="B162" s="2" t="s">
        <v>3</v>
      </c>
      <c r="C162" s="2" t="s">
        <v>128</v>
      </c>
    </row>
    <row r="163" spans="1:3" x14ac:dyDescent="0.2">
      <c r="A163" s="7"/>
      <c r="B163" s="2" t="s">
        <v>5</v>
      </c>
      <c r="C163" s="2" t="s">
        <v>34</v>
      </c>
    </row>
    <row r="164" spans="1:3" x14ac:dyDescent="0.2">
      <c r="A164" s="7"/>
      <c r="B164" s="2" t="s">
        <v>7</v>
      </c>
      <c r="C164" s="2" t="s">
        <v>129</v>
      </c>
    </row>
    <row r="165" spans="1:3" x14ac:dyDescent="0.2">
      <c r="A165" s="7"/>
      <c r="B165" s="2" t="s">
        <v>9</v>
      </c>
      <c r="C165" s="3" t="str">
        <f>HYPERLINK("mailto:jonathan.beck@chicagobooth.edu", "jonathan.beck@chicagobooth.edu")</f>
        <v>jonathan.beck@chicagobooth.edu</v>
      </c>
    </row>
    <row r="166" spans="1:3" x14ac:dyDescent="0.2">
      <c r="A166" s="8" t="s">
        <v>130</v>
      </c>
      <c r="B166" s="4" t="s">
        <v>3</v>
      </c>
      <c r="C166" s="4" t="s">
        <v>131</v>
      </c>
    </row>
    <row r="167" spans="1:3" x14ac:dyDescent="0.2">
      <c r="A167" s="9"/>
      <c r="B167" s="4" t="s">
        <v>5</v>
      </c>
      <c r="C167" s="4" t="s">
        <v>83</v>
      </c>
    </row>
    <row r="168" spans="1:3" x14ac:dyDescent="0.2">
      <c r="A168" s="9"/>
      <c r="B168" s="4" t="s">
        <v>7</v>
      </c>
      <c r="C168" s="4" t="s">
        <v>132</v>
      </c>
    </row>
    <row r="169" spans="1:3" x14ac:dyDescent="0.2">
      <c r="A169" s="9"/>
      <c r="B169" s="4" t="s">
        <v>9</v>
      </c>
      <c r="C169" s="5" t="str">
        <f>HYPERLINK("mailto:jody.becker@chicagobooth.edu", "jody.becker@chicagobooth.edu")</f>
        <v>jody.becker@chicagobooth.edu</v>
      </c>
    </row>
    <row r="170" spans="1:3" x14ac:dyDescent="0.2">
      <c r="A170" s="6" t="s">
        <v>133</v>
      </c>
      <c r="B170" s="2" t="s">
        <v>3</v>
      </c>
      <c r="C170" s="2" t="s">
        <v>134</v>
      </c>
    </row>
    <row r="171" spans="1:3" x14ac:dyDescent="0.2">
      <c r="A171" s="7"/>
      <c r="B171" s="2" t="s">
        <v>5</v>
      </c>
      <c r="C171" s="2" t="s">
        <v>135</v>
      </c>
    </row>
    <row r="172" spans="1:3" x14ac:dyDescent="0.2">
      <c r="A172" s="7"/>
      <c r="B172" s="2" t="s">
        <v>7</v>
      </c>
      <c r="C172" s="2" t="s">
        <v>1</v>
      </c>
    </row>
    <row r="173" spans="1:3" x14ac:dyDescent="0.2">
      <c r="A173" s="7"/>
      <c r="B173" s="2" t="s">
        <v>9</v>
      </c>
      <c r="C173" s="3" t="str">
        <f>HYPERLINK("mailto:Benjamin.Bedley@chicagobooth.edu", "Benjamin.Bedley@chicagobooth.edu")</f>
        <v>Benjamin.Bedley@chicagobooth.edu</v>
      </c>
    </row>
    <row r="174" spans="1:3" x14ac:dyDescent="0.2">
      <c r="A174" s="8" t="s">
        <v>136</v>
      </c>
      <c r="B174" s="4" t="s">
        <v>3</v>
      </c>
      <c r="C174" s="4" t="s">
        <v>26</v>
      </c>
    </row>
    <row r="175" spans="1:3" x14ac:dyDescent="0.2">
      <c r="A175" s="9"/>
      <c r="B175" s="4" t="s">
        <v>5</v>
      </c>
      <c r="C175" s="4" t="s">
        <v>16</v>
      </c>
    </row>
    <row r="176" spans="1:3" x14ac:dyDescent="0.2">
      <c r="A176" s="9"/>
      <c r="B176" s="4" t="s">
        <v>7</v>
      </c>
      <c r="C176" s="4" t="s">
        <v>1</v>
      </c>
    </row>
    <row r="177" spans="1:3" x14ac:dyDescent="0.2">
      <c r="A177" s="9"/>
      <c r="B177" s="4" t="s">
        <v>9</v>
      </c>
      <c r="C177" s="5" t="str">
        <f>HYPERLINK("mailto:Louisa.Belian@chicagobooth.edu", "Louisa.Belian@chicagobooth.edu")</f>
        <v>Louisa.Belian@chicagobooth.edu</v>
      </c>
    </row>
    <row r="178" spans="1:3" x14ac:dyDescent="0.2">
      <c r="A178" s="6" t="s">
        <v>137</v>
      </c>
      <c r="B178" s="2" t="s">
        <v>3</v>
      </c>
      <c r="C178" s="2" t="s">
        <v>138</v>
      </c>
    </row>
    <row r="179" spans="1:3" x14ac:dyDescent="0.2">
      <c r="A179" s="7"/>
      <c r="B179" s="2" t="s">
        <v>5</v>
      </c>
      <c r="C179" s="2" t="s">
        <v>34</v>
      </c>
    </row>
    <row r="180" spans="1:3" x14ac:dyDescent="0.2">
      <c r="A180" s="7"/>
      <c r="B180" s="2" t="s">
        <v>7</v>
      </c>
      <c r="C180" s="2" t="s">
        <v>139</v>
      </c>
    </row>
    <row r="181" spans="1:3" x14ac:dyDescent="0.2">
      <c r="A181" s="7"/>
      <c r="B181" s="2" t="s">
        <v>9</v>
      </c>
      <c r="C181" s="3" t="str">
        <f>HYPERLINK("mailto:veletta.bell@chicagobooth.edu", "veletta.bell@chicagobooth.edu")</f>
        <v>veletta.bell@chicagobooth.edu</v>
      </c>
    </row>
    <row r="182" spans="1:3" x14ac:dyDescent="0.2">
      <c r="A182" s="8" t="s">
        <v>140</v>
      </c>
      <c r="B182" s="4" t="s">
        <v>3</v>
      </c>
      <c r="C182" s="4" t="s">
        <v>141</v>
      </c>
    </row>
    <row r="183" spans="1:3" x14ac:dyDescent="0.2">
      <c r="A183" s="9"/>
      <c r="B183" s="4" t="s">
        <v>5</v>
      </c>
      <c r="C183" s="4" t="s">
        <v>142</v>
      </c>
    </row>
    <row r="184" spans="1:3" x14ac:dyDescent="0.2">
      <c r="A184" s="9"/>
      <c r="B184" s="4" t="s">
        <v>7</v>
      </c>
      <c r="C184" s="4" t="s">
        <v>143</v>
      </c>
    </row>
    <row r="185" spans="1:3" x14ac:dyDescent="0.2">
      <c r="A185" s="9"/>
      <c r="B185" s="4" t="s">
        <v>9</v>
      </c>
      <c r="C185" s="5" t="str">
        <f>HYPERLINK("mailto:Katherine.Bell@chicagobooth.edu", "Katherine.Bell@chicagobooth.edu")</f>
        <v>Katherine.Bell@chicagobooth.edu</v>
      </c>
    </row>
    <row r="186" spans="1:3" x14ac:dyDescent="0.2">
      <c r="A186" s="6" t="s">
        <v>144</v>
      </c>
      <c r="B186" s="2" t="s">
        <v>3</v>
      </c>
      <c r="C186" s="2" t="s">
        <v>50</v>
      </c>
    </row>
    <row r="187" spans="1:3" x14ac:dyDescent="0.2">
      <c r="A187" s="7"/>
      <c r="B187" s="2" t="s">
        <v>5</v>
      </c>
      <c r="C187" s="2" t="s">
        <v>51</v>
      </c>
    </row>
    <row r="188" spans="1:3" x14ac:dyDescent="0.2">
      <c r="A188" s="7"/>
      <c r="B188" s="2" t="s">
        <v>7</v>
      </c>
      <c r="C188" s="2" t="s">
        <v>1</v>
      </c>
    </row>
    <row r="189" spans="1:3" x14ac:dyDescent="0.2">
      <c r="A189" s="7"/>
      <c r="B189" s="2" t="s">
        <v>9</v>
      </c>
      <c r="C189" s="3" t="str">
        <f>HYPERLINK("mailto:Kevin.Bello@chicagobooth.edu", "Kevin.Bello@chicagobooth.edu")</f>
        <v>Kevin.Bello@chicagobooth.edu</v>
      </c>
    </row>
    <row r="190" spans="1:3" x14ac:dyDescent="0.2">
      <c r="A190" s="8" t="s">
        <v>145</v>
      </c>
      <c r="B190" s="4" t="s">
        <v>3</v>
      </c>
      <c r="C190" s="4" t="s">
        <v>146</v>
      </c>
    </row>
    <row r="191" spans="1:3" x14ac:dyDescent="0.2">
      <c r="A191" s="9"/>
      <c r="B191" s="4" t="s">
        <v>5</v>
      </c>
      <c r="C191" s="4" t="s">
        <v>51</v>
      </c>
    </row>
    <row r="192" spans="1:3" x14ac:dyDescent="0.2">
      <c r="A192" s="9"/>
      <c r="B192" s="4" t="s">
        <v>7</v>
      </c>
      <c r="C192" s="4" t="s">
        <v>1</v>
      </c>
    </row>
    <row r="193" spans="1:3" x14ac:dyDescent="0.2">
      <c r="A193" s="9"/>
      <c r="B193" s="4" t="s">
        <v>9</v>
      </c>
      <c r="C193" s="5" t="str">
        <f>HYPERLINK("mailto:Emily.Bembeneck@chicagobooth.edu", "Emily.Bembeneck@chicagobooth.edu")</f>
        <v>Emily.Bembeneck@chicagobooth.edu</v>
      </c>
    </row>
    <row r="194" spans="1:3" x14ac:dyDescent="0.2">
      <c r="A194" s="6" t="s">
        <v>147</v>
      </c>
      <c r="B194" s="2" t="s">
        <v>3</v>
      </c>
      <c r="C194" s="2" t="s">
        <v>148</v>
      </c>
    </row>
    <row r="195" spans="1:3" x14ac:dyDescent="0.2">
      <c r="A195" s="7"/>
      <c r="B195" s="2" t="s">
        <v>5</v>
      </c>
      <c r="C195" s="2" t="s">
        <v>6</v>
      </c>
    </row>
    <row r="196" spans="1:3" x14ac:dyDescent="0.2">
      <c r="A196" s="7"/>
      <c r="B196" s="2" t="s">
        <v>7</v>
      </c>
      <c r="C196" s="2" t="s">
        <v>149</v>
      </c>
    </row>
    <row r="197" spans="1:3" x14ac:dyDescent="0.2">
      <c r="A197" s="7"/>
      <c r="B197" s="2" t="s">
        <v>9</v>
      </c>
      <c r="C197" s="3" t="str">
        <f>HYPERLINK("mailto:Char.Bennington@chicagobooth.edu", "Char.Bennington@chicagobooth.edu")</f>
        <v>Char.Bennington@chicagobooth.edu</v>
      </c>
    </row>
    <row r="198" spans="1:3" x14ac:dyDescent="0.2">
      <c r="A198" s="8" t="s">
        <v>150</v>
      </c>
      <c r="B198" s="4" t="s">
        <v>3</v>
      </c>
      <c r="C198" s="4" t="s">
        <v>151</v>
      </c>
    </row>
    <row r="199" spans="1:3" x14ac:dyDescent="0.2">
      <c r="A199" s="9"/>
      <c r="B199" s="4" t="s">
        <v>5</v>
      </c>
      <c r="C199" s="4" t="s">
        <v>103</v>
      </c>
    </row>
    <row r="200" spans="1:3" x14ac:dyDescent="0.2">
      <c r="A200" s="9"/>
      <c r="B200" s="4" t="s">
        <v>7</v>
      </c>
      <c r="C200" s="4" t="s">
        <v>152</v>
      </c>
    </row>
    <row r="201" spans="1:3" x14ac:dyDescent="0.2">
      <c r="A201" s="9"/>
      <c r="B201" s="4" t="s">
        <v>9</v>
      </c>
      <c r="C201" s="5" t="str">
        <f>HYPERLINK("mailto:penka.bergmann@chicagobooth.edu", "penka.bergmann@chicagobooth.edu")</f>
        <v>penka.bergmann@chicagobooth.edu</v>
      </c>
    </row>
    <row r="202" spans="1:3" x14ac:dyDescent="0.2">
      <c r="A202" s="6" t="s">
        <v>153</v>
      </c>
      <c r="B202" s="2" t="s">
        <v>3</v>
      </c>
      <c r="C202" s="2" t="s">
        <v>154</v>
      </c>
    </row>
    <row r="203" spans="1:3" x14ac:dyDescent="0.2">
      <c r="A203" s="7"/>
      <c r="B203" s="2" t="s">
        <v>5</v>
      </c>
      <c r="C203" s="2" t="s">
        <v>30</v>
      </c>
    </row>
    <row r="204" spans="1:3" x14ac:dyDescent="0.2">
      <c r="A204" s="7"/>
      <c r="B204" s="2" t="s">
        <v>7</v>
      </c>
      <c r="C204" s="2" t="s">
        <v>1</v>
      </c>
    </row>
    <row r="205" spans="1:3" x14ac:dyDescent="0.2">
      <c r="A205" s="7"/>
      <c r="B205" s="2" t="s">
        <v>9</v>
      </c>
      <c r="C205" s="3" t="str">
        <f>HYPERLINK("mailto:Kristen.Bernier@chicagobooth.edu", "Kristen.Bernier@chicagobooth.edu")</f>
        <v>Kristen.Bernier@chicagobooth.edu</v>
      </c>
    </row>
    <row r="206" spans="1:3" x14ac:dyDescent="0.2">
      <c r="A206" s="8" t="s">
        <v>155</v>
      </c>
      <c r="B206" s="4" t="s">
        <v>3</v>
      </c>
      <c r="C206" s="4" t="s">
        <v>156</v>
      </c>
    </row>
    <row r="207" spans="1:3" x14ac:dyDescent="0.2">
      <c r="A207" s="9"/>
      <c r="B207" s="4" t="s">
        <v>5</v>
      </c>
      <c r="C207" s="4" t="s">
        <v>20</v>
      </c>
    </row>
    <row r="208" spans="1:3" x14ac:dyDescent="0.2">
      <c r="A208" s="9"/>
      <c r="B208" s="4" t="s">
        <v>7</v>
      </c>
      <c r="C208" s="4" t="s">
        <v>157</v>
      </c>
    </row>
    <row r="209" spans="1:3" x14ac:dyDescent="0.2">
      <c r="A209" s="9"/>
      <c r="B209" s="4" t="s">
        <v>9</v>
      </c>
      <c r="C209" s="5" t="str">
        <f>HYPERLINK("mailto:Daniel.Beyman@chicagobooth.edu", "Daniel.Beyman@chicagobooth.edu")</f>
        <v>Daniel.Beyman@chicagobooth.edu</v>
      </c>
    </row>
    <row r="210" spans="1:3" x14ac:dyDescent="0.2">
      <c r="A210" s="6" t="s">
        <v>158</v>
      </c>
      <c r="B210" s="2" t="s">
        <v>3</v>
      </c>
      <c r="C210" s="2" t="s">
        <v>159</v>
      </c>
    </row>
    <row r="211" spans="1:3" x14ac:dyDescent="0.2">
      <c r="A211" s="7"/>
      <c r="B211" s="2" t="s">
        <v>5</v>
      </c>
      <c r="C211" s="2" t="s">
        <v>20</v>
      </c>
    </row>
    <row r="212" spans="1:3" x14ac:dyDescent="0.2">
      <c r="A212" s="7"/>
      <c r="B212" s="2" t="s">
        <v>7</v>
      </c>
      <c r="C212" s="2" t="s">
        <v>160</v>
      </c>
    </row>
    <row r="213" spans="1:3" x14ac:dyDescent="0.2">
      <c r="A213" s="7"/>
      <c r="B213" s="2" t="s">
        <v>9</v>
      </c>
      <c r="C213" s="3" t="str">
        <f>HYPERLINK("mailto:Erica.Bibby@chicagobooth.edu", "Erica.Bibby@chicagobooth.edu")</f>
        <v>Erica.Bibby@chicagobooth.edu</v>
      </c>
    </row>
    <row r="214" spans="1:3" x14ac:dyDescent="0.2">
      <c r="A214" s="8" t="s">
        <v>161</v>
      </c>
      <c r="B214" s="4" t="s">
        <v>3</v>
      </c>
      <c r="C214" s="4" t="s">
        <v>162</v>
      </c>
    </row>
    <row r="215" spans="1:3" x14ac:dyDescent="0.2">
      <c r="A215" s="9"/>
      <c r="B215" s="4" t="s">
        <v>5</v>
      </c>
      <c r="C215" s="4" t="s">
        <v>20</v>
      </c>
    </row>
    <row r="216" spans="1:3" x14ac:dyDescent="0.2">
      <c r="A216" s="9"/>
      <c r="B216" s="4" t="s">
        <v>7</v>
      </c>
      <c r="C216" s="4" t="s">
        <v>163</v>
      </c>
    </row>
    <row r="217" spans="1:3" x14ac:dyDescent="0.2">
      <c r="A217" s="9"/>
      <c r="B217" s="4" t="s">
        <v>9</v>
      </c>
      <c r="C217" s="5" t="str">
        <f>HYPERLINK("mailto:Sara.Binkley@chicagobooth.edu", "Sara.Binkley@chicagobooth.edu")</f>
        <v>Sara.Binkley@chicagobooth.edu</v>
      </c>
    </row>
    <row r="218" spans="1:3" x14ac:dyDescent="0.2">
      <c r="A218" s="6" t="s">
        <v>164</v>
      </c>
      <c r="B218" s="2" t="s">
        <v>3</v>
      </c>
      <c r="C218" s="2" t="s">
        <v>165</v>
      </c>
    </row>
    <row r="219" spans="1:3" x14ac:dyDescent="0.2">
      <c r="A219" s="7"/>
      <c r="B219" s="2" t="s">
        <v>5</v>
      </c>
      <c r="C219" s="2" t="s">
        <v>34</v>
      </c>
    </row>
    <row r="220" spans="1:3" x14ac:dyDescent="0.2">
      <c r="A220" s="7"/>
      <c r="B220" s="2" t="s">
        <v>7</v>
      </c>
      <c r="C220" s="2" t="s">
        <v>166</v>
      </c>
    </row>
    <row r="221" spans="1:3" x14ac:dyDescent="0.2">
      <c r="A221" s="7"/>
      <c r="B221" s="2" t="s">
        <v>9</v>
      </c>
      <c r="C221" s="3" t="str">
        <f>HYPERLINK("mailto:terry.bitoy@chicagobooth.edu", "terry.bitoy@chicagobooth.edu")</f>
        <v>terry.bitoy@chicagobooth.edu</v>
      </c>
    </row>
    <row r="222" spans="1:3" x14ac:dyDescent="0.2">
      <c r="A222" s="8" t="s">
        <v>167</v>
      </c>
      <c r="B222" s="4" t="s">
        <v>3</v>
      </c>
      <c r="C222" s="4" t="s">
        <v>168</v>
      </c>
    </row>
    <row r="223" spans="1:3" x14ac:dyDescent="0.2">
      <c r="A223" s="9"/>
      <c r="B223" s="4" t="s">
        <v>5</v>
      </c>
      <c r="C223" s="4" t="s">
        <v>20</v>
      </c>
    </row>
    <row r="224" spans="1:3" x14ac:dyDescent="0.2">
      <c r="A224" s="9"/>
      <c r="B224" s="4" t="s">
        <v>7</v>
      </c>
      <c r="C224" s="4" t="s">
        <v>169</v>
      </c>
    </row>
    <row r="225" spans="1:3" x14ac:dyDescent="0.2">
      <c r="A225" s="9"/>
      <c r="B225" s="4" t="s">
        <v>9</v>
      </c>
      <c r="C225" s="5" t="str">
        <f>HYPERLINK("mailto:Sarah.Bivens@chicagobooth.edu", "Sarah.Bivens@chicagobooth.edu")</f>
        <v>Sarah.Bivens@chicagobooth.edu</v>
      </c>
    </row>
    <row r="226" spans="1:3" x14ac:dyDescent="0.2">
      <c r="A226" s="6" t="s">
        <v>170</v>
      </c>
      <c r="B226" s="2" t="s">
        <v>3</v>
      </c>
      <c r="C226" s="2" t="s">
        <v>171</v>
      </c>
    </row>
    <row r="227" spans="1:3" x14ac:dyDescent="0.2">
      <c r="A227" s="7"/>
      <c r="B227" s="2" t="s">
        <v>5</v>
      </c>
      <c r="C227" s="2" t="s">
        <v>27</v>
      </c>
    </row>
    <row r="228" spans="1:3" x14ac:dyDescent="0.2">
      <c r="A228" s="7"/>
      <c r="B228" s="2" t="s">
        <v>7</v>
      </c>
      <c r="C228" s="2" t="s">
        <v>1</v>
      </c>
    </row>
    <row r="229" spans="1:3" x14ac:dyDescent="0.2">
      <c r="A229" s="7"/>
      <c r="B229" s="2" t="s">
        <v>9</v>
      </c>
      <c r="C229" s="3" t="str">
        <f>HYPERLINK("mailto:Natasa.Blecic@chicagobooth.edu", "Natasa.Blecic@chicagobooth.edu")</f>
        <v>Natasa.Blecic@chicagobooth.edu</v>
      </c>
    </row>
    <row r="230" spans="1:3" x14ac:dyDescent="0.2">
      <c r="A230" s="8" t="s">
        <v>172</v>
      </c>
      <c r="B230" s="4" t="s">
        <v>3</v>
      </c>
      <c r="C230" s="4" t="s">
        <v>173</v>
      </c>
    </row>
    <row r="231" spans="1:3" x14ac:dyDescent="0.2">
      <c r="A231" s="9"/>
      <c r="B231" s="4" t="s">
        <v>5</v>
      </c>
      <c r="C231" s="4" t="s">
        <v>20</v>
      </c>
    </row>
    <row r="232" spans="1:3" x14ac:dyDescent="0.2">
      <c r="A232" s="9"/>
      <c r="B232" s="4" t="s">
        <v>7</v>
      </c>
      <c r="C232" s="4" t="s">
        <v>1</v>
      </c>
    </row>
    <row r="233" spans="1:3" x14ac:dyDescent="0.2">
      <c r="A233" s="9"/>
      <c r="B233" s="4" t="s">
        <v>9</v>
      </c>
      <c r="C233" s="5" t="str">
        <f>HYPERLINK("mailto:Briony.Blohm@chicagobooth.edu", "Briony.Blohm@chicagobooth.edu")</f>
        <v>Briony.Blohm@chicagobooth.edu</v>
      </c>
    </row>
    <row r="234" spans="1:3" x14ac:dyDescent="0.2">
      <c r="A234" s="6" t="s">
        <v>174</v>
      </c>
      <c r="B234" s="2" t="s">
        <v>3</v>
      </c>
      <c r="C234" s="2" t="s">
        <v>175</v>
      </c>
    </row>
    <row r="235" spans="1:3" x14ac:dyDescent="0.2">
      <c r="A235" s="7"/>
      <c r="B235" s="2" t="s">
        <v>5</v>
      </c>
      <c r="C235" s="2" t="s">
        <v>71</v>
      </c>
    </row>
    <row r="236" spans="1:3" x14ac:dyDescent="0.2">
      <c r="A236" s="7"/>
      <c r="B236" s="2" t="s">
        <v>7</v>
      </c>
      <c r="C236" s="2" t="s">
        <v>176</v>
      </c>
    </row>
    <row r="237" spans="1:3" x14ac:dyDescent="0.2">
      <c r="A237" s="7"/>
      <c r="B237" s="2" t="s">
        <v>9</v>
      </c>
      <c r="C237" s="3" t="str">
        <f>HYPERLINK("mailto:jill.boba@chicagobooth.edu", "jill.boba@chicagobooth.edu")</f>
        <v>jill.boba@chicagobooth.edu</v>
      </c>
    </row>
    <row r="238" spans="1:3" x14ac:dyDescent="0.2">
      <c r="A238" s="8" t="s">
        <v>177</v>
      </c>
      <c r="B238" s="4" t="s">
        <v>3</v>
      </c>
      <c r="C238" s="4" t="s">
        <v>64</v>
      </c>
    </row>
    <row r="239" spans="1:3" x14ac:dyDescent="0.2">
      <c r="A239" s="9"/>
      <c r="B239" s="4" t="s">
        <v>5</v>
      </c>
      <c r="C239" s="4" t="s">
        <v>51</v>
      </c>
    </row>
    <row r="240" spans="1:3" x14ac:dyDescent="0.2">
      <c r="A240" s="9"/>
      <c r="B240" s="4" t="s">
        <v>7</v>
      </c>
      <c r="C240" s="4" t="s">
        <v>1</v>
      </c>
    </row>
    <row r="241" spans="1:3" x14ac:dyDescent="0.2">
      <c r="A241" s="9"/>
      <c r="B241" s="4" t="s">
        <v>9</v>
      </c>
      <c r="C241" s="5" t="str">
        <f>HYPERLINK("mailto:Marek.Bojko@chicagobooth.edu", "Marek.Bojko@chicagobooth.edu")</f>
        <v>Marek.Bojko@chicagobooth.edu</v>
      </c>
    </row>
    <row r="242" spans="1:3" x14ac:dyDescent="0.2">
      <c r="A242" s="6" t="s">
        <v>178</v>
      </c>
      <c r="B242" s="2" t="s">
        <v>3</v>
      </c>
      <c r="C242" s="2" t="s">
        <v>179</v>
      </c>
    </row>
    <row r="243" spans="1:3" x14ac:dyDescent="0.2">
      <c r="A243" s="7"/>
      <c r="B243" s="2" t="s">
        <v>5</v>
      </c>
      <c r="C243" s="2" t="s">
        <v>47</v>
      </c>
    </row>
    <row r="244" spans="1:3" x14ac:dyDescent="0.2">
      <c r="A244" s="7"/>
      <c r="B244" s="2" t="s">
        <v>7</v>
      </c>
      <c r="C244" s="2" t="s">
        <v>1</v>
      </c>
    </row>
    <row r="245" spans="1:3" x14ac:dyDescent="0.2">
      <c r="A245" s="7"/>
      <c r="B245" s="2" t="s">
        <v>9</v>
      </c>
      <c r="C245" s="3" t="str">
        <f>HYPERLINK("mailto:Alissa.Bolz@chicagobooth.edu", "Alissa.Bolz@chicagobooth.edu")</f>
        <v>Alissa.Bolz@chicagobooth.edu</v>
      </c>
    </row>
    <row r="246" spans="1:3" x14ac:dyDescent="0.2">
      <c r="A246" s="8" t="s">
        <v>180</v>
      </c>
      <c r="B246" s="4" t="s">
        <v>3</v>
      </c>
      <c r="C246" s="4" t="s">
        <v>181</v>
      </c>
    </row>
    <row r="247" spans="1:3" x14ac:dyDescent="0.2">
      <c r="A247" s="9"/>
      <c r="B247" s="4" t="s">
        <v>5</v>
      </c>
      <c r="C247" s="4" t="s">
        <v>16</v>
      </c>
    </row>
    <row r="248" spans="1:3" x14ac:dyDescent="0.2">
      <c r="A248" s="9"/>
      <c r="B248" s="4" t="s">
        <v>7</v>
      </c>
      <c r="C248" s="4" t="s">
        <v>182</v>
      </c>
    </row>
    <row r="249" spans="1:3" x14ac:dyDescent="0.2">
      <c r="A249" s="9"/>
      <c r="B249" s="4" t="s">
        <v>9</v>
      </c>
      <c r="C249" s="5" t="str">
        <f>HYPERLINK("mailto:Amy.Boonstra@chicagobooth.edu", "Amy.Boonstra@chicagobooth.edu")</f>
        <v>Amy.Boonstra@chicagobooth.edu</v>
      </c>
    </row>
    <row r="250" spans="1:3" x14ac:dyDescent="0.2">
      <c r="A250" s="6" t="s">
        <v>183</v>
      </c>
      <c r="B250" s="2" t="s">
        <v>3</v>
      </c>
      <c r="C250" s="2" t="s">
        <v>184</v>
      </c>
    </row>
    <row r="251" spans="1:3" x14ac:dyDescent="0.2">
      <c r="A251" s="7"/>
      <c r="B251" s="2" t="s">
        <v>5</v>
      </c>
      <c r="C251" s="2" t="s">
        <v>34</v>
      </c>
    </row>
    <row r="252" spans="1:3" x14ac:dyDescent="0.2">
      <c r="A252" s="7"/>
      <c r="B252" s="2" t="s">
        <v>7</v>
      </c>
      <c r="C252" s="2" t="s">
        <v>185</v>
      </c>
    </row>
    <row r="253" spans="1:3" x14ac:dyDescent="0.2">
      <c r="A253" s="7"/>
      <c r="B253" s="2" t="s">
        <v>9</v>
      </c>
      <c r="C253" s="3" t="str">
        <f>HYPERLINK("mailto:Jeffrey.Borysko@chicagobooth.edu", "Jeffrey.Borysko@chicagobooth.edu")</f>
        <v>Jeffrey.Borysko@chicagobooth.edu</v>
      </c>
    </row>
    <row r="254" spans="1:3" x14ac:dyDescent="0.2">
      <c r="A254" s="8" t="s">
        <v>186</v>
      </c>
      <c r="B254" s="4" t="s">
        <v>3</v>
      </c>
      <c r="C254" s="4" t="s">
        <v>187</v>
      </c>
    </row>
    <row r="255" spans="1:3" x14ac:dyDescent="0.2">
      <c r="A255" s="9"/>
      <c r="B255" s="4" t="s">
        <v>5</v>
      </c>
      <c r="C255" s="4" t="s">
        <v>188</v>
      </c>
    </row>
    <row r="256" spans="1:3" x14ac:dyDescent="0.2">
      <c r="A256" s="9"/>
      <c r="B256" s="4" t="s">
        <v>7</v>
      </c>
      <c r="C256" s="4" t="s">
        <v>1</v>
      </c>
    </row>
    <row r="257" spans="1:3" x14ac:dyDescent="0.2">
      <c r="A257" s="9"/>
      <c r="B257" s="4" t="s">
        <v>9</v>
      </c>
      <c r="C257" s="5" t="str">
        <f>HYPERLINK("mailto:Manuele.Bosetti@chicagobooth.edu", "Manuele.Bosetti@chicagobooth.edu")</f>
        <v>Manuele.Bosetti@chicagobooth.edu</v>
      </c>
    </row>
    <row r="258" spans="1:3" x14ac:dyDescent="0.2">
      <c r="A258" s="6" t="s">
        <v>189</v>
      </c>
      <c r="B258" s="2" t="s">
        <v>3</v>
      </c>
      <c r="C258" s="2" t="s">
        <v>190</v>
      </c>
    </row>
    <row r="259" spans="1:3" x14ac:dyDescent="0.2">
      <c r="A259" s="7"/>
      <c r="B259" s="2" t="s">
        <v>5</v>
      </c>
      <c r="C259" s="2" t="s">
        <v>57</v>
      </c>
    </row>
    <row r="260" spans="1:3" x14ac:dyDescent="0.2">
      <c r="A260" s="7"/>
      <c r="B260" s="2" t="s">
        <v>7</v>
      </c>
      <c r="C260" s="2" t="s">
        <v>191</v>
      </c>
    </row>
    <row r="261" spans="1:3" x14ac:dyDescent="0.2">
      <c r="A261" s="7"/>
      <c r="B261" s="2" t="s">
        <v>9</v>
      </c>
      <c r="C261" s="3" t="str">
        <f>HYPERLINK("mailto:Colbert.Boyd@chicagobooth.edu", "Colbert.Boyd@chicagobooth.edu")</f>
        <v>Colbert.Boyd@chicagobooth.edu</v>
      </c>
    </row>
    <row r="262" spans="1:3" x14ac:dyDescent="0.2">
      <c r="A262" s="8" t="s">
        <v>192</v>
      </c>
      <c r="B262" s="4" t="s">
        <v>3</v>
      </c>
      <c r="C262" s="4" t="s">
        <v>193</v>
      </c>
    </row>
    <row r="263" spans="1:3" x14ac:dyDescent="0.2">
      <c r="A263" s="9"/>
      <c r="B263" s="4" t="s">
        <v>5</v>
      </c>
      <c r="C263" s="4" t="s">
        <v>194</v>
      </c>
    </row>
    <row r="264" spans="1:3" x14ac:dyDescent="0.2">
      <c r="A264" s="9"/>
      <c r="B264" s="4" t="s">
        <v>7</v>
      </c>
      <c r="C264" s="4" t="s">
        <v>195</v>
      </c>
    </row>
    <row r="265" spans="1:3" x14ac:dyDescent="0.2">
      <c r="A265" s="9"/>
      <c r="B265" s="4" t="s">
        <v>9</v>
      </c>
      <c r="C265" s="5" t="str">
        <f>HYPERLINK("mailto:Amber.Bradley@chicagobooth.edu", "Amber.Bradley@chicagobooth.edu")</f>
        <v>Amber.Bradley@chicagobooth.edu</v>
      </c>
    </row>
    <row r="266" spans="1:3" x14ac:dyDescent="0.2">
      <c r="A266" s="6" t="s">
        <v>196</v>
      </c>
      <c r="B266" s="2" t="s">
        <v>3</v>
      </c>
      <c r="C266" s="2" t="s">
        <v>197</v>
      </c>
    </row>
    <row r="267" spans="1:3" x14ac:dyDescent="0.2">
      <c r="A267" s="7"/>
      <c r="B267" s="2" t="s">
        <v>5</v>
      </c>
      <c r="C267" s="2" t="s">
        <v>198</v>
      </c>
    </row>
    <row r="268" spans="1:3" x14ac:dyDescent="0.2">
      <c r="A268" s="7"/>
      <c r="B268" s="2" t="s">
        <v>7</v>
      </c>
      <c r="C268" s="2" t="s">
        <v>199</v>
      </c>
    </row>
    <row r="269" spans="1:3" x14ac:dyDescent="0.2">
      <c r="A269" s="7"/>
      <c r="B269" s="2" t="s">
        <v>9</v>
      </c>
      <c r="C269" s="3" t="str">
        <f>HYPERLINK("mailto:amy.bretz@chicagobooth.edu", "amy.bretz@chicagobooth.edu")</f>
        <v>amy.bretz@chicagobooth.edu</v>
      </c>
    </row>
    <row r="270" spans="1:3" x14ac:dyDescent="0.2">
      <c r="A270" s="8" t="s">
        <v>200</v>
      </c>
      <c r="B270" s="4" t="s">
        <v>3</v>
      </c>
      <c r="C270" s="4" t="s">
        <v>201</v>
      </c>
    </row>
    <row r="271" spans="1:3" x14ac:dyDescent="0.2">
      <c r="A271" s="9"/>
      <c r="B271" s="4" t="s">
        <v>5</v>
      </c>
      <c r="C271" s="4" t="s">
        <v>83</v>
      </c>
    </row>
    <row r="272" spans="1:3" x14ac:dyDescent="0.2">
      <c r="A272" s="9"/>
      <c r="B272" s="4" t="s">
        <v>7</v>
      </c>
      <c r="C272" s="4" t="s">
        <v>202</v>
      </c>
    </row>
    <row r="273" spans="1:3" x14ac:dyDescent="0.2">
      <c r="A273" s="9"/>
      <c r="B273" s="4" t="s">
        <v>9</v>
      </c>
      <c r="C273" s="5" t="str">
        <f>HYPERLINK("mailto:Anita.Brick@chicagobooth.edu", "Anita.Brick@chicagobooth.edu")</f>
        <v>Anita.Brick@chicagobooth.edu</v>
      </c>
    </row>
    <row r="274" spans="1:3" x14ac:dyDescent="0.2">
      <c r="A274" s="6" t="s">
        <v>203</v>
      </c>
      <c r="B274" s="2" t="s">
        <v>3</v>
      </c>
      <c r="C274" s="2" t="s">
        <v>204</v>
      </c>
    </row>
    <row r="275" spans="1:3" x14ac:dyDescent="0.2">
      <c r="A275" s="7"/>
      <c r="B275" s="2" t="s">
        <v>5</v>
      </c>
      <c r="C275" s="2" t="s">
        <v>34</v>
      </c>
    </row>
    <row r="276" spans="1:3" x14ac:dyDescent="0.2">
      <c r="A276" s="7"/>
      <c r="B276" s="2" t="s">
        <v>7</v>
      </c>
      <c r="C276" s="2" t="s">
        <v>205</v>
      </c>
    </row>
    <row r="277" spans="1:3" x14ac:dyDescent="0.2">
      <c r="A277" s="7"/>
      <c r="B277" s="2" t="s">
        <v>9</v>
      </c>
      <c r="C277" s="3" t="str">
        <f>HYPERLINK("mailto:Roger.Broms@chicagobooth.edu", "Roger.Broms@chicagobooth.edu")</f>
        <v>Roger.Broms@chicagobooth.edu</v>
      </c>
    </row>
    <row r="278" spans="1:3" x14ac:dyDescent="0.2">
      <c r="A278" s="8" t="s">
        <v>206</v>
      </c>
      <c r="B278" s="4" t="s">
        <v>3</v>
      </c>
      <c r="C278" s="4" t="s">
        <v>207</v>
      </c>
    </row>
    <row r="279" spans="1:3" x14ac:dyDescent="0.2">
      <c r="A279" s="9"/>
      <c r="B279" s="4" t="s">
        <v>5</v>
      </c>
      <c r="C279" s="4" t="s">
        <v>23</v>
      </c>
    </row>
    <row r="280" spans="1:3" x14ac:dyDescent="0.2">
      <c r="A280" s="9"/>
      <c r="B280" s="4" t="s">
        <v>7</v>
      </c>
      <c r="C280" s="4" t="s">
        <v>208</v>
      </c>
    </row>
    <row r="281" spans="1:3" x14ac:dyDescent="0.2">
      <c r="A281" s="9"/>
      <c r="B281" s="4" t="s">
        <v>9</v>
      </c>
      <c r="C281" s="5" t="str">
        <f>HYPERLINK("mailto:Lee.Bronstein@chicagobooth.edu", "Lee.Bronstein@chicagobooth.edu")</f>
        <v>Lee.Bronstein@chicagobooth.edu</v>
      </c>
    </row>
    <row r="282" spans="1:3" x14ac:dyDescent="0.2">
      <c r="A282" s="6" t="s">
        <v>209</v>
      </c>
      <c r="B282" s="2" t="s">
        <v>3</v>
      </c>
      <c r="C282" s="2" t="s">
        <v>210</v>
      </c>
    </row>
    <row r="283" spans="1:3" x14ac:dyDescent="0.2">
      <c r="A283" s="7"/>
      <c r="B283" s="2" t="s">
        <v>5</v>
      </c>
      <c r="C283" s="2" t="s">
        <v>30</v>
      </c>
    </row>
    <row r="284" spans="1:3" x14ac:dyDescent="0.2">
      <c r="A284" s="7"/>
      <c r="B284" s="2" t="s">
        <v>7</v>
      </c>
      <c r="C284" s="2" t="s">
        <v>211</v>
      </c>
    </row>
    <row r="285" spans="1:3" x14ac:dyDescent="0.2">
      <c r="A285" s="7"/>
      <c r="B285" s="2" t="s">
        <v>9</v>
      </c>
      <c r="C285" s="3" t="str">
        <f>HYPERLINK("mailto:Melissa.Brooks@chicagobooth.edu", "Melissa.Brooks@chicagobooth.edu")</f>
        <v>Melissa.Brooks@chicagobooth.edu</v>
      </c>
    </row>
    <row r="286" spans="1:3" x14ac:dyDescent="0.2">
      <c r="A286" s="8" t="s">
        <v>212</v>
      </c>
      <c r="B286" s="4" t="s">
        <v>3</v>
      </c>
      <c r="C286" s="4" t="s">
        <v>213</v>
      </c>
    </row>
    <row r="287" spans="1:3" x14ac:dyDescent="0.2">
      <c r="A287" s="9"/>
      <c r="B287" s="4" t="s">
        <v>5</v>
      </c>
      <c r="C287" s="4" t="s">
        <v>214</v>
      </c>
    </row>
    <row r="288" spans="1:3" x14ac:dyDescent="0.2">
      <c r="A288" s="9"/>
      <c r="B288" s="4" t="s">
        <v>7</v>
      </c>
      <c r="C288" s="4" t="s">
        <v>215</v>
      </c>
    </row>
    <row r="289" spans="1:3" x14ac:dyDescent="0.2">
      <c r="A289" s="9"/>
      <c r="B289" s="4" t="s">
        <v>9</v>
      </c>
      <c r="C289" s="5" t="str">
        <f>HYPERLINK("mailto:malaina.brown@chicagobooth.edu", "malaina.brown@chicagobooth.edu")</f>
        <v>malaina.brown@chicagobooth.edu</v>
      </c>
    </row>
    <row r="290" spans="1:3" x14ac:dyDescent="0.2">
      <c r="A290" s="6" t="s">
        <v>216</v>
      </c>
      <c r="B290" s="2" t="s">
        <v>3</v>
      </c>
      <c r="C290" s="2" t="s">
        <v>217</v>
      </c>
    </row>
    <row r="291" spans="1:3" x14ac:dyDescent="0.2">
      <c r="A291" s="7"/>
      <c r="B291" s="2" t="s">
        <v>5</v>
      </c>
      <c r="C291" s="2" t="s">
        <v>43</v>
      </c>
    </row>
    <row r="292" spans="1:3" x14ac:dyDescent="0.2">
      <c r="A292" s="7"/>
      <c r="B292" s="2" t="s">
        <v>7</v>
      </c>
      <c r="C292" s="2" t="s">
        <v>218</v>
      </c>
    </row>
    <row r="293" spans="1:3" x14ac:dyDescent="0.2">
      <c r="A293" s="7"/>
      <c r="B293" s="2" t="s">
        <v>9</v>
      </c>
      <c r="C293" s="3" t="str">
        <f>HYPERLINK("mailto:loretta.brown@chicagobooth.edu", "loretta.brown@chicagobooth.edu")</f>
        <v>loretta.brown@chicagobooth.edu</v>
      </c>
    </row>
    <row r="294" spans="1:3" x14ac:dyDescent="0.2">
      <c r="A294" s="8" t="s">
        <v>219</v>
      </c>
      <c r="B294" s="4" t="s">
        <v>3</v>
      </c>
      <c r="C294" s="4" t="s">
        <v>220</v>
      </c>
    </row>
    <row r="295" spans="1:3" x14ac:dyDescent="0.2">
      <c r="A295" s="9"/>
      <c r="B295" s="4" t="s">
        <v>5</v>
      </c>
      <c r="C295" s="4" t="s">
        <v>83</v>
      </c>
    </row>
    <row r="296" spans="1:3" x14ac:dyDescent="0.2">
      <c r="A296" s="9"/>
      <c r="B296" s="4" t="s">
        <v>7</v>
      </c>
      <c r="C296" s="4" t="s">
        <v>221</v>
      </c>
    </row>
    <row r="297" spans="1:3" x14ac:dyDescent="0.2">
      <c r="A297" s="9"/>
      <c r="B297" s="4" t="s">
        <v>9</v>
      </c>
      <c r="C297" s="5" t="str">
        <f>HYPERLINK("mailto:Jennifer.Bublitz@chicagobooth.edu", "Jennifer.Bublitz@chicagobooth.edu")</f>
        <v>Jennifer.Bublitz@chicagobooth.edu</v>
      </c>
    </row>
    <row r="298" spans="1:3" x14ac:dyDescent="0.2">
      <c r="A298" s="6" t="s">
        <v>222</v>
      </c>
      <c r="B298" s="2" t="s">
        <v>3</v>
      </c>
      <c r="C298" s="2" t="s">
        <v>223</v>
      </c>
    </row>
    <row r="299" spans="1:3" x14ac:dyDescent="0.2">
      <c r="A299" s="7"/>
      <c r="B299" s="2" t="s">
        <v>5</v>
      </c>
      <c r="C299" s="2" t="s">
        <v>224</v>
      </c>
    </row>
    <row r="300" spans="1:3" x14ac:dyDescent="0.2">
      <c r="A300" s="7"/>
      <c r="B300" s="2" t="s">
        <v>7</v>
      </c>
      <c r="C300" s="2" t="s">
        <v>225</v>
      </c>
    </row>
    <row r="301" spans="1:3" x14ac:dyDescent="0.2">
      <c r="A301" s="7"/>
      <c r="B301" s="2" t="s">
        <v>9</v>
      </c>
      <c r="C301" s="3" t="str">
        <f>HYPERLINK("mailto:Sebastian.Burca@chicagobooth.edu", "Sebastian.Burca@chicagobooth.edu")</f>
        <v>Sebastian.Burca@chicagobooth.edu</v>
      </c>
    </row>
    <row r="302" spans="1:3" x14ac:dyDescent="0.2">
      <c r="A302" s="8" t="s">
        <v>226</v>
      </c>
      <c r="B302" s="4" t="s">
        <v>3</v>
      </c>
      <c r="C302" s="4" t="s">
        <v>64</v>
      </c>
    </row>
    <row r="303" spans="1:3" x14ac:dyDescent="0.2">
      <c r="A303" s="9"/>
      <c r="B303" s="4" t="s">
        <v>5</v>
      </c>
      <c r="C303" s="4" t="s">
        <v>51</v>
      </c>
    </row>
    <row r="304" spans="1:3" x14ac:dyDescent="0.2">
      <c r="A304" s="9"/>
      <c r="B304" s="4" t="s">
        <v>7</v>
      </c>
      <c r="C304" s="4" t="s">
        <v>1</v>
      </c>
    </row>
    <row r="305" spans="1:3" x14ac:dyDescent="0.2">
      <c r="A305" s="9"/>
      <c r="B305" s="4" t="s">
        <v>9</v>
      </c>
      <c r="C305" s="5" t="str">
        <f>HYPERLINK("mailto:Drew.Burd@chicagobooth.edu", "Drew.Burd@chicagobooth.edu")</f>
        <v>Drew.Burd@chicagobooth.edu</v>
      </c>
    </row>
    <row r="306" spans="1:3" x14ac:dyDescent="0.2">
      <c r="A306" s="6" t="s">
        <v>227</v>
      </c>
      <c r="B306" s="2" t="s">
        <v>3</v>
      </c>
      <c r="C306" s="2" t="s">
        <v>26</v>
      </c>
    </row>
    <row r="307" spans="1:3" x14ac:dyDescent="0.2">
      <c r="A307" s="7"/>
      <c r="B307" s="2" t="s">
        <v>5</v>
      </c>
      <c r="C307" s="2" t="s">
        <v>57</v>
      </c>
    </row>
    <row r="308" spans="1:3" x14ac:dyDescent="0.2">
      <c r="A308" s="7"/>
      <c r="B308" s="2" t="s">
        <v>7</v>
      </c>
      <c r="C308" s="2" t="s">
        <v>1</v>
      </c>
    </row>
    <row r="309" spans="1:3" x14ac:dyDescent="0.2">
      <c r="A309" s="7"/>
      <c r="B309" s="2" t="s">
        <v>9</v>
      </c>
      <c r="C309" s="3" t="str">
        <f>HYPERLINK("mailto:Meghan.Burns@chicagobooth.edu", "Meghan.Burns@chicagobooth.edu")</f>
        <v>Meghan.Burns@chicagobooth.edu</v>
      </c>
    </row>
    <row r="310" spans="1:3" x14ac:dyDescent="0.2">
      <c r="A310" s="8" t="s">
        <v>228</v>
      </c>
      <c r="B310" s="4" t="s">
        <v>3</v>
      </c>
      <c r="C310" s="4" t="s">
        <v>229</v>
      </c>
    </row>
    <row r="311" spans="1:3" x14ac:dyDescent="0.2">
      <c r="A311" s="9"/>
      <c r="B311" s="4" t="s">
        <v>5</v>
      </c>
      <c r="C311" s="4" t="s">
        <v>27</v>
      </c>
    </row>
    <row r="312" spans="1:3" x14ac:dyDescent="0.2">
      <c r="A312" s="9"/>
      <c r="B312" s="4" t="s">
        <v>7</v>
      </c>
      <c r="C312" s="4" t="s">
        <v>1</v>
      </c>
    </row>
    <row r="313" spans="1:3" x14ac:dyDescent="0.2">
      <c r="A313" s="9"/>
      <c r="B313" s="4" t="s">
        <v>9</v>
      </c>
      <c r="C313" s="5" t="str">
        <f>HYPERLINK("mailto:Brigita.Gruzauskaite@chicagobooth.edu", "Brigita.Gruzauskaite@chicagobooth.edu")</f>
        <v>Brigita.Gruzauskaite@chicagobooth.edu</v>
      </c>
    </row>
    <row r="314" spans="1:3" x14ac:dyDescent="0.2">
      <c r="A314" s="6" t="s">
        <v>230</v>
      </c>
      <c r="B314" s="2" t="s">
        <v>3</v>
      </c>
      <c r="C314" s="2" t="s">
        <v>231</v>
      </c>
    </row>
    <row r="315" spans="1:3" x14ac:dyDescent="0.2">
      <c r="A315" s="7"/>
      <c r="B315" s="2" t="s">
        <v>5</v>
      </c>
      <c r="C315" s="2" t="s">
        <v>83</v>
      </c>
    </row>
    <row r="316" spans="1:3" x14ac:dyDescent="0.2">
      <c r="A316" s="7"/>
      <c r="B316" s="2" t="s">
        <v>7</v>
      </c>
      <c r="C316" s="2" t="s">
        <v>232</v>
      </c>
    </row>
    <row r="317" spans="1:3" x14ac:dyDescent="0.2">
      <c r="A317" s="7"/>
      <c r="B317" s="2" t="s">
        <v>9</v>
      </c>
      <c r="C317" s="3" t="str">
        <f>HYPERLINK("mailto:Sierra.Cameron@chicagobooth.edu", "Sierra.Cameron@chicagobooth.edu")</f>
        <v>Sierra.Cameron@chicagobooth.edu</v>
      </c>
    </row>
    <row r="318" spans="1:3" x14ac:dyDescent="0.2">
      <c r="A318" s="8" t="s">
        <v>233</v>
      </c>
      <c r="B318" s="4" t="s">
        <v>3</v>
      </c>
      <c r="C318" s="4" t="s">
        <v>234</v>
      </c>
    </row>
    <row r="319" spans="1:3" x14ac:dyDescent="0.2">
      <c r="A319" s="9"/>
      <c r="B319" s="4" t="s">
        <v>5</v>
      </c>
      <c r="C319" s="4" t="s">
        <v>61</v>
      </c>
    </row>
    <row r="320" spans="1:3" x14ac:dyDescent="0.2">
      <c r="A320" s="9"/>
      <c r="B320" s="4" t="s">
        <v>7</v>
      </c>
      <c r="C320" s="4" t="s">
        <v>235</v>
      </c>
    </row>
    <row r="321" spans="1:3" x14ac:dyDescent="0.2">
      <c r="A321" s="9"/>
      <c r="B321" s="4" t="s">
        <v>9</v>
      </c>
      <c r="C321" s="5" t="str">
        <f>HYPERLINK("mailto:Mitchell.Catalano@chicagobooth.edu", "Mitchell.Catalano@chicagobooth.edu")</f>
        <v>Mitchell.Catalano@chicagobooth.edu</v>
      </c>
    </row>
    <row r="322" spans="1:3" x14ac:dyDescent="0.2">
      <c r="A322" s="6" t="s">
        <v>236</v>
      </c>
      <c r="B322" s="2" t="s">
        <v>3</v>
      </c>
      <c r="C322" s="2" t="s">
        <v>237</v>
      </c>
    </row>
    <row r="323" spans="1:3" x14ac:dyDescent="0.2">
      <c r="A323" s="7"/>
      <c r="B323" s="2" t="s">
        <v>5</v>
      </c>
      <c r="C323" s="2" t="s">
        <v>198</v>
      </c>
    </row>
    <row r="324" spans="1:3" x14ac:dyDescent="0.2">
      <c r="A324" s="7"/>
      <c r="B324" s="2" t="s">
        <v>7</v>
      </c>
      <c r="C324" s="2" t="s">
        <v>1</v>
      </c>
    </row>
    <row r="325" spans="1:3" x14ac:dyDescent="0.2">
      <c r="A325" s="7"/>
      <c r="B325" s="2" t="s">
        <v>9</v>
      </c>
      <c r="C325" s="3" t="str">
        <f>HYPERLINK("mailto:Clay.Catlin@chicagobooth.edu", "Clay.Catlin@chicagobooth.edu")</f>
        <v>Clay.Catlin@chicagobooth.edu</v>
      </c>
    </row>
    <row r="326" spans="1:3" x14ac:dyDescent="0.2">
      <c r="A326" s="8" t="s">
        <v>238</v>
      </c>
      <c r="B326" s="4" t="s">
        <v>3</v>
      </c>
      <c r="C326" s="4" t="s">
        <v>239</v>
      </c>
    </row>
    <row r="327" spans="1:3" x14ac:dyDescent="0.2">
      <c r="A327" s="9"/>
      <c r="B327" s="4" t="s">
        <v>5</v>
      </c>
      <c r="C327" s="4" t="s">
        <v>194</v>
      </c>
    </row>
    <row r="328" spans="1:3" x14ac:dyDescent="0.2">
      <c r="A328" s="9"/>
      <c r="B328" s="4" t="s">
        <v>7</v>
      </c>
      <c r="C328" s="4" t="s">
        <v>240</v>
      </c>
    </row>
    <row r="329" spans="1:3" x14ac:dyDescent="0.2">
      <c r="A329" s="9"/>
      <c r="B329" s="4" t="s">
        <v>9</v>
      </c>
      <c r="C329" s="5" t="str">
        <f>HYPERLINK("mailto:Paul.Cavalieri@chicagobooth.edu", "Paul.Cavalieri@chicagobooth.edu")</f>
        <v>Paul.Cavalieri@chicagobooth.edu</v>
      </c>
    </row>
    <row r="330" spans="1:3" x14ac:dyDescent="0.2">
      <c r="A330" s="6" t="s">
        <v>241</v>
      </c>
      <c r="B330" s="2" t="s">
        <v>3</v>
      </c>
      <c r="C330" s="2" t="s">
        <v>64</v>
      </c>
    </row>
    <row r="331" spans="1:3" x14ac:dyDescent="0.2">
      <c r="A331" s="7"/>
      <c r="B331" s="2" t="s">
        <v>5</v>
      </c>
      <c r="C331" s="2" t="s">
        <v>51</v>
      </c>
    </row>
    <row r="332" spans="1:3" x14ac:dyDescent="0.2">
      <c r="A332" s="7"/>
      <c r="B332" s="2" t="s">
        <v>7</v>
      </c>
      <c r="C332" s="2" t="s">
        <v>1</v>
      </c>
    </row>
    <row r="333" spans="1:3" x14ac:dyDescent="0.2">
      <c r="A333" s="7"/>
      <c r="B333" s="2" t="s">
        <v>9</v>
      </c>
      <c r="C333" s="3" t="str">
        <f>HYPERLINK("mailto:Timotej.Cejka@chicagobooth.edu", "Timotej.Cejka@chicagobooth.edu")</f>
        <v>Timotej.Cejka@chicagobooth.edu</v>
      </c>
    </row>
    <row r="334" spans="1:3" x14ac:dyDescent="0.2">
      <c r="A334" s="8" t="s">
        <v>242</v>
      </c>
      <c r="B334" s="4" t="s">
        <v>3</v>
      </c>
      <c r="C334" s="4" t="s">
        <v>243</v>
      </c>
    </row>
    <row r="335" spans="1:3" x14ac:dyDescent="0.2">
      <c r="A335" s="9"/>
      <c r="B335" s="4" t="s">
        <v>5</v>
      </c>
      <c r="C335" s="4" t="s">
        <v>20</v>
      </c>
    </row>
    <row r="336" spans="1:3" x14ac:dyDescent="0.2">
      <c r="A336" s="9"/>
      <c r="B336" s="4" t="s">
        <v>7</v>
      </c>
      <c r="C336" s="4" t="s">
        <v>1</v>
      </c>
    </row>
    <row r="337" spans="1:3" x14ac:dyDescent="0.2">
      <c r="A337" s="9"/>
      <c r="B337" s="4" t="s">
        <v>9</v>
      </c>
      <c r="C337" s="5" t="str">
        <f>HYPERLINK("mailto:Kevin.Cernansky@chicagobooth.edu", "Kevin.Cernansky@chicagobooth.edu")</f>
        <v>Kevin.Cernansky@chicagobooth.edu</v>
      </c>
    </row>
    <row r="338" spans="1:3" x14ac:dyDescent="0.2">
      <c r="A338" s="6" t="s">
        <v>244</v>
      </c>
      <c r="B338" s="2" t="s">
        <v>3</v>
      </c>
      <c r="C338" s="2" t="s">
        <v>245</v>
      </c>
    </row>
    <row r="339" spans="1:3" x14ac:dyDescent="0.2">
      <c r="A339" s="7"/>
      <c r="B339" s="2" t="s">
        <v>5</v>
      </c>
      <c r="C339" s="2" t="s">
        <v>47</v>
      </c>
    </row>
    <row r="340" spans="1:3" x14ac:dyDescent="0.2">
      <c r="A340" s="7"/>
      <c r="B340" s="2" t="s">
        <v>7</v>
      </c>
      <c r="C340" s="2" t="s">
        <v>246</v>
      </c>
    </row>
    <row r="341" spans="1:3" x14ac:dyDescent="0.2">
      <c r="A341" s="7"/>
      <c r="B341" s="2" t="s">
        <v>9</v>
      </c>
      <c r="C341" s="3" t="str">
        <f>HYPERLINK("mailto:Wai-Sinn.Chan@chicagobooth.edu", "Wai-Sinn.Chan@chicagobooth.edu")</f>
        <v>Wai-Sinn.Chan@chicagobooth.edu</v>
      </c>
    </row>
    <row r="342" spans="1:3" x14ac:dyDescent="0.2">
      <c r="A342" s="8" t="s">
        <v>247</v>
      </c>
      <c r="B342" s="4" t="s">
        <v>3</v>
      </c>
      <c r="C342" s="4" t="s">
        <v>26</v>
      </c>
    </row>
    <row r="343" spans="1:3" x14ac:dyDescent="0.2">
      <c r="A343" s="9"/>
      <c r="B343" s="4" t="s">
        <v>5</v>
      </c>
      <c r="C343" s="4" t="s">
        <v>198</v>
      </c>
    </row>
    <row r="344" spans="1:3" x14ac:dyDescent="0.2">
      <c r="A344" s="9"/>
      <c r="B344" s="4" t="s">
        <v>7</v>
      </c>
      <c r="C344" s="4" t="s">
        <v>1</v>
      </c>
    </row>
    <row r="345" spans="1:3" x14ac:dyDescent="0.2">
      <c r="A345" s="9"/>
      <c r="B345" s="4" t="s">
        <v>9</v>
      </c>
      <c r="C345" s="5" t="str">
        <f>HYPERLINK("mailto:Nadir.Chaouni@chicagobooth.edu", "Nadir.Chaouni@chicagobooth.edu")</f>
        <v>Nadir.Chaouni@chicagobooth.edu</v>
      </c>
    </row>
    <row r="346" spans="1:3" x14ac:dyDescent="0.2">
      <c r="A346" s="6" t="s">
        <v>248</v>
      </c>
      <c r="B346" s="2" t="s">
        <v>3</v>
      </c>
      <c r="C346" s="2" t="s">
        <v>249</v>
      </c>
    </row>
    <row r="347" spans="1:3" x14ac:dyDescent="0.2">
      <c r="A347" s="7"/>
      <c r="B347" s="2" t="s">
        <v>5</v>
      </c>
      <c r="C347" s="2" t="s">
        <v>34</v>
      </c>
    </row>
    <row r="348" spans="1:3" x14ac:dyDescent="0.2">
      <c r="A348" s="7"/>
      <c r="B348" s="2" t="s">
        <v>7</v>
      </c>
      <c r="C348" s="2" t="s">
        <v>250</v>
      </c>
    </row>
    <row r="349" spans="1:3" x14ac:dyDescent="0.2">
      <c r="A349" s="7"/>
      <c r="B349" s="2" t="s">
        <v>9</v>
      </c>
      <c r="C349" s="3" t="str">
        <f>HYPERLINK("mailto:Darryl.Chapman@chicagobooth.edu", "Darryl.Chapman@chicagobooth.edu")</f>
        <v>Darryl.Chapman@chicagobooth.edu</v>
      </c>
    </row>
    <row r="350" spans="1:3" x14ac:dyDescent="0.2">
      <c r="A350" s="8" t="s">
        <v>251</v>
      </c>
      <c r="B350" s="4" t="s">
        <v>3</v>
      </c>
      <c r="C350" s="4" t="s">
        <v>252</v>
      </c>
    </row>
    <row r="351" spans="1:3" x14ac:dyDescent="0.2">
      <c r="A351" s="9"/>
      <c r="B351" s="4" t="s">
        <v>5</v>
      </c>
      <c r="C351" s="4" t="s">
        <v>23</v>
      </c>
    </row>
    <row r="352" spans="1:3" x14ac:dyDescent="0.2">
      <c r="A352" s="9"/>
      <c r="B352" s="4" t="s">
        <v>7</v>
      </c>
      <c r="C352" s="4" t="s">
        <v>253</v>
      </c>
    </row>
    <row r="353" spans="1:3" x14ac:dyDescent="0.2">
      <c r="A353" s="9"/>
      <c r="B353" s="4" t="s">
        <v>9</v>
      </c>
      <c r="C353" s="5" t="str">
        <f>HYPERLINK("mailto:manisha.chaudhuri@chicagobooth.edu", "manisha.chaudhuri@chicagobooth.edu")</f>
        <v>manisha.chaudhuri@chicagobooth.edu</v>
      </c>
    </row>
    <row r="354" spans="1:3" x14ac:dyDescent="0.2">
      <c r="A354" s="6" t="s">
        <v>254</v>
      </c>
      <c r="B354" s="2" t="s">
        <v>3</v>
      </c>
      <c r="C354" s="2" t="s">
        <v>1</v>
      </c>
    </row>
    <row r="355" spans="1:3" x14ac:dyDescent="0.2">
      <c r="A355" s="7"/>
      <c r="B355" s="2" t="s">
        <v>5</v>
      </c>
      <c r="C355" s="2" t="s">
        <v>65</v>
      </c>
    </row>
    <row r="356" spans="1:3" x14ac:dyDescent="0.2">
      <c r="A356" s="7"/>
      <c r="B356" s="2" t="s">
        <v>7</v>
      </c>
      <c r="C356" s="2" t="s">
        <v>1</v>
      </c>
    </row>
    <row r="357" spans="1:3" x14ac:dyDescent="0.2">
      <c r="A357" s="7"/>
      <c r="B357" s="2" t="s">
        <v>9</v>
      </c>
      <c r="C357" s="3" t="str">
        <f>HYPERLINK("mailto:Rahul.Chauhan@chicagobooth.edu", "Rahul.Chauhan@chicagobooth.edu")</f>
        <v>Rahul.Chauhan@chicagobooth.edu</v>
      </c>
    </row>
    <row r="358" spans="1:3" x14ac:dyDescent="0.2">
      <c r="A358" s="8" t="s">
        <v>255</v>
      </c>
      <c r="B358" s="4" t="s">
        <v>3</v>
      </c>
      <c r="C358" s="4" t="s">
        <v>256</v>
      </c>
    </row>
    <row r="359" spans="1:3" x14ac:dyDescent="0.2">
      <c r="A359" s="9"/>
      <c r="B359" s="4" t="s">
        <v>5</v>
      </c>
      <c r="C359" s="4" t="s">
        <v>51</v>
      </c>
    </row>
    <row r="360" spans="1:3" x14ac:dyDescent="0.2">
      <c r="A360" s="9"/>
      <c r="B360" s="4" t="s">
        <v>7</v>
      </c>
      <c r="C360" s="4" t="s">
        <v>1</v>
      </c>
    </row>
    <row r="361" spans="1:3" x14ac:dyDescent="0.2">
      <c r="A361" s="9"/>
      <c r="B361" s="4" t="s">
        <v>9</v>
      </c>
      <c r="C361" s="5" t="str">
        <f>HYPERLINK("mailto:Laura.Chen@chicagobooth.edu", "Laura.Chen@chicagobooth.edu")</f>
        <v>Laura.Chen@chicagobooth.edu</v>
      </c>
    </row>
    <row r="362" spans="1:3" x14ac:dyDescent="0.2">
      <c r="A362" s="6" t="s">
        <v>257</v>
      </c>
      <c r="B362" s="2" t="s">
        <v>3</v>
      </c>
      <c r="C362" s="2" t="s">
        <v>258</v>
      </c>
    </row>
    <row r="363" spans="1:3" x14ac:dyDescent="0.2">
      <c r="A363" s="7"/>
      <c r="B363" s="2" t="s">
        <v>5</v>
      </c>
      <c r="C363" s="2" t="s">
        <v>30</v>
      </c>
    </row>
    <row r="364" spans="1:3" x14ac:dyDescent="0.2">
      <c r="A364" s="7"/>
      <c r="B364" s="2" t="s">
        <v>7</v>
      </c>
      <c r="C364" s="2" t="s">
        <v>1</v>
      </c>
    </row>
    <row r="365" spans="1:3" x14ac:dyDescent="0.2">
      <c r="A365" s="7"/>
      <c r="B365" s="2" t="s">
        <v>9</v>
      </c>
      <c r="C365" s="3" t="str">
        <f>HYPERLINK("mailto:Carolyn.Chen@chicagobooth.edu", "Carolyn.Chen@chicagobooth.edu")</f>
        <v>Carolyn.Chen@chicagobooth.edu</v>
      </c>
    </row>
    <row r="366" spans="1:3" x14ac:dyDescent="0.2">
      <c r="A366" s="8" t="s">
        <v>259</v>
      </c>
      <c r="B366" s="4" t="s">
        <v>3</v>
      </c>
      <c r="C366" s="4" t="s">
        <v>50</v>
      </c>
    </row>
    <row r="367" spans="1:3" x14ac:dyDescent="0.2">
      <c r="A367" s="9"/>
      <c r="B367" s="4" t="s">
        <v>5</v>
      </c>
      <c r="C367" s="4" t="s">
        <v>51</v>
      </c>
    </row>
    <row r="368" spans="1:3" x14ac:dyDescent="0.2">
      <c r="A368" s="9"/>
      <c r="B368" s="4" t="s">
        <v>7</v>
      </c>
      <c r="C368" s="4" t="s">
        <v>1</v>
      </c>
    </row>
    <row r="369" spans="1:3" x14ac:dyDescent="0.2">
      <c r="A369" s="9"/>
      <c r="B369" s="4" t="s">
        <v>9</v>
      </c>
      <c r="C369" s="5" t="str">
        <f>HYPERLINK("mailto:Chen.Chen07@chicagobooth.edu", "Chen.Chen07@chicagobooth.edu")</f>
        <v>Chen.Chen07@chicagobooth.edu</v>
      </c>
    </row>
    <row r="370" spans="1:3" x14ac:dyDescent="0.2">
      <c r="A370" s="6" t="s">
        <v>260</v>
      </c>
      <c r="B370" s="2" t="s">
        <v>3</v>
      </c>
      <c r="C370" s="2" t="s">
        <v>261</v>
      </c>
    </row>
    <row r="371" spans="1:3" x14ac:dyDescent="0.2">
      <c r="A371" s="7"/>
      <c r="B371" s="2" t="s">
        <v>5</v>
      </c>
      <c r="C371" s="2" t="s">
        <v>27</v>
      </c>
    </row>
    <row r="372" spans="1:3" x14ac:dyDescent="0.2">
      <c r="A372" s="7"/>
      <c r="B372" s="2" t="s">
        <v>7</v>
      </c>
      <c r="C372" s="2" t="s">
        <v>262</v>
      </c>
    </row>
    <row r="373" spans="1:3" x14ac:dyDescent="0.2">
      <c r="A373" s="7"/>
      <c r="B373" s="2" t="s">
        <v>9</v>
      </c>
      <c r="C373" s="3" t="str">
        <f>HYPERLINK("mailto:Intan.Chen@chicagobooth.edu", "Intan.Chen@chicagobooth.edu")</f>
        <v>Intan.Chen@chicagobooth.edu</v>
      </c>
    </row>
    <row r="374" spans="1:3" x14ac:dyDescent="0.2">
      <c r="A374" s="8" t="s">
        <v>263</v>
      </c>
      <c r="B374" s="4" t="s">
        <v>3</v>
      </c>
      <c r="C374" s="4" t="s">
        <v>64</v>
      </c>
    </row>
    <row r="375" spans="1:3" x14ac:dyDescent="0.2">
      <c r="A375" s="9"/>
      <c r="B375" s="4" t="s">
        <v>5</v>
      </c>
      <c r="C375" s="4" t="s">
        <v>51</v>
      </c>
    </row>
    <row r="376" spans="1:3" x14ac:dyDescent="0.2">
      <c r="A376" s="9"/>
      <c r="B376" s="4" t="s">
        <v>7</v>
      </c>
      <c r="C376" s="4" t="s">
        <v>1</v>
      </c>
    </row>
    <row r="377" spans="1:3" x14ac:dyDescent="0.2">
      <c r="A377" s="9"/>
      <c r="B377" s="4" t="s">
        <v>9</v>
      </c>
      <c r="C377" s="5" t="str">
        <f>HYPERLINK("mailto:Bo-Yu.Chen@chicagobooth.edu", "Bo-Yu.Chen@chicagobooth.edu")</f>
        <v>Bo-Yu.Chen@chicagobooth.edu</v>
      </c>
    </row>
    <row r="378" spans="1:3" x14ac:dyDescent="0.2">
      <c r="A378" s="6" t="s">
        <v>264</v>
      </c>
      <c r="B378" s="2" t="s">
        <v>3</v>
      </c>
      <c r="C378" s="2" t="s">
        <v>265</v>
      </c>
    </row>
    <row r="379" spans="1:3" x14ac:dyDescent="0.2">
      <c r="A379" s="7"/>
      <c r="B379" s="2" t="s">
        <v>5</v>
      </c>
      <c r="C379" s="2" t="s">
        <v>30</v>
      </c>
    </row>
    <row r="380" spans="1:3" x14ac:dyDescent="0.2">
      <c r="A380" s="7"/>
      <c r="B380" s="2" t="s">
        <v>7</v>
      </c>
      <c r="C380" s="2" t="s">
        <v>1</v>
      </c>
    </row>
    <row r="381" spans="1:3" x14ac:dyDescent="0.2">
      <c r="A381" s="7"/>
      <c r="B381" s="2" t="s">
        <v>9</v>
      </c>
      <c r="C381" s="3" t="str">
        <f>HYPERLINK("mailto:Grant.Cheney@chicagobooth.edu", "Grant.Cheney@chicagobooth.edu")</f>
        <v>Grant.Cheney@chicagobooth.edu</v>
      </c>
    </row>
    <row r="382" spans="1:3" x14ac:dyDescent="0.2">
      <c r="A382" s="8" t="s">
        <v>266</v>
      </c>
      <c r="B382" s="4" t="s">
        <v>3</v>
      </c>
      <c r="C382" s="4" t="s">
        <v>267</v>
      </c>
    </row>
    <row r="383" spans="1:3" x14ac:dyDescent="0.2">
      <c r="A383" s="9"/>
      <c r="B383" s="4" t="s">
        <v>5</v>
      </c>
      <c r="C383" s="4" t="s">
        <v>51</v>
      </c>
    </row>
    <row r="384" spans="1:3" x14ac:dyDescent="0.2">
      <c r="A384" s="9"/>
      <c r="B384" s="4" t="s">
        <v>7</v>
      </c>
      <c r="C384" s="4" t="s">
        <v>1</v>
      </c>
    </row>
    <row r="385" spans="1:3" x14ac:dyDescent="0.2">
      <c r="A385" s="9"/>
      <c r="B385" s="4" t="s">
        <v>9</v>
      </c>
      <c r="C385" s="5" t="str">
        <f>HYPERLINK("mailto:Vadim.Cherepanov@chicagobooth.edu", "Vadim.Cherepanov@chicagobooth.edu")</f>
        <v>Vadim.Cherepanov@chicagobooth.edu</v>
      </c>
    </row>
    <row r="386" spans="1:3" x14ac:dyDescent="0.2">
      <c r="A386" s="6" t="s">
        <v>268</v>
      </c>
      <c r="B386" s="2" t="s">
        <v>3</v>
      </c>
      <c r="C386" s="2" t="s">
        <v>269</v>
      </c>
    </row>
    <row r="387" spans="1:3" x14ac:dyDescent="0.2">
      <c r="A387" s="7"/>
      <c r="B387" s="2" t="s">
        <v>5</v>
      </c>
      <c r="C387" s="2" t="s">
        <v>270</v>
      </c>
    </row>
    <row r="388" spans="1:3" x14ac:dyDescent="0.2">
      <c r="A388" s="7"/>
      <c r="B388" s="2" t="s">
        <v>7</v>
      </c>
      <c r="C388" s="2" t="s">
        <v>1</v>
      </c>
    </row>
    <row r="389" spans="1:3" x14ac:dyDescent="0.2">
      <c r="A389" s="7"/>
      <c r="B389" s="2" t="s">
        <v>9</v>
      </c>
      <c r="C389" s="3" t="str">
        <f>HYPERLINK("mailto:Wendy.Chilicki@chicagobooth.edu", "Wendy.Chilicki@chicagobooth.edu")</f>
        <v>Wendy.Chilicki@chicagobooth.edu</v>
      </c>
    </row>
    <row r="390" spans="1:3" x14ac:dyDescent="0.2">
      <c r="A390" s="8" t="s">
        <v>271</v>
      </c>
      <c r="B390" s="4" t="s">
        <v>3</v>
      </c>
      <c r="C390" s="4" t="s">
        <v>272</v>
      </c>
    </row>
    <row r="391" spans="1:3" x14ac:dyDescent="0.2">
      <c r="A391" s="9"/>
      <c r="B391" s="4" t="s">
        <v>5</v>
      </c>
      <c r="C391" s="4" t="s">
        <v>27</v>
      </c>
    </row>
    <row r="392" spans="1:3" x14ac:dyDescent="0.2">
      <c r="A392" s="9"/>
      <c r="B392" s="4" t="s">
        <v>7</v>
      </c>
      <c r="C392" s="4" t="s">
        <v>1</v>
      </c>
    </row>
    <row r="393" spans="1:3" x14ac:dyDescent="0.2">
      <c r="A393" s="9"/>
      <c r="B393" s="4" t="s">
        <v>9</v>
      </c>
      <c r="C393" s="5" t="str">
        <f>HYPERLINK("mailto:Nicoleta.Chiriac@chicagobooth.edu", "Nicoleta.Chiriac@chicagobooth.edu")</f>
        <v>Nicoleta.Chiriac@chicagobooth.edu</v>
      </c>
    </row>
    <row r="394" spans="1:3" x14ac:dyDescent="0.2">
      <c r="A394" s="6" t="s">
        <v>273</v>
      </c>
      <c r="B394" s="2" t="s">
        <v>3</v>
      </c>
      <c r="C394" s="2" t="s">
        <v>64</v>
      </c>
    </row>
    <row r="395" spans="1:3" x14ac:dyDescent="0.2">
      <c r="A395" s="7"/>
      <c r="B395" s="2" t="s">
        <v>5</v>
      </c>
      <c r="C395" s="2" t="s">
        <v>47</v>
      </c>
    </row>
    <row r="396" spans="1:3" x14ac:dyDescent="0.2">
      <c r="A396" s="7"/>
      <c r="B396" s="2" t="s">
        <v>7</v>
      </c>
      <c r="C396" s="2" t="s">
        <v>1</v>
      </c>
    </row>
    <row r="397" spans="1:3" x14ac:dyDescent="0.2">
      <c r="A397" s="7"/>
      <c r="B397" s="2" t="s">
        <v>9</v>
      </c>
      <c r="C397" s="3" t="str">
        <f>HYPERLINK("mailto:William.Chiu@chicagobooth.edu", "William.Chiu@chicagobooth.edu")</f>
        <v>William.Chiu@chicagobooth.edu</v>
      </c>
    </row>
    <row r="398" spans="1:3" x14ac:dyDescent="0.2">
      <c r="A398" s="8" t="s">
        <v>274</v>
      </c>
      <c r="B398" s="4" t="s">
        <v>3</v>
      </c>
      <c r="C398" s="4" t="s">
        <v>275</v>
      </c>
    </row>
    <row r="399" spans="1:3" x14ac:dyDescent="0.2">
      <c r="A399" s="9"/>
      <c r="B399" s="4" t="s">
        <v>5</v>
      </c>
      <c r="C399" s="4" t="s">
        <v>47</v>
      </c>
    </row>
    <row r="400" spans="1:3" x14ac:dyDescent="0.2">
      <c r="A400" s="9"/>
      <c r="B400" s="4" t="s">
        <v>7</v>
      </c>
      <c r="C400" s="4" t="s">
        <v>276</v>
      </c>
    </row>
    <row r="401" spans="1:3" x14ac:dyDescent="0.2">
      <c r="A401" s="9"/>
      <c r="B401" s="4" t="s">
        <v>9</v>
      </c>
      <c r="C401" s="5" t="str">
        <f>HYPERLINK("mailto:Iris.Choi@chicagobooth.edu", "Iris.Choi@chicagobooth.edu")</f>
        <v>Iris.Choi@chicagobooth.edu</v>
      </c>
    </row>
    <row r="402" spans="1:3" x14ac:dyDescent="0.2">
      <c r="A402" s="6" t="s">
        <v>277</v>
      </c>
      <c r="B402" s="2" t="s">
        <v>3</v>
      </c>
      <c r="C402" s="2" t="s">
        <v>26</v>
      </c>
    </row>
    <row r="403" spans="1:3" x14ac:dyDescent="0.2">
      <c r="A403" s="7"/>
      <c r="B403" s="2" t="s">
        <v>5</v>
      </c>
      <c r="C403" s="2" t="s">
        <v>188</v>
      </c>
    </row>
    <row r="404" spans="1:3" x14ac:dyDescent="0.2">
      <c r="A404" s="7"/>
      <c r="B404" s="2" t="s">
        <v>7</v>
      </c>
      <c r="C404" s="2" t="s">
        <v>1</v>
      </c>
    </row>
    <row r="405" spans="1:3" x14ac:dyDescent="0.2">
      <c r="A405" s="7"/>
      <c r="B405" s="2" t="s">
        <v>9</v>
      </c>
      <c r="C405" s="3" t="str">
        <f>HYPERLINK("mailto:Lucas.Chow@chicagobooth.edu", "Lucas.Chow@chicagobooth.edu")</f>
        <v>Lucas.Chow@chicagobooth.edu</v>
      </c>
    </row>
    <row r="406" spans="1:3" x14ac:dyDescent="0.2">
      <c r="A406" s="8" t="s">
        <v>278</v>
      </c>
      <c r="B406" s="4" t="s">
        <v>3</v>
      </c>
      <c r="C406" s="4" t="s">
        <v>279</v>
      </c>
    </row>
    <row r="407" spans="1:3" x14ac:dyDescent="0.2">
      <c r="A407" s="9"/>
      <c r="B407" s="4" t="s">
        <v>5</v>
      </c>
      <c r="C407" s="4" t="s">
        <v>188</v>
      </c>
    </row>
    <row r="408" spans="1:3" x14ac:dyDescent="0.2">
      <c r="A408" s="9"/>
      <c r="B408" s="4" t="s">
        <v>7</v>
      </c>
      <c r="C408" s="4" t="s">
        <v>280</v>
      </c>
    </row>
    <row r="409" spans="1:3" x14ac:dyDescent="0.2">
      <c r="A409" s="9"/>
      <c r="B409" s="4" t="s">
        <v>9</v>
      </c>
      <c r="C409" s="5" t="str">
        <f>HYPERLINK("mailto:Flora.Chu@chicagobooth.edu", "Flora.Chu@chicagobooth.edu")</f>
        <v>Flora.Chu@chicagobooth.edu</v>
      </c>
    </row>
    <row r="410" spans="1:3" x14ac:dyDescent="0.2">
      <c r="A410" s="6" t="s">
        <v>281</v>
      </c>
      <c r="B410" s="2" t="s">
        <v>3</v>
      </c>
      <c r="C410" s="2" t="s">
        <v>26</v>
      </c>
    </row>
    <row r="411" spans="1:3" x14ac:dyDescent="0.2">
      <c r="A411" s="7"/>
      <c r="B411" s="2" t="s">
        <v>5</v>
      </c>
      <c r="C411" s="2" t="s">
        <v>51</v>
      </c>
    </row>
    <row r="412" spans="1:3" x14ac:dyDescent="0.2">
      <c r="A412" s="7"/>
      <c r="B412" s="2" t="s">
        <v>7</v>
      </c>
      <c r="C412" s="2" t="s">
        <v>1</v>
      </c>
    </row>
    <row r="413" spans="1:3" x14ac:dyDescent="0.2">
      <c r="A413" s="7"/>
      <c r="B413" s="2" t="s">
        <v>9</v>
      </c>
      <c r="C413" s="3" t="str">
        <f>HYPERLINK("mailto:Seung.ChulLee@chicagobooth.edu", "Seung.ChulLee@chicagobooth.edu")</f>
        <v>Seung.ChulLee@chicagobooth.edu</v>
      </c>
    </row>
    <row r="414" spans="1:3" x14ac:dyDescent="0.2">
      <c r="A414" s="8" t="s">
        <v>282</v>
      </c>
      <c r="B414" s="4" t="s">
        <v>3</v>
      </c>
      <c r="C414" s="4" t="s">
        <v>283</v>
      </c>
    </row>
    <row r="415" spans="1:3" x14ac:dyDescent="0.2">
      <c r="A415" s="9"/>
      <c r="B415" s="4" t="s">
        <v>5</v>
      </c>
      <c r="C415" s="4" t="s">
        <v>12</v>
      </c>
    </row>
    <row r="416" spans="1:3" x14ac:dyDescent="0.2">
      <c r="A416" s="9"/>
      <c r="B416" s="4" t="s">
        <v>7</v>
      </c>
      <c r="C416" s="4" t="s">
        <v>284</v>
      </c>
    </row>
    <row r="417" spans="1:3" x14ac:dyDescent="0.2">
      <c r="A417" s="9"/>
      <c r="B417" s="4" t="s">
        <v>9</v>
      </c>
      <c r="C417" s="5" t="str">
        <f>HYPERLINK("mailto:Emmaline.Clair@chicagobooth.edu", "Emmaline.Clair@chicagobooth.edu")</f>
        <v>Emmaline.Clair@chicagobooth.edu</v>
      </c>
    </row>
    <row r="418" spans="1:3" x14ac:dyDescent="0.2">
      <c r="A418" s="6" t="s">
        <v>285</v>
      </c>
      <c r="B418" s="2" t="s">
        <v>3</v>
      </c>
      <c r="C418" s="2" t="s">
        <v>286</v>
      </c>
    </row>
    <row r="419" spans="1:3" x14ac:dyDescent="0.2">
      <c r="A419" s="7"/>
      <c r="B419" s="2" t="s">
        <v>5</v>
      </c>
      <c r="C419" s="2" t="s">
        <v>47</v>
      </c>
    </row>
    <row r="420" spans="1:3" x14ac:dyDescent="0.2">
      <c r="A420" s="7"/>
      <c r="B420" s="2" t="s">
        <v>7</v>
      </c>
      <c r="C420" s="2" t="s">
        <v>287</v>
      </c>
    </row>
    <row r="421" spans="1:3" x14ac:dyDescent="0.2">
      <c r="A421" s="7"/>
      <c r="B421" s="2" t="s">
        <v>9</v>
      </c>
      <c r="C421" s="3" t="str">
        <f>HYPERLINK("mailto:Lenese.Clark@chicagobooth.edu", "Lenese.Clark@chicagobooth.edu")</f>
        <v>Lenese.Clark@chicagobooth.edu</v>
      </c>
    </row>
    <row r="422" spans="1:3" x14ac:dyDescent="0.2">
      <c r="A422" s="8" t="s">
        <v>288</v>
      </c>
      <c r="B422" s="4" t="s">
        <v>3</v>
      </c>
      <c r="C422" s="4" t="s">
        <v>289</v>
      </c>
    </row>
    <row r="423" spans="1:3" x14ac:dyDescent="0.2">
      <c r="A423" s="9"/>
      <c r="B423" s="4" t="s">
        <v>5</v>
      </c>
      <c r="C423" s="4" t="s">
        <v>43</v>
      </c>
    </row>
    <row r="424" spans="1:3" x14ac:dyDescent="0.2">
      <c r="A424" s="9"/>
      <c r="B424" s="4" t="s">
        <v>7</v>
      </c>
      <c r="C424" s="4" t="s">
        <v>290</v>
      </c>
    </row>
    <row r="425" spans="1:3" x14ac:dyDescent="0.2">
      <c r="A425" s="9"/>
      <c r="B425" s="4" t="s">
        <v>9</v>
      </c>
      <c r="C425" s="5" t="str">
        <f>HYPERLINK("mailto:bruce.cochran@chicagobooth.edu", "bruce.cochran@chicagobooth.edu")</f>
        <v>bruce.cochran@chicagobooth.edu</v>
      </c>
    </row>
    <row r="426" spans="1:3" x14ac:dyDescent="0.2">
      <c r="A426" s="6" t="s">
        <v>291</v>
      </c>
      <c r="B426" s="2" t="s">
        <v>3</v>
      </c>
      <c r="C426" s="2" t="s">
        <v>292</v>
      </c>
    </row>
    <row r="427" spans="1:3" x14ac:dyDescent="0.2">
      <c r="A427" s="7"/>
      <c r="B427" s="2" t="s">
        <v>5</v>
      </c>
      <c r="C427" s="2" t="s">
        <v>293</v>
      </c>
    </row>
    <row r="428" spans="1:3" x14ac:dyDescent="0.2">
      <c r="A428" s="7"/>
      <c r="B428" s="2" t="s">
        <v>7</v>
      </c>
      <c r="C428" s="2" t="s">
        <v>294</v>
      </c>
    </row>
    <row r="429" spans="1:3" x14ac:dyDescent="0.2">
      <c r="A429" s="7"/>
      <c r="B429" s="2" t="s">
        <v>9</v>
      </c>
      <c r="C429" s="3" t="str">
        <f>HYPERLINK("mailto:Jeff.Cockrell@chicagobooth.edu", "Jeff.Cockrell@chicagobooth.edu")</f>
        <v>Jeff.Cockrell@chicagobooth.edu</v>
      </c>
    </row>
    <row r="430" spans="1:3" x14ac:dyDescent="0.2">
      <c r="A430" s="8" t="s">
        <v>295</v>
      </c>
      <c r="B430" s="4" t="s">
        <v>3</v>
      </c>
      <c r="C430" s="4" t="s">
        <v>296</v>
      </c>
    </row>
    <row r="431" spans="1:3" x14ac:dyDescent="0.2">
      <c r="A431" s="9"/>
      <c r="B431" s="4" t="s">
        <v>5</v>
      </c>
      <c r="C431" s="4" t="s">
        <v>47</v>
      </c>
    </row>
    <row r="432" spans="1:3" x14ac:dyDescent="0.2">
      <c r="A432" s="9"/>
      <c r="B432" s="4" t="s">
        <v>7</v>
      </c>
      <c r="C432" s="4" t="s">
        <v>297</v>
      </c>
    </row>
    <row r="433" spans="1:3" x14ac:dyDescent="0.2">
      <c r="A433" s="9"/>
      <c r="B433" s="4" t="s">
        <v>9</v>
      </c>
      <c r="C433" s="5" t="str">
        <f>HYPERLINK("mailto:William.Colegrove@chicagobooth.edu", "William.Colegrove@chicagobooth.edu")</f>
        <v>William.Colegrove@chicagobooth.edu</v>
      </c>
    </row>
    <row r="434" spans="1:3" x14ac:dyDescent="0.2">
      <c r="A434" s="6" t="s">
        <v>298</v>
      </c>
      <c r="B434" s="2" t="s">
        <v>3</v>
      </c>
      <c r="C434" s="2" t="s">
        <v>299</v>
      </c>
    </row>
    <row r="435" spans="1:3" x14ac:dyDescent="0.2">
      <c r="A435" s="7"/>
      <c r="B435" s="2" t="s">
        <v>5</v>
      </c>
      <c r="C435" s="2" t="s">
        <v>43</v>
      </c>
    </row>
    <row r="436" spans="1:3" x14ac:dyDescent="0.2">
      <c r="A436" s="7"/>
      <c r="B436" s="2" t="s">
        <v>7</v>
      </c>
      <c r="C436" s="2" t="s">
        <v>300</v>
      </c>
    </row>
    <row r="437" spans="1:3" x14ac:dyDescent="0.2">
      <c r="A437" s="7"/>
      <c r="B437" s="2" t="s">
        <v>9</v>
      </c>
      <c r="C437" s="3" t="str">
        <f>HYPERLINK("mailto:Jason.Coleman@chicagobooth.edu", "Jason.Coleman@chicagobooth.edu")</f>
        <v>Jason.Coleman@chicagobooth.edu</v>
      </c>
    </row>
    <row r="438" spans="1:3" x14ac:dyDescent="0.2">
      <c r="A438" s="8" t="s">
        <v>301</v>
      </c>
      <c r="B438" s="4" t="s">
        <v>3</v>
      </c>
      <c r="C438" s="4" t="s">
        <v>302</v>
      </c>
    </row>
    <row r="439" spans="1:3" x14ac:dyDescent="0.2">
      <c r="A439" s="9"/>
      <c r="B439" s="4" t="s">
        <v>5</v>
      </c>
      <c r="C439" s="4" t="s">
        <v>303</v>
      </c>
    </row>
    <row r="440" spans="1:3" x14ac:dyDescent="0.2">
      <c r="A440" s="9"/>
      <c r="B440" s="4" t="s">
        <v>7</v>
      </c>
      <c r="C440" s="4" t="s">
        <v>304</v>
      </c>
    </row>
    <row r="441" spans="1:3" x14ac:dyDescent="0.2">
      <c r="A441" s="9"/>
      <c r="B441" s="4" t="s">
        <v>9</v>
      </c>
      <c r="C441" s="5" t="str">
        <f>HYPERLINK("mailto:Samantha.Coleman@chicagobooth.edu", "Samantha.Coleman@chicagobooth.edu")</f>
        <v>Samantha.Coleman@chicagobooth.edu</v>
      </c>
    </row>
    <row r="442" spans="1:3" x14ac:dyDescent="0.2">
      <c r="A442" s="6" t="s">
        <v>305</v>
      </c>
      <c r="B442" s="2" t="s">
        <v>3</v>
      </c>
      <c r="C442" s="2" t="s">
        <v>64</v>
      </c>
    </row>
    <row r="443" spans="1:3" x14ac:dyDescent="0.2">
      <c r="A443" s="7"/>
      <c r="B443" s="2" t="s">
        <v>5</v>
      </c>
      <c r="C443" s="2" t="s">
        <v>51</v>
      </c>
    </row>
    <row r="444" spans="1:3" x14ac:dyDescent="0.2">
      <c r="A444" s="7"/>
      <c r="B444" s="2" t="s">
        <v>7</v>
      </c>
      <c r="C444" s="2" t="s">
        <v>1</v>
      </c>
    </row>
    <row r="445" spans="1:3" x14ac:dyDescent="0.2">
      <c r="A445" s="7"/>
      <c r="B445" s="2" t="s">
        <v>9</v>
      </c>
      <c r="C445" s="3" t="str">
        <f>HYPERLINK("mailto:Carla.Colina@chicagobooth.edu", "Carla.Colina@chicagobooth.edu")</f>
        <v>Carla.Colina@chicagobooth.edu</v>
      </c>
    </row>
    <row r="446" spans="1:3" x14ac:dyDescent="0.2">
      <c r="A446" s="8" t="s">
        <v>306</v>
      </c>
      <c r="B446" s="4" t="s">
        <v>3</v>
      </c>
      <c r="C446" s="4" t="s">
        <v>307</v>
      </c>
    </row>
    <row r="447" spans="1:3" x14ac:dyDescent="0.2">
      <c r="A447" s="9"/>
      <c r="B447" s="4" t="s">
        <v>5</v>
      </c>
      <c r="C447" s="4" t="s">
        <v>57</v>
      </c>
    </row>
    <row r="448" spans="1:3" x14ac:dyDescent="0.2">
      <c r="A448" s="9"/>
      <c r="B448" s="4" t="s">
        <v>7</v>
      </c>
      <c r="C448" s="4" t="s">
        <v>308</v>
      </c>
    </row>
    <row r="449" spans="1:3" x14ac:dyDescent="0.2">
      <c r="A449" s="9"/>
      <c r="B449" s="4" t="s">
        <v>9</v>
      </c>
      <c r="C449" s="5" t="str">
        <f>HYPERLINK("mailto:chris.collins@chicagobooth.edu", "chris.collins@chicagobooth.edu")</f>
        <v>chris.collins@chicagobooth.edu</v>
      </c>
    </row>
    <row r="450" spans="1:3" x14ac:dyDescent="0.2">
      <c r="A450" s="6" t="s">
        <v>309</v>
      </c>
      <c r="B450" s="2" t="s">
        <v>3</v>
      </c>
      <c r="C450" s="2" t="s">
        <v>310</v>
      </c>
    </row>
    <row r="451" spans="1:3" x14ac:dyDescent="0.2">
      <c r="A451" s="7"/>
      <c r="B451" s="2" t="s">
        <v>5</v>
      </c>
      <c r="C451" s="2" t="s">
        <v>20</v>
      </c>
    </row>
    <row r="452" spans="1:3" x14ac:dyDescent="0.2">
      <c r="A452" s="7"/>
      <c r="B452" s="2" t="s">
        <v>7</v>
      </c>
      <c r="C452" s="2" t="s">
        <v>1</v>
      </c>
    </row>
    <row r="453" spans="1:3" x14ac:dyDescent="0.2">
      <c r="A453" s="7"/>
      <c r="B453" s="2" t="s">
        <v>9</v>
      </c>
      <c r="C453" s="3" t="str">
        <f>HYPERLINK("mailto:Megan.Combs@chicagobooth.edu", "Megan.Combs@chicagobooth.edu")</f>
        <v>Megan.Combs@chicagobooth.edu</v>
      </c>
    </row>
    <row r="454" spans="1:3" x14ac:dyDescent="0.2">
      <c r="A454" s="8" t="s">
        <v>311</v>
      </c>
      <c r="B454" s="4" t="s">
        <v>3</v>
      </c>
      <c r="C454" s="4" t="s">
        <v>312</v>
      </c>
    </row>
    <row r="455" spans="1:3" x14ac:dyDescent="0.2">
      <c r="A455" s="9"/>
      <c r="B455" s="4" t="s">
        <v>5</v>
      </c>
      <c r="C455" s="4" t="s">
        <v>77</v>
      </c>
    </row>
    <row r="456" spans="1:3" x14ac:dyDescent="0.2">
      <c r="A456" s="9"/>
      <c r="B456" s="4" t="s">
        <v>7</v>
      </c>
      <c r="C456" s="4" t="s">
        <v>313</v>
      </c>
    </row>
    <row r="457" spans="1:3" x14ac:dyDescent="0.2">
      <c r="A457" s="9"/>
      <c r="B457" s="4" t="s">
        <v>9</v>
      </c>
      <c r="C457" s="5" t="str">
        <f>HYPERLINK("mailto:Michael.Constantino@chicagobooth.edu", "Michael.Constantino@chicagobooth.edu")</f>
        <v>Michael.Constantino@chicagobooth.edu</v>
      </c>
    </row>
    <row r="458" spans="1:3" x14ac:dyDescent="0.2">
      <c r="A458" s="6" t="s">
        <v>314</v>
      </c>
      <c r="B458" s="2" t="s">
        <v>3</v>
      </c>
      <c r="C458" s="2" t="s">
        <v>26</v>
      </c>
    </row>
    <row r="459" spans="1:3" x14ac:dyDescent="0.2">
      <c r="A459" s="7"/>
      <c r="B459" s="2" t="s">
        <v>5</v>
      </c>
      <c r="C459" s="2" t="s">
        <v>103</v>
      </c>
    </row>
    <row r="460" spans="1:3" x14ac:dyDescent="0.2">
      <c r="A460" s="7"/>
      <c r="B460" s="2" t="s">
        <v>7</v>
      </c>
      <c r="C460" s="2" t="s">
        <v>315</v>
      </c>
    </row>
    <row r="461" spans="1:3" x14ac:dyDescent="0.2">
      <c r="A461" s="7"/>
      <c r="B461" s="2" t="s">
        <v>9</v>
      </c>
      <c r="C461" s="3" t="str">
        <f>HYPERLINK("mailto:Claire.Willingham@chicagobooth.edu", "Claire.Willingham@chicagobooth.edu")</f>
        <v>Claire.Willingham@chicagobooth.edu</v>
      </c>
    </row>
    <row r="462" spans="1:3" x14ac:dyDescent="0.2">
      <c r="A462" s="8" t="s">
        <v>316</v>
      </c>
      <c r="B462" s="4" t="s">
        <v>3</v>
      </c>
      <c r="C462" s="4" t="s">
        <v>64</v>
      </c>
    </row>
    <row r="463" spans="1:3" x14ac:dyDescent="0.2">
      <c r="A463" s="9"/>
      <c r="B463" s="4" t="s">
        <v>5</v>
      </c>
      <c r="C463" s="4" t="s">
        <v>51</v>
      </c>
    </row>
    <row r="464" spans="1:3" x14ac:dyDescent="0.2">
      <c r="A464" s="9"/>
      <c r="B464" s="4" t="s">
        <v>7</v>
      </c>
      <c r="C464" s="4" t="s">
        <v>1</v>
      </c>
    </row>
    <row r="465" spans="1:3" x14ac:dyDescent="0.2">
      <c r="A465" s="9"/>
      <c r="B465" s="4" t="s">
        <v>9</v>
      </c>
      <c r="C465" s="5" t="str">
        <f>HYPERLINK("mailto:Pedro.Correia@chicagobooth.edu", "Pedro.Correia@chicagobooth.edu")</f>
        <v>Pedro.Correia@chicagobooth.edu</v>
      </c>
    </row>
    <row r="466" spans="1:3" x14ac:dyDescent="0.2">
      <c r="A466" s="6" t="s">
        <v>317</v>
      </c>
      <c r="B466" s="2" t="s">
        <v>3</v>
      </c>
      <c r="C466" s="2" t="s">
        <v>318</v>
      </c>
    </row>
    <row r="467" spans="1:3" x14ac:dyDescent="0.2">
      <c r="A467" s="7"/>
      <c r="B467" s="2" t="s">
        <v>5</v>
      </c>
      <c r="C467" s="2" t="s">
        <v>23</v>
      </c>
    </row>
    <row r="468" spans="1:3" x14ac:dyDescent="0.2">
      <c r="A468" s="7"/>
      <c r="B468" s="2" t="s">
        <v>7</v>
      </c>
      <c r="C468" s="2" t="s">
        <v>319</v>
      </c>
    </row>
    <row r="469" spans="1:3" x14ac:dyDescent="0.2">
      <c r="A469" s="7"/>
      <c r="B469" s="2" t="s">
        <v>9</v>
      </c>
      <c r="C469" s="3" t="str">
        <f>HYPERLINK("mailto:Richard.Cortez@chicagobooth.edu", "Richard.Cortez@chicagobooth.edu")</f>
        <v>Richard.Cortez@chicagobooth.edu</v>
      </c>
    </row>
    <row r="470" spans="1:3" x14ac:dyDescent="0.2">
      <c r="A470" s="8" t="s">
        <v>320</v>
      </c>
      <c r="B470" s="4" t="s">
        <v>3</v>
      </c>
      <c r="C470" s="4" t="s">
        <v>321</v>
      </c>
    </row>
    <row r="471" spans="1:3" x14ac:dyDescent="0.2">
      <c r="A471" s="9"/>
      <c r="B471" s="4" t="s">
        <v>5</v>
      </c>
      <c r="C471" s="4" t="s">
        <v>23</v>
      </c>
    </row>
    <row r="472" spans="1:3" x14ac:dyDescent="0.2">
      <c r="A472" s="9"/>
      <c r="B472" s="4" t="s">
        <v>7</v>
      </c>
      <c r="C472" s="4" t="s">
        <v>322</v>
      </c>
    </row>
    <row r="473" spans="1:3" x14ac:dyDescent="0.2">
      <c r="A473" s="9"/>
      <c r="B473" s="4" t="s">
        <v>9</v>
      </c>
      <c r="C473" s="5" t="str">
        <f>HYPERLINK("mailto:ana.cozuc@chicagobooth.edu", "ana.cozuc@chicagobooth.edu")</f>
        <v>ana.cozuc@chicagobooth.edu</v>
      </c>
    </row>
    <row r="474" spans="1:3" x14ac:dyDescent="0.2">
      <c r="A474" s="6" t="s">
        <v>323</v>
      </c>
      <c r="B474" s="2" t="s">
        <v>3</v>
      </c>
      <c r="C474" s="2" t="s">
        <v>324</v>
      </c>
    </row>
    <row r="475" spans="1:3" x14ac:dyDescent="0.2">
      <c r="A475" s="7"/>
      <c r="B475" s="2" t="s">
        <v>5</v>
      </c>
      <c r="C475" s="2" t="s">
        <v>61</v>
      </c>
    </row>
    <row r="476" spans="1:3" x14ac:dyDescent="0.2">
      <c r="A476" s="7"/>
      <c r="B476" s="2" t="s">
        <v>7</v>
      </c>
      <c r="C476" s="2" t="s">
        <v>1</v>
      </c>
    </row>
    <row r="477" spans="1:3" x14ac:dyDescent="0.2">
      <c r="A477" s="7"/>
      <c r="B477" s="2" t="s">
        <v>9</v>
      </c>
      <c r="C477" s="3" t="str">
        <f>HYPERLINK("mailto:Tayler.Crawford@chicagobooth.edu", "Tayler.Crawford@chicagobooth.edu")</f>
        <v>Tayler.Crawford@chicagobooth.edu</v>
      </c>
    </row>
    <row r="478" spans="1:3" x14ac:dyDescent="0.2">
      <c r="A478" s="8" t="s">
        <v>325</v>
      </c>
      <c r="B478" s="4" t="s">
        <v>3</v>
      </c>
      <c r="C478" s="4" t="s">
        <v>326</v>
      </c>
    </row>
    <row r="479" spans="1:3" x14ac:dyDescent="0.2">
      <c r="A479" s="9"/>
      <c r="B479" s="4" t="s">
        <v>5</v>
      </c>
      <c r="C479" s="4" t="s">
        <v>327</v>
      </c>
    </row>
    <row r="480" spans="1:3" x14ac:dyDescent="0.2">
      <c r="A480" s="9"/>
      <c r="B480" s="4" t="s">
        <v>7</v>
      </c>
      <c r="C480" s="4" t="s">
        <v>328</v>
      </c>
    </row>
    <row r="481" spans="1:3" x14ac:dyDescent="0.2">
      <c r="A481" s="9"/>
      <c r="B481" s="4" t="s">
        <v>9</v>
      </c>
      <c r="C481" s="5" t="str">
        <f>HYPERLINK("mailto:Anthony.Cuellar@chicagobooth.edu", "Anthony.Cuellar@chicagobooth.edu")</f>
        <v>Anthony.Cuellar@chicagobooth.edu</v>
      </c>
    </row>
    <row r="482" spans="1:3" x14ac:dyDescent="0.2">
      <c r="A482" s="6" t="s">
        <v>329</v>
      </c>
      <c r="B482" s="2" t="s">
        <v>3</v>
      </c>
      <c r="C482" s="2" t="s">
        <v>26</v>
      </c>
    </row>
    <row r="483" spans="1:3" x14ac:dyDescent="0.2">
      <c r="A483" s="7"/>
      <c r="B483" s="2" t="s">
        <v>5</v>
      </c>
      <c r="C483" s="2" t="s">
        <v>27</v>
      </c>
    </row>
    <row r="484" spans="1:3" x14ac:dyDescent="0.2">
      <c r="A484" s="7"/>
      <c r="B484" s="2" t="s">
        <v>7</v>
      </c>
      <c r="C484" s="2" t="s">
        <v>1</v>
      </c>
    </row>
    <row r="485" spans="1:3" x14ac:dyDescent="0.2">
      <c r="A485" s="7"/>
      <c r="B485" s="2" t="s">
        <v>9</v>
      </c>
      <c r="C485" s="3" t="str">
        <f>HYPERLINK("mailto:MarcoAntonio.DImperio@chicagobooth.edu", "MarcoAntonio.DImperio@chicagobooth.edu")</f>
        <v>MarcoAntonio.DImperio@chicagobooth.edu</v>
      </c>
    </row>
    <row r="486" spans="1:3" x14ac:dyDescent="0.2">
      <c r="A486" s="8" t="s">
        <v>330</v>
      </c>
      <c r="B486" s="4" t="s">
        <v>3</v>
      </c>
      <c r="C486" s="4" t="s">
        <v>26</v>
      </c>
    </row>
    <row r="487" spans="1:3" x14ac:dyDescent="0.2">
      <c r="A487" s="9"/>
      <c r="B487" s="4" t="s">
        <v>5</v>
      </c>
      <c r="C487" s="4" t="s">
        <v>224</v>
      </c>
    </row>
    <row r="488" spans="1:3" x14ac:dyDescent="0.2">
      <c r="A488" s="9"/>
      <c r="B488" s="4" t="s">
        <v>7</v>
      </c>
      <c r="C488" s="4" t="s">
        <v>1</v>
      </c>
    </row>
    <row r="489" spans="1:3" x14ac:dyDescent="0.2">
      <c r="A489" s="9"/>
      <c r="B489" s="4" t="s">
        <v>9</v>
      </c>
      <c r="C489" s="5" t="str">
        <f>HYPERLINK("mailto:Fabio.daSilvaSoares@chicagobooth.edu", "Fabio.daSilvaSoares@chicagobooth.edu")</f>
        <v>Fabio.daSilvaSoares@chicagobooth.edu</v>
      </c>
    </row>
    <row r="490" spans="1:3" x14ac:dyDescent="0.2">
      <c r="A490" s="6" t="s">
        <v>331</v>
      </c>
      <c r="B490" s="2" t="s">
        <v>3</v>
      </c>
      <c r="C490" s="2" t="s">
        <v>64</v>
      </c>
    </row>
    <row r="491" spans="1:3" x14ac:dyDescent="0.2">
      <c r="A491" s="7"/>
      <c r="B491" s="2" t="s">
        <v>5</v>
      </c>
      <c r="C491" s="2" t="s">
        <v>51</v>
      </c>
    </row>
    <row r="492" spans="1:3" x14ac:dyDescent="0.2">
      <c r="A492" s="7"/>
      <c r="B492" s="2" t="s">
        <v>7</v>
      </c>
      <c r="C492" s="2" t="s">
        <v>1</v>
      </c>
    </row>
    <row r="493" spans="1:3" x14ac:dyDescent="0.2">
      <c r="A493" s="7"/>
      <c r="B493" s="2" t="s">
        <v>9</v>
      </c>
      <c r="C493" s="3" t="str">
        <f>HYPERLINK("mailto:Katherine.Daehler@chicagobooth.edu", "Katherine.Daehler@chicagobooth.edu")</f>
        <v>Katherine.Daehler@chicagobooth.edu</v>
      </c>
    </row>
    <row r="494" spans="1:3" x14ac:dyDescent="0.2">
      <c r="A494" s="8" t="s">
        <v>332</v>
      </c>
      <c r="B494" s="4" t="s">
        <v>3</v>
      </c>
      <c r="C494" s="4" t="s">
        <v>333</v>
      </c>
    </row>
    <row r="495" spans="1:3" x14ac:dyDescent="0.2">
      <c r="A495" s="9"/>
      <c r="B495" s="4" t="s">
        <v>5</v>
      </c>
      <c r="C495" s="4" t="s">
        <v>334</v>
      </c>
    </row>
    <row r="496" spans="1:3" x14ac:dyDescent="0.2">
      <c r="A496" s="9"/>
      <c r="B496" s="4" t="s">
        <v>7</v>
      </c>
      <c r="C496" s="4" t="s">
        <v>335</v>
      </c>
    </row>
    <row r="497" spans="1:3" x14ac:dyDescent="0.2">
      <c r="A497" s="9"/>
      <c r="B497" s="4" t="s">
        <v>9</v>
      </c>
      <c r="C497" s="5" t="str">
        <f>HYPERLINK("mailto:beth.daily@chicagobooth.edu", "beth.daily@chicagobooth.edu")</f>
        <v>beth.daily@chicagobooth.edu</v>
      </c>
    </row>
    <row r="498" spans="1:3" x14ac:dyDescent="0.2">
      <c r="A498" s="6" t="s">
        <v>336</v>
      </c>
      <c r="B498" s="2" t="s">
        <v>3</v>
      </c>
      <c r="C498" s="2" t="s">
        <v>337</v>
      </c>
    </row>
    <row r="499" spans="1:3" x14ac:dyDescent="0.2">
      <c r="A499" s="7"/>
      <c r="B499" s="2" t="s">
        <v>5</v>
      </c>
      <c r="C499" s="2" t="s">
        <v>83</v>
      </c>
    </row>
    <row r="500" spans="1:3" x14ac:dyDescent="0.2">
      <c r="A500" s="7"/>
      <c r="B500" s="2" t="s">
        <v>7</v>
      </c>
      <c r="C500" s="2" t="s">
        <v>338</v>
      </c>
    </row>
    <row r="501" spans="1:3" x14ac:dyDescent="0.2">
      <c r="A501" s="7"/>
      <c r="B501" s="2" t="s">
        <v>9</v>
      </c>
      <c r="C501" s="3" t="str">
        <f>HYPERLINK("mailto:Meenakshi.Dash@chicagobooth.edu", "Meenakshi.Dash@chicagobooth.edu")</f>
        <v>Meenakshi.Dash@chicagobooth.edu</v>
      </c>
    </row>
    <row r="502" spans="1:3" x14ac:dyDescent="0.2">
      <c r="A502" s="8" t="s">
        <v>339</v>
      </c>
      <c r="B502" s="4" t="s">
        <v>3</v>
      </c>
      <c r="C502" s="4" t="s">
        <v>26</v>
      </c>
    </row>
    <row r="503" spans="1:3" x14ac:dyDescent="0.2">
      <c r="A503" s="9"/>
      <c r="B503" s="4" t="s">
        <v>5</v>
      </c>
      <c r="C503" s="4" t="s">
        <v>142</v>
      </c>
    </row>
    <row r="504" spans="1:3" x14ac:dyDescent="0.2">
      <c r="A504" s="9"/>
      <c r="B504" s="4" t="s">
        <v>7</v>
      </c>
      <c r="C504" s="4" t="s">
        <v>1</v>
      </c>
    </row>
    <row r="505" spans="1:3" x14ac:dyDescent="0.2">
      <c r="A505" s="9"/>
      <c r="B505" s="4" t="s">
        <v>9</v>
      </c>
      <c r="C505" s="5" t="str">
        <f>HYPERLINK("mailto:Skye.Davis@chicagobooth.edu", "Skye.Davis@chicagobooth.edu")</f>
        <v>Skye.Davis@chicagobooth.edu</v>
      </c>
    </row>
    <row r="506" spans="1:3" x14ac:dyDescent="0.2">
      <c r="A506" s="6" t="s">
        <v>340</v>
      </c>
      <c r="B506" s="2" t="s">
        <v>3</v>
      </c>
      <c r="C506" s="2" t="s">
        <v>341</v>
      </c>
    </row>
    <row r="507" spans="1:3" x14ac:dyDescent="0.2">
      <c r="A507" s="7"/>
      <c r="B507" s="2" t="s">
        <v>5</v>
      </c>
      <c r="C507" s="2" t="s">
        <v>16</v>
      </c>
    </row>
    <row r="508" spans="1:3" x14ac:dyDescent="0.2">
      <c r="A508" s="7"/>
      <c r="B508" s="2" t="s">
        <v>7</v>
      </c>
      <c r="C508" s="2" t="s">
        <v>1</v>
      </c>
    </row>
    <row r="509" spans="1:3" x14ac:dyDescent="0.2">
      <c r="A509" s="7"/>
      <c r="B509" s="2" t="s">
        <v>9</v>
      </c>
      <c r="C509" s="3" t="str">
        <f>HYPERLINK("mailto:Kylie.Davis@chicagobooth.edu", "Kylie.Davis@chicagobooth.edu")</f>
        <v>Kylie.Davis@chicagobooth.edu</v>
      </c>
    </row>
    <row r="510" spans="1:3" x14ac:dyDescent="0.2">
      <c r="A510" s="8" t="s">
        <v>342</v>
      </c>
      <c r="B510" s="4" t="s">
        <v>3</v>
      </c>
      <c r="C510" s="4" t="s">
        <v>343</v>
      </c>
    </row>
    <row r="511" spans="1:3" x14ac:dyDescent="0.2">
      <c r="A511" s="9"/>
      <c r="B511" s="4" t="s">
        <v>5</v>
      </c>
      <c r="C511" s="4" t="s">
        <v>12</v>
      </c>
    </row>
    <row r="512" spans="1:3" x14ac:dyDescent="0.2">
      <c r="A512" s="9"/>
      <c r="B512" s="4" t="s">
        <v>7</v>
      </c>
      <c r="C512" s="4" t="s">
        <v>344</v>
      </c>
    </row>
    <row r="513" spans="1:3" x14ac:dyDescent="0.2">
      <c r="A513" s="9"/>
      <c r="B513" s="4" t="s">
        <v>9</v>
      </c>
      <c r="C513" s="5" t="str">
        <f>HYPERLINK("mailto:Colin.Davis@chicagobooth.edu", "Colin.Davis@chicagobooth.edu")</f>
        <v>Colin.Davis@chicagobooth.edu</v>
      </c>
    </row>
    <row r="514" spans="1:3" x14ac:dyDescent="0.2">
      <c r="A514" s="6" t="s">
        <v>345</v>
      </c>
      <c r="B514" s="2" t="s">
        <v>3</v>
      </c>
      <c r="C514" s="2" t="s">
        <v>346</v>
      </c>
    </row>
    <row r="515" spans="1:3" x14ac:dyDescent="0.2">
      <c r="A515" s="7"/>
      <c r="B515" s="2" t="s">
        <v>5</v>
      </c>
      <c r="C515" s="2" t="s">
        <v>198</v>
      </c>
    </row>
    <row r="516" spans="1:3" x14ac:dyDescent="0.2">
      <c r="A516" s="7"/>
      <c r="B516" s="2" t="s">
        <v>7</v>
      </c>
      <c r="C516" s="2" t="s">
        <v>347</v>
      </c>
    </row>
    <row r="517" spans="1:3" x14ac:dyDescent="0.2">
      <c r="A517" s="7"/>
      <c r="B517" s="2" t="s">
        <v>9</v>
      </c>
      <c r="C517" s="3" t="str">
        <f>HYPERLINK("mailto:Johannes.DeNova@chicagobooth.edu", "Johannes.DeNova@chicagobooth.edu")</f>
        <v>Johannes.DeNova@chicagobooth.edu</v>
      </c>
    </row>
    <row r="518" spans="1:3" x14ac:dyDescent="0.2">
      <c r="A518" s="8" t="s">
        <v>348</v>
      </c>
      <c r="B518" s="4" t="s">
        <v>3</v>
      </c>
      <c r="C518" s="4" t="s">
        <v>64</v>
      </c>
    </row>
    <row r="519" spans="1:3" x14ac:dyDescent="0.2">
      <c r="A519" s="9"/>
      <c r="B519" s="4" t="s">
        <v>5</v>
      </c>
      <c r="C519" s="4" t="s">
        <v>65</v>
      </c>
    </row>
    <row r="520" spans="1:3" x14ac:dyDescent="0.2">
      <c r="A520" s="9"/>
      <c r="B520" s="4" t="s">
        <v>7</v>
      </c>
      <c r="C520" s="4" t="s">
        <v>1</v>
      </c>
    </row>
    <row r="521" spans="1:3" x14ac:dyDescent="0.2">
      <c r="A521" s="9"/>
      <c r="B521" s="4" t="s">
        <v>9</v>
      </c>
      <c r="C521" s="5" t="str">
        <f>HYPERLINK("mailto:Laurenz.DeRosa@chicagobooth.edu", "Laurenz.DeRosa@chicagobooth.edu")</f>
        <v>Laurenz.DeRosa@chicagobooth.edu</v>
      </c>
    </row>
    <row r="522" spans="1:3" x14ac:dyDescent="0.2">
      <c r="A522" s="6" t="s">
        <v>349</v>
      </c>
      <c r="B522" s="2" t="s">
        <v>3</v>
      </c>
      <c r="C522" s="2" t="s">
        <v>33</v>
      </c>
    </row>
    <row r="523" spans="1:3" x14ac:dyDescent="0.2">
      <c r="A523" s="7"/>
      <c r="B523" s="2" t="s">
        <v>5</v>
      </c>
      <c r="C523" s="2" t="s">
        <v>34</v>
      </c>
    </row>
    <row r="524" spans="1:3" x14ac:dyDescent="0.2">
      <c r="A524" s="7"/>
      <c r="B524" s="2" t="s">
        <v>7</v>
      </c>
      <c r="C524" s="2" t="s">
        <v>350</v>
      </c>
    </row>
    <row r="525" spans="1:3" x14ac:dyDescent="0.2">
      <c r="A525" s="7"/>
      <c r="B525" s="2" t="s">
        <v>9</v>
      </c>
      <c r="C525" s="3" t="str">
        <f>HYPERLINK("mailto:joseph.debrizzio@chicagobooth.edu", "joseph.debrizzio@chicagobooth.edu")</f>
        <v>joseph.debrizzio@chicagobooth.edu</v>
      </c>
    </row>
    <row r="526" spans="1:3" x14ac:dyDescent="0.2">
      <c r="A526" s="8" t="s">
        <v>351</v>
      </c>
      <c r="B526" s="4" t="s">
        <v>3</v>
      </c>
      <c r="C526" s="4" t="s">
        <v>64</v>
      </c>
    </row>
    <row r="527" spans="1:3" x14ac:dyDescent="0.2">
      <c r="A527" s="9"/>
      <c r="B527" s="4" t="s">
        <v>5</v>
      </c>
      <c r="C527" s="4" t="s">
        <v>65</v>
      </c>
    </row>
    <row r="528" spans="1:3" x14ac:dyDescent="0.2">
      <c r="A528" s="9"/>
      <c r="B528" s="4" t="s">
        <v>7</v>
      </c>
      <c r="C528" s="4" t="s">
        <v>1</v>
      </c>
    </row>
    <row r="529" spans="1:3" x14ac:dyDescent="0.2">
      <c r="A529" s="9"/>
      <c r="B529" s="4" t="s">
        <v>9</v>
      </c>
      <c r="C529" s="5" t="str">
        <f>HYPERLINK("mailto:Yann.Decressin@chicagobooth.edu", "Yann.Decressin@chicagobooth.edu")</f>
        <v>Yann.Decressin@chicagobooth.edu</v>
      </c>
    </row>
    <row r="530" spans="1:3" x14ac:dyDescent="0.2">
      <c r="A530" s="6" t="s">
        <v>352</v>
      </c>
      <c r="B530" s="2" t="s">
        <v>3</v>
      </c>
      <c r="C530" s="2" t="s">
        <v>353</v>
      </c>
    </row>
    <row r="531" spans="1:3" x14ac:dyDescent="0.2">
      <c r="A531" s="7"/>
      <c r="B531" s="2" t="s">
        <v>5</v>
      </c>
      <c r="C531" s="2" t="s">
        <v>103</v>
      </c>
    </row>
    <row r="532" spans="1:3" x14ac:dyDescent="0.2">
      <c r="A532" s="7"/>
      <c r="B532" s="2" t="s">
        <v>7</v>
      </c>
      <c r="C532" s="2" t="s">
        <v>354</v>
      </c>
    </row>
    <row r="533" spans="1:3" x14ac:dyDescent="0.2">
      <c r="A533" s="7"/>
      <c r="B533" s="2" t="s">
        <v>9</v>
      </c>
      <c r="C533" s="3" t="str">
        <f>HYPERLINK("mailto:Dillon.Delaune@chicagobooth.edu", "Dillon.Delaune@chicagobooth.edu")</f>
        <v>Dillon.Delaune@chicagobooth.edu</v>
      </c>
    </row>
    <row r="534" spans="1:3" x14ac:dyDescent="0.2">
      <c r="A534" s="8" t="s">
        <v>355</v>
      </c>
      <c r="B534" s="4" t="s">
        <v>3</v>
      </c>
      <c r="C534" s="4" t="s">
        <v>356</v>
      </c>
    </row>
    <row r="535" spans="1:3" x14ac:dyDescent="0.2">
      <c r="A535" s="9"/>
      <c r="B535" s="4" t="s">
        <v>5</v>
      </c>
      <c r="C535" s="4" t="s">
        <v>12</v>
      </c>
    </row>
    <row r="536" spans="1:3" x14ac:dyDescent="0.2">
      <c r="A536" s="9"/>
      <c r="B536" s="4" t="s">
        <v>7</v>
      </c>
      <c r="C536" s="4" t="s">
        <v>357</v>
      </c>
    </row>
    <row r="537" spans="1:3" x14ac:dyDescent="0.2">
      <c r="A537" s="9"/>
      <c r="B537" s="4" t="s">
        <v>9</v>
      </c>
      <c r="C537" s="5" t="str">
        <f>HYPERLINK("mailto:Joshua.Dennee@chicagobooth.edu", "Joshua.Dennee@chicagobooth.edu")</f>
        <v>Joshua.Dennee@chicagobooth.edu</v>
      </c>
    </row>
    <row r="538" spans="1:3" x14ac:dyDescent="0.2">
      <c r="A538" s="6" t="s">
        <v>358</v>
      </c>
      <c r="B538" s="2" t="s">
        <v>3</v>
      </c>
      <c r="C538" s="2" t="s">
        <v>79</v>
      </c>
    </row>
    <row r="539" spans="1:3" x14ac:dyDescent="0.2">
      <c r="A539" s="7"/>
      <c r="B539" s="2" t="s">
        <v>5</v>
      </c>
      <c r="C539" s="2" t="s">
        <v>34</v>
      </c>
    </row>
    <row r="540" spans="1:3" x14ac:dyDescent="0.2">
      <c r="A540" s="7"/>
      <c r="B540" s="2" t="s">
        <v>7</v>
      </c>
      <c r="C540" s="2" t="s">
        <v>359</v>
      </c>
    </row>
    <row r="541" spans="1:3" x14ac:dyDescent="0.2">
      <c r="A541" s="7"/>
      <c r="B541" s="2" t="s">
        <v>9</v>
      </c>
      <c r="C541" s="3" t="str">
        <f>HYPERLINK("mailto:Jose.Diaz@chicagobooth.edu", "Jose.Diaz@chicagobooth.edu")</f>
        <v>Jose.Diaz@chicagobooth.edu</v>
      </c>
    </row>
    <row r="542" spans="1:3" x14ac:dyDescent="0.2">
      <c r="A542" s="8" t="s">
        <v>360</v>
      </c>
      <c r="B542" s="4" t="s">
        <v>3</v>
      </c>
      <c r="C542" s="4" t="s">
        <v>361</v>
      </c>
    </row>
    <row r="543" spans="1:3" x14ac:dyDescent="0.2">
      <c r="A543" s="9"/>
      <c r="B543" s="4" t="s">
        <v>5</v>
      </c>
      <c r="C543" s="4" t="s">
        <v>20</v>
      </c>
    </row>
    <row r="544" spans="1:3" x14ac:dyDescent="0.2">
      <c r="A544" s="9"/>
      <c r="B544" s="4" t="s">
        <v>7</v>
      </c>
      <c r="C544" s="4" t="s">
        <v>362</v>
      </c>
    </row>
    <row r="545" spans="1:3" x14ac:dyDescent="0.2">
      <c r="A545" s="9"/>
      <c r="B545" s="4" t="s">
        <v>9</v>
      </c>
      <c r="C545" s="5" t="str">
        <f>HYPERLINK("mailto:Mallory.Doeckel@chicagobooth.edu", "Mallory.Doeckel@chicagobooth.edu")</f>
        <v>Mallory.Doeckel@chicagobooth.edu</v>
      </c>
    </row>
    <row r="546" spans="1:3" x14ac:dyDescent="0.2">
      <c r="A546" s="6" t="s">
        <v>363</v>
      </c>
      <c r="B546" s="2" t="s">
        <v>3</v>
      </c>
      <c r="C546" s="2" t="s">
        <v>286</v>
      </c>
    </row>
    <row r="547" spans="1:3" x14ac:dyDescent="0.2">
      <c r="A547" s="7"/>
      <c r="B547" s="2" t="s">
        <v>5</v>
      </c>
      <c r="C547" s="2" t="s">
        <v>20</v>
      </c>
    </row>
    <row r="548" spans="1:3" x14ac:dyDescent="0.2">
      <c r="A548" s="7"/>
      <c r="B548" s="2" t="s">
        <v>7</v>
      </c>
      <c r="C548" s="2" t="s">
        <v>364</v>
      </c>
    </row>
    <row r="549" spans="1:3" x14ac:dyDescent="0.2">
      <c r="A549" s="7"/>
      <c r="B549" s="2" t="s">
        <v>9</v>
      </c>
      <c r="C549" s="3" t="str">
        <f>HYPERLINK("mailto:ahayes.dollar@chicagobooth.edu", "ahayes.dollar@chicagobooth.edu")</f>
        <v>ahayes.dollar@chicagobooth.edu</v>
      </c>
    </row>
    <row r="550" spans="1:3" x14ac:dyDescent="0.2">
      <c r="A550" s="8" t="s">
        <v>365</v>
      </c>
      <c r="B550" s="4" t="s">
        <v>3</v>
      </c>
      <c r="C550" s="4" t="s">
        <v>366</v>
      </c>
    </row>
    <row r="551" spans="1:3" x14ac:dyDescent="0.2">
      <c r="A551" s="9"/>
      <c r="B551" s="4" t="s">
        <v>5</v>
      </c>
      <c r="C551" s="4" t="s">
        <v>57</v>
      </c>
    </row>
    <row r="552" spans="1:3" x14ac:dyDescent="0.2">
      <c r="A552" s="9"/>
      <c r="B552" s="4" t="s">
        <v>7</v>
      </c>
      <c r="C552" s="4" t="s">
        <v>367</v>
      </c>
    </row>
    <row r="553" spans="1:3" x14ac:dyDescent="0.2">
      <c r="A553" s="9"/>
      <c r="B553" s="4" t="s">
        <v>9</v>
      </c>
      <c r="C553" s="5" t="str">
        <f>HYPERLINK("mailto:Margaret.Douglas@chicagobooth.edu", "Margaret.Douglas@chicagobooth.edu")</f>
        <v>Margaret.Douglas@chicagobooth.edu</v>
      </c>
    </row>
    <row r="554" spans="1:3" x14ac:dyDescent="0.2">
      <c r="A554" s="6" t="s">
        <v>368</v>
      </c>
      <c r="B554" s="2" t="s">
        <v>3</v>
      </c>
      <c r="C554" s="2" t="s">
        <v>369</v>
      </c>
    </row>
    <row r="555" spans="1:3" x14ac:dyDescent="0.2">
      <c r="A555" s="7"/>
      <c r="B555" s="2" t="s">
        <v>5</v>
      </c>
      <c r="C555" s="2" t="s">
        <v>47</v>
      </c>
    </row>
    <row r="556" spans="1:3" x14ac:dyDescent="0.2">
      <c r="A556" s="7"/>
      <c r="B556" s="2" t="s">
        <v>7</v>
      </c>
      <c r="C556" s="2" t="s">
        <v>370</v>
      </c>
    </row>
    <row r="557" spans="1:3" x14ac:dyDescent="0.2">
      <c r="A557" s="7"/>
      <c r="B557" s="2" t="s">
        <v>9</v>
      </c>
      <c r="C557" s="3" t="str">
        <f>HYPERLINK("mailto:Justin.Douglas@chicagobooth.edu", "Justin.Douglas@chicagobooth.edu")</f>
        <v>Justin.Douglas@chicagobooth.edu</v>
      </c>
    </row>
    <row r="558" spans="1:3" x14ac:dyDescent="0.2">
      <c r="A558" s="8" t="s">
        <v>371</v>
      </c>
      <c r="B558" s="4" t="s">
        <v>3</v>
      </c>
      <c r="C558" s="4" t="s">
        <v>337</v>
      </c>
    </row>
    <row r="559" spans="1:3" x14ac:dyDescent="0.2">
      <c r="A559" s="9"/>
      <c r="B559" s="4" t="s">
        <v>5</v>
      </c>
      <c r="C559" s="4" t="s">
        <v>83</v>
      </c>
    </row>
    <row r="560" spans="1:3" x14ac:dyDescent="0.2">
      <c r="A560" s="9"/>
      <c r="B560" s="4" t="s">
        <v>7</v>
      </c>
      <c r="C560" s="4" t="s">
        <v>372</v>
      </c>
    </row>
    <row r="561" spans="1:3" x14ac:dyDescent="0.2">
      <c r="A561" s="9"/>
      <c r="B561" s="4" t="s">
        <v>9</v>
      </c>
      <c r="C561" s="5" t="str">
        <f>HYPERLINK("mailto:Maureen.Dowdle@chicagobooth.edu", "Maureen.Dowdle@chicagobooth.edu")</f>
        <v>Maureen.Dowdle@chicagobooth.edu</v>
      </c>
    </row>
    <row r="562" spans="1:3" x14ac:dyDescent="0.2">
      <c r="A562" s="6" t="s">
        <v>373</v>
      </c>
      <c r="B562" s="2" t="s">
        <v>3</v>
      </c>
      <c r="C562" s="2" t="s">
        <v>64</v>
      </c>
    </row>
    <row r="563" spans="1:3" x14ac:dyDescent="0.2">
      <c r="A563" s="7"/>
      <c r="B563" s="2" t="s">
        <v>5</v>
      </c>
      <c r="C563" s="2" t="s">
        <v>51</v>
      </c>
    </row>
    <row r="564" spans="1:3" x14ac:dyDescent="0.2">
      <c r="A564" s="7"/>
      <c r="B564" s="2" t="s">
        <v>7</v>
      </c>
      <c r="C564" s="2" t="s">
        <v>1</v>
      </c>
    </row>
    <row r="565" spans="1:3" x14ac:dyDescent="0.2">
      <c r="A565" s="7"/>
      <c r="B565" s="2" t="s">
        <v>9</v>
      </c>
      <c r="C565" s="3" t="str">
        <f>HYPERLINK("mailto:Sara.Drango@chicagobooth.edu", "Sara.Drango@chicagobooth.edu")</f>
        <v>Sara.Drango@chicagobooth.edu</v>
      </c>
    </row>
    <row r="566" spans="1:3" x14ac:dyDescent="0.2">
      <c r="A566" s="8" t="s">
        <v>374</v>
      </c>
      <c r="B566" s="4" t="s">
        <v>3</v>
      </c>
      <c r="C566" s="4" t="s">
        <v>286</v>
      </c>
    </row>
    <row r="567" spans="1:3" x14ac:dyDescent="0.2">
      <c r="A567" s="9"/>
      <c r="B567" s="4" t="s">
        <v>5</v>
      </c>
      <c r="C567" s="4" t="s">
        <v>16</v>
      </c>
    </row>
    <row r="568" spans="1:3" x14ac:dyDescent="0.2">
      <c r="A568" s="9"/>
      <c r="B568" s="4" t="s">
        <v>7</v>
      </c>
      <c r="C568" s="4" t="s">
        <v>375</v>
      </c>
    </row>
    <row r="569" spans="1:3" x14ac:dyDescent="0.2">
      <c r="A569" s="9"/>
      <c r="B569" s="4" t="s">
        <v>9</v>
      </c>
      <c r="C569" s="5" t="str">
        <f>HYPERLINK("mailto:Vicki.Drozd@chicagobooth.edu", "Vicki.Drozd@chicagobooth.edu")</f>
        <v>Vicki.Drozd@chicagobooth.edu</v>
      </c>
    </row>
    <row r="570" spans="1:3" x14ac:dyDescent="0.2">
      <c r="A570" s="6" t="s">
        <v>376</v>
      </c>
      <c r="B570" s="2" t="s">
        <v>3</v>
      </c>
      <c r="C570" s="2" t="s">
        <v>377</v>
      </c>
    </row>
    <row r="571" spans="1:3" x14ac:dyDescent="0.2">
      <c r="A571" s="7"/>
      <c r="B571" s="2" t="s">
        <v>5</v>
      </c>
      <c r="C571" s="2" t="s">
        <v>30</v>
      </c>
    </row>
    <row r="572" spans="1:3" x14ac:dyDescent="0.2">
      <c r="A572" s="7"/>
      <c r="B572" s="2" t="s">
        <v>7</v>
      </c>
      <c r="C572" s="2" t="s">
        <v>378</v>
      </c>
    </row>
    <row r="573" spans="1:3" x14ac:dyDescent="0.2">
      <c r="A573" s="7"/>
      <c r="B573" s="2" t="s">
        <v>9</v>
      </c>
      <c r="C573" s="3" t="str">
        <f>HYPERLINK("mailto:David.Duncil@chicagobooth.edu", "David.Duncil@chicagobooth.edu")</f>
        <v>David.Duncil@chicagobooth.edu</v>
      </c>
    </row>
    <row r="574" spans="1:3" x14ac:dyDescent="0.2">
      <c r="A574" s="8" t="s">
        <v>379</v>
      </c>
      <c r="B574" s="4" t="s">
        <v>3</v>
      </c>
      <c r="C574" s="4" t="s">
        <v>50</v>
      </c>
    </row>
    <row r="575" spans="1:3" x14ac:dyDescent="0.2">
      <c r="A575" s="9"/>
      <c r="B575" s="4" t="s">
        <v>5</v>
      </c>
      <c r="C575" s="4" t="s">
        <v>16</v>
      </c>
    </row>
    <row r="576" spans="1:3" x14ac:dyDescent="0.2">
      <c r="A576" s="9"/>
      <c r="B576" s="4" t="s">
        <v>7</v>
      </c>
      <c r="C576" s="4" t="s">
        <v>1</v>
      </c>
    </row>
    <row r="577" spans="1:3" x14ac:dyDescent="0.2">
      <c r="A577" s="9"/>
      <c r="B577" s="4" t="s">
        <v>9</v>
      </c>
      <c r="C577" s="5" t="str">
        <f>HYPERLINK("mailto:James.Dungan@chicagobooth.edu", "James.Dungan@chicagobooth.edu")</f>
        <v>James.Dungan@chicagobooth.edu</v>
      </c>
    </row>
    <row r="578" spans="1:3" x14ac:dyDescent="0.2">
      <c r="A578" s="6" t="s">
        <v>380</v>
      </c>
      <c r="B578" s="2" t="s">
        <v>3</v>
      </c>
      <c r="C578" s="2" t="s">
        <v>381</v>
      </c>
    </row>
    <row r="579" spans="1:3" x14ac:dyDescent="0.2">
      <c r="A579" s="7"/>
      <c r="B579" s="2" t="s">
        <v>5</v>
      </c>
      <c r="C579" s="2" t="s">
        <v>34</v>
      </c>
    </row>
    <row r="580" spans="1:3" x14ac:dyDescent="0.2">
      <c r="A580" s="7"/>
      <c r="B580" s="2" t="s">
        <v>7</v>
      </c>
      <c r="C580" s="2" t="s">
        <v>382</v>
      </c>
    </row>
    <row r="581" spans="1:3" x14ac:dyDescent="0.2">
      <c r="A581" s="7"/>
      <c r="B581" s="2" t="s">
        <v>9</v>
      </c>
      <c r="C581" s="3" t="str">
        <f>HYPERLINK("mailto:frank.dutkiewicz@chicagobooth.edu", "frank.dutkiewicz@chicagobooth.edu")</f>
        <v>frank.dutkiewicz@chicagobooth.edu</v>
      </c>
    </row>
    <row r="582" spans="1:3" x14ac:dyDescent="0.2">
      <c r="A582" s="8" t="s">
        <v>383</v>
      </c>
      <c r="B582" s="4" t="s">
        <v>3</v>
      </c>
      <c r="C582" s="4" t="s">
        <v>50</v>
      </c>
    </row>
    <row r="583" spans="1:3" x14ac:dyDescent="0.2">
      <c r="A583" s="9"/>
      <c r="B583" s="4" t="s">
        <v>5</v>
      </c>
      <c r="C583" s="4" t="s">
        <v>16</v>
      </c>
    </row>
    <row r="584" spans="1:3" x14ac:dyDescent="0.2">
      <c r="A584" s="9"/>
      <c r="B584" s="4" t="s">
        <v>7</v>
      </c>
      <c r="C584" s="4" t="s">
        <v>1</v>
      </c>
    </row>
    <row r="585" spans="1:3" x14ac:dyDescent="0.2">
      <c r="A585" s="9"/>
      <c r="B585" s="4" t="s">
        <v>9</v>
      </c>
      <c r="C585" s="5" t="str">
        <f>HYPERLINK("mailto:Margaret.Echelbarger@chicagobooth.edu", "Margaret.Echelbarger@chicagobooth.edu")</f>
        <v>Margaret.Echelbarger@chicagobooth.edu</v>
      </c>
    </row>
    <row r="586" spans="1:3" x14ac:dyDescent="0.2">
      <c r="A586" s="6" t="s">
        <v>384</v>
      </c>
      <c r="B586" s="2" t="s">
        <v>3</v>
      </c>
      <c r="C586" s="2" t="s">
        <v>385</v>
      </c>
    </row>
    <row r="587" spans="1:3" x14ac:dyDescent="0.2">
      <c r="A587" s="7"/>
      <c r="B587" s="2" t="s">
        <v>5</v>
      </c>
      <c r="C587" s="2" t="s">
        <v>118</v>
      </c>
    </row>
    <row r="588" spans="1:3" x14ac:dyDescent="0.2">
      <c r="A588" s="7"/>
      <c r="B588" s="2" t="s">
        <v>7</v>
      </c>
      <c r="C588" s="2" t="s">
        <v>386</v>
      </c>
    </row>
    <row r="589" spans="1:3" x14ac:dyDescent="0.2">
      <c r="A589" s="7"/>
      <c r="B589" s="2" t="s">
        <v>9</v>
      </c>
      <c r="C589" s="3" t="str">
        <f>HYPERLINK("mailto:pam.eckert@chicagobooth.edu", "pam.eckert@chicagobooth.edu")</f>
        <v>pam.eckert@chicagobooth.edu</v>
      </c>
    </row>
    <row r="590" spans="1:3" x14ac:dyDescent="0.2">
      <c r="A590" s="8" t="s">
        <v>387</v>
      </c>
      <c r="B590" s="4" t="s">
        <v>3</v>
      </c>
      <c r="C590" s="4" t="s">
        <v>388</v>
      </c>
    </row>
    <row r="591" spans="1:3" x14ac:dyDescent="0.2">
      <c r="A591" s="9"/>
      <c r="B591" s="4" t="s">
        <v>5</v>
      </c>
      <c r="C591" s="4" t="s">
        <v>57</v>
      </c>
    </row>
    <row r="592" spans="1:3" x14ac:dyDescent="0.2">
      <c r="A592" s="9"/>
      <c r="B592" s="4" t="s">
        <v>7</v>
      </c>
      <c r="C592" s="4" t="s">
        <v>389</v>
      </c>
    </row>
    <row r="593" spans="1:3" x14ac:dyDescent="0.2">
      <c r="A593" s="9"/>
      <c r="B593" s="4" t="s">
        <v>9</v>
      </c>
      <c r="C593" s="5" t="str">
        <f>HYPERLINK("mailto:max.eckman@chicagobooth.edu", "max.eckman@chicagobooth.edu")</f>
        <v>max.eckman@chicagobooth.edu</v>
      </c>
    </row>
    <row r="594" spans="1:3" x14ac:dyDescent="0.2">
      <c r="A594" s="6" t="s">
        <v>390</v>
      </c>
      <c r="B594" s="2" t="s">
        <v>3</v>
      </c>
      <c r="C594" s="2" t="s">
        <v>391</v>
      </c>
    </row>
    <row r="595" spans="1:3" x14ac:dyDescent="0.2">
      <c r="A595" s="7"/>
      <c r="B595" s="2" t="s">
        <v>5</v>
      </c>
      <c r="C595" s="2" t="s">
        <v>23</v>
      </c>
    </row>
    <row r="596" spans="1:3" x14ac:dyDescent="0.2">
      <c r="A596" s="7"/>
      <c r="B596" s="2" t="s">
        <v>7</v>
      </c>
      <c r="C596" s="2" t="s">
        <v>392</v>
      </c>
    </row>
    <row r="597" spans="1:3" x14ac:dyDescent="0.2">
      <c r="A597" s="7"/>
      <c r="B597" s="2" t="s">
        <v>9</v>
      </c>
      <c r="C597" s="3" t="str">
        <f>HYPERLINK("mailto:Bret.Eddings@chicagobooth.edu", "Bret.Eddings@chicagobooth.edu")</f>
        <v>Bret.Eddings@chicagobooth.edu</v>
      </c>
    </row>
    <row r="598" spans="1:3" x14ac:dyDescent="0.2">
      <c r="A598" s="8" t="s">
        <v>393</v>
      </c>
      <c r="B598" s="4" t="s">
        <v>3</v>
      </c>
      <c r="C598" s="4" t="s">
        <v>64</v>
      </c>
    </row>
    <row r="599" spans="1:3" x14ac:dyDescent="0.2">
      <c r="A599" s="9"/>
      <c r="B599" s="4" t="s">
        <v>5</v>
      </c>
      <c r="C599" s="4" t="s">
        <v>51</v>
      </c>
    </row>
    <row r="600" spans="1:3" x14ac:dyDescent="0.2">
      <c r="A600" s="9"/>
      <c r="B600" s="4" t="s">
        <v>7</v>
      </c>
      <c r="C600" s="4" t="s">
        <v>1</v>
      </c>
    </row>
    <row r="601" spans="1:3" x14ac:dyDescent="0.2">
      <c r="A601" s="9"/>
      <c r="B601" s="4" t="s">
        <v>9</v>
      </c>
      <c r="C601" s="5" t="str">
        <f>HYPERLINK("mailto:Erin.Eidschun@chicagobooth.edu", "Erin.Eidschun@chicagobooth.edu")</f>
        <v>Erin.Eidschun@chicagobooth.edu</v>
      </c>
    </row>
    <row r="602" spans="1:3" x14ac:dyDescent="0.2">
      <c r="A602" s="6" t="s">
        <v>394</v>
      </c>
      <c r="B602" s="2" t="s">
        <v>3</v>
      </c>
      <c r="C602" s="2" t="s">
        <v>395</v>
      </c>
    </row>
    <row r="603" spans="1:3" x14ac:dyDescent="0.2">
      <c r="A603" s="7"/>
      <c r="B603" s="2" t="s">
        <v>5</v>
      </c>
      <c r="C603" s="2" t="s">
        <v>20</v>
      </c>
    </row>
    <row r="604" spans="1:3" x14ac:dyDescent="0.2">
      <c r="A604" s="7"/>
      <c r="B604" s="2" t="s">
        <v>7</v>
      </c>
      <c r="C604" s="2" t="s">
        <v>396</v>
      </c>
    </row>
    <row r="605" spans="1:3" x14ac:dyDescent="0.2">
      <c r="A605" s="7"/>
      <c r="B605" s="2" t="s">
        <v>9</v>
      </c>
      <c r="C605" s="3" t="str">
        <f>HYPERLINK("mailto:Sharday.El-Assar@chicagobooth.edu", "Sharday.El-Assar@chicagobooth.edu")</f>
        <v>Sharday.El-Assar@chicagobooth.edu</v>
      </c>
    </row>
    <row r="606" spans="1:3" x14ac:dyDescent="0.2">
      <c r="A606" s="8" t="s">
        <v>397</v>
      </c>
      <c r="B606" s="4" t="s">
        <v>3</v>
      </c>
      <c r="C606" s="4" t="s">
        <v>398</v>
      </c>
    </row>
    <row r="607" spans="1:3" x14ac:dyDescent="0.2">
      <c r="A607" s="9"/>
      <c r="B607" s="4" t="s">
        <v>5</v>
      </c>
      <c r="C607" s="4" t="s">
        <v>20</v>
      </c>
    </row>
    <row r="608" spans="1:3" x14ac:dyDescent="0.2">
      <c r="A608" s="9"/>
      <c r="B608" s="4" t="s">
        <v>7</v>
      </c>
      <c r="C608" s="4" t="s">
        <v>399</v>
      </c>
    </row>
    <row r="609" spans="1:3" x14ac:dyDescent="0.2">
      <c r="A609" s="9"/>
      <c r="B609" s="4" t="s">
        <v>9</v>
      </c>
      <c r="C609" s="5" t="str">
        <f>HYPERLINK("mailto:Caroline.Eldringhoff@chicagobooth.edu", "Caroline.Eldringhoff@chicagobooth.edu")</f>
        <v>Caroline.Eldringhoff@chicagobooth.edu</v>
      </c>
    </row>
    <row r="610" spans="1:3" x14ac:dyDescent="0.2">
      <c r="A610" s="6" t="s">
        <v>400</v>
      </c>
      <c r="B610" s="2" t="s">
        <v>3</v>
      </c>
      <c r="C610" s="2" t="s">
        <v>401</v>
      </c>
    </row>
    <row r="611" spans="1:3" x14ac:dyDescent="0.2">
      <c r="A611" s="7"/>
      <c r="B611" s="2" t="s">
        <v>5</v>
      </c>
      <c r="C611" s="2" t="s">
        <v>194</v>
      </c>
    </row>
    <row r="612" spans="1:3" x14ac:dyDescent="0.2">
      <c r="A612" s="7"/>
      <c r="B612" s="2" t="s">
        <v>7</v>
      </c>
      <c r="C612" s="2" t="s">
        <v>402</v>
      </c>
    </row>
    <row r="613" spans="1:3" x14ac:dyDescent="0.2">
      <c r="A613" s="7"/>
      <c r="B613" s="2" t="s">
        <v>9</v>
      </c>
      <c r="C613" s="3" t="str">
        <f>HYPERLINK("mailto:Alexia.Elejalde-Ruiz@chicagobooth.edu", "Alexia.Elejalde-Ruiz@chicagobooth.edu")</f>
        <v>Alexia.Elejalde-Ruiz@chicagobooth.edu</v>
      </c>
    </row>
    <row r="614" spans="1:3" x14ac:dyDescent="0.2">
      <c r="A614" s="8" t="s">
        <v>403</v>
      </c>
      <c r="B614" s="4" t="s">
        <v>3</v>
      </c>
      <c r="C614" s="4" t="s">
        <v>404</v>
      </c>
    </row>
    <row r="615" spans="1:3" x14ac:dyDescent="0.2">
      <c r="A615" s="9"/>
      <c r="B615" s="4" t="s">
        <v>5</v>
      </c>
      <c r="C615" s="4" t="s">
        <v>34</v>
      </c>
    </row>
    <row r="616" spans="1:3" x14ac:dyDescent="0.2">
      <c r="A616" s="9"/>
      <c r="B616" s="4" t="s">
        <v>7</v>
      </c>
      <c r="C616" s="4" t="s">
        <v>405</v>
      </c>
    </row>
    <row r="617" spans="1:3" x14ac:dyDescent="0.2">
      <c r="A617" s="9"/>
      <c r="B617" s="4" t="s">
        <v>9</v>
      </c>
      <c r="C617" s="5" t="str">
        <f>HYPERLINK("mailto:Phil.Elliott@chicagobooth.edu", "Phil.Elliott@chicagobooth.edu")</f>
        <v>Phil.Elliott@chicagobooth.edu</v>
      </c>
    </row>
    <row r="618" spans="1:3" x14ac:dyDescent="0.2">
      <c r="A618" s="6" t="s">
        <v>406</v>
      </c>
      <c r="B618" s="2" t="s">
        <v>3</v>
      </c>
      <c r="C618" s="2" t="s">
        <v>407</v>
      </c>
    </row>
    <row r="619" spans="1:3" x14ac:dyDescent="0.2">
      <c r="A619" s="7"/>
      <c r="B619" s="2" t="s">
        <v>5</v>
      </c>
      <c r="C619" s="2" t="s">
        <v>30</v>
      </c>
    </row>
    <row r="620" spans="1:3" x14ac:dyDescent="0.2">
      <c r="A620" s="7"/>
      <c r="B620" s="2" t="s">
        <v>7</v>
      </c>
      <c r="C620" s="2" t="s">
        <v>408</v>
      </c>
    </row>
    <row r="621" spans="1:3" x14ac:dyDescent="0.2">
      <c r="A621" s="7"/>
      <c r="B621" s="2" t="s">
        <v>9</v>
      </c>
      <c r="C621" s="3" t="str">
        <f>HYPERLINK("mailto:Mackenzie.Ellis@chicagobooth.edu", "Mackenzie.Ellis@chicagobooth.edu")</f>
        <v>Mackenzie.Ellis@chicagobooth.edu</v>
      </c>
    </row>
    <row r="622" spans="1:3" x14ac:dyDescent="0.2">
      <c r="A622" s="8" t="s">
        <v>409</v>
      </c>
      <c r="B622" s="4" t="s">
        <v>3</v>
      </c>
      <c r="C622" s="4" t="s">
        <v>64</v>
      </c>
    </row>
    <row r="623" spans="1:3" x14ac:dyDescent="0.2">
      <c r="A623" s="9"/>
      <c r="B623" s="4" t="s">
        <v>5</v>
      </c>
      <c r="C623" s="4" t="s">
        <v>51</v>
      </c>
    </row>
    <row r="624" spans="1:3" x14ac:dyDescent="0.2">
      <c r="A624" s="9"/>
      <c r="B624" s="4" t="s">
        <v>7</v>
      </c>
      <c r="C624" s="4" t="s">
        <v>1</v>
      </c>
    </row>
    <row r="625" spans="1:3" x14ac:dyDescent="0.2">
      <c r="A625" s="9"/>
      <c r="B625" s="4" t="s">
        <v>9</v>
      </c>
      <c r="C625" s="5" t="str">
        <f>HYPERLINK("mailto:Arshia.Elyaderani@chicagobooth.edu", "Arshia.Elyaderani@chicagobooth.edu")</f>
        <v>Arshia.Elyaderani@chicagobooth.edu</v>
      </c>
    </row>
    <row r="626" spans="1:3" x14ac:dyDescent="0.2">
      <c r="A626" s="6" t="s">
        <v>410</v>
      </c>
      <c r="B626" s="2" t="s">
        <v>3</v>
      </c>
      <c r="C626" s="2" t="s">
        <v>64</v>
      </c>
    </row>
    <row r="627" spans="1:3" x14ac:dyDescent="0.2">
      <c r="A627" s="7"/>
      <c r="B627" s="2" t="s">
        <v>5</v>
      </c>
      <c r="C627" s="2" t="s">
        <v>198</v>
      </c>
    </row>
    <row r="628" spans="1:3" x14ac:dyDescent="0.2">
      <c r="A628" s="7"/>
      <c r="B628" s="2" t="s">
        <v>7</v>
      </c>
      <c r="C628" s="2" t="s">
        <v>1</v>
      </c>
    </row>
    <row r="629" spans="1:3" x14ac:dyDescent="0.2">
      <c r="A629" s="7"/>
      <c r="B629" s="2" t="s">
        <v>9</v>
      </c>
      <c r="C629" s="3" t="str">
        <f>HYPERLINK("mailto:Jonas.Enders@chicagobooth.edu", "Jonas.Enders@chicagobooth.edu")</f>
        <v>Jonas.Enders@chicagobooth.edu</v>
      </c>
    </row>
    <row r="630" spans="1:3" x14ac:dyDescent="0.2">
      <c r="A630" s="8" t="s">
        <v>411</v>
      </c>
      <c r="B630" s="4" t="s">
        <v>3</v>
      </c>
      <c r="C630" s="4" t="s">
        <v>64</v>
      </c>
    </row>
    <row r="631" spans="1:3" x14ac:dyDescent="0.2">
      <c r="A631" s="9"/>
      <c r="B631" s="4" t="s">
        <v>5</v>
      </c>
      <c r="C631" s="4" t="s">
        <v>51</v>
      </c>
    </row>
    <row r="632" spans="1:3" x14ac:dyDescent="0.2">
      <c r="A632" s="9"/>
      <c r="B632" s="4" t="s">
        <v>7</v>
      </c>
      <c r="C632" s="4" t="s">
        <v>1</v>
      </c>
    </row>
    <row r="633" spans="1:3" x14ac:dyDescent="0.2">
      <c r="A633" s="9"/>
      <c r="B633" s="4" t="s">
        <v>9</v>
      </c>
      <c r="C633" s="5" t="str">
        <f>HYPERLINK("mailto:Lila.Englander@chicagobooth.edu", "Lila.Englander@chicagobooth.edu")</f>
        <v>Lila.Englander@chicagobooth.edu</v>
      </c>
    </row>
    <row r="634" spans="1:3" x14ac:dyDescent="0.2">
      <c r="A634" s="6" t="s">
        <v>412</v>
      </c>
      <c r="B634" s="2" t="s">
        <v>3</v>
      </c>
      <c r="C634" s="2" t="s">
        <v>413</v>
      </c>
    </row>
    <row r="635" spans="1:3" x14ac:dyDescent="0.2">
      <c r="A635" s="7"/>
      <c r="B635" s="2" t="s">
        <v>5</v>
      </c>
      <c r="C635" s="2" t="s">
        <v>96</v>
      </c>
    </row>
    <row r="636" spans="1:3" x14ac:dyDescent="0.2">
      <c r="A636" s="7"/>
      <c r="B636" s="2" t="s">
        <v>7</v>
      </c>
      <c r="C636" s="2" t="s">
        <v>414</v>
      </c>
    </row>
    <row r="637" spans="1:3" x14ac:dyDescent="0.2">
      <c r="A637" s="7"/>
      <c r="B637" s="2" t="s">
        <v>9</v>
      </c>
      <c r="C637" s="3" t="str">
        <f>HYPERLINK("mailto:peggy.eppink@chicagobooth.edu", "peggy.eppink@chicagobooth.edu")</f>
        <v>peggy.eppink@chicagobooth.edu</v>
      </c>
    </row>
    <row r="638" spans="1:3" x14ac:dyDescent="0.2">
      <c r="A638" s="8" t="s">
        <v>415</v>
      </c>
      <c r="B638" s="4" t="s">
        <v>3</v>
      </c>
      <c r="C638" s="4" t="s">
        <v>416</v>
      </c>
    </row>
    <row r="639" spans="1:3" x14ac:dyDescent="0.2">
      <c r="A639" s="9"/>
      <c r="B639" s="4" t="s">
        <v>5</v>
      </c>
      <c r="C639" s="4" t="s">
        <v>12</v>
      </c>
    </row>
    <row r="640" spans="1:3" x14ac:dyDescent="0.2">
      <c r="A640" s="9"/>
      <c r="B640" s="4" t="s">
        <v>7</v>
      </c>
      <c r="C640" s="4" t="s">
        <v>417</v>
      </c>
    </row>
    <row r="641" spans="1:3" x14ac:dyDescent="0.2">
      <c r="A641" s="9"/>
      <c r="B641" s="4" t="s">
        <v>9</v>
      </c>
      <c r="C641" s="5" t="str">
        <f>HYPERLINK("mailto:Kimberly.Epps@chicagobooth.edu", "Kimberly.Epps@chicagobooth.edu")</f>
        <v>Kimberly.Epps@chicagobooth.edu</v>
      </c>
    </row>
    <row r="642" spans="1:3" x14ac:dyDescent="0.2">
      <c r="A642" s="6" t="s">
        <v>418</v>
      </c>
      <c r="B642" s="2" t="s">
        <v>3</v>
      </c>
      <c r="C642" s="2" t="s">
        <v>419</v>
      </c>
    </row>
    <row r="643" spans="1:3" x14ac:dyDescent="0.2">
      <c r="A643" s="7"/>
      <c r="B643" s="2" t="s">
        <v>5</v>
      </c>
      <c r="C643" s="2" t="s">
        <v>77</v>
      </c>
    </row>
    <row r="644" spans="1:3" x14ac:dyDescent="0.2">
      <c r="A644" s="7"/>
      <c r="B644" s="2" t="s">
        <v>7</v>
      </c>
      <c r="C644" s="2" t="s">
        <v>420</v>
      </c>
    </row>
    <row r="645" spans="1:3" x14ac:dyDescent="0.2">
      <c r="A645" s="7"/>
      <c r="B645" s="2" t="s">
        <v>9</v>
      </c>
      <c r="C645" s="3" t="str">
        <f>HYPERLINK("mailto:Stacey.Ergang@chicagobooth.edu", "Stacey.Ergang@chicagobooth.edu")</f>
        <v>Stacey.Ergang@chicagobooth.edu</v>
      </c>
    </row>
    <row r="646" spans="1:3" x14ac:dyDescent="0.2">
      <c r="A646" s="8" t="s">
        <v>421</v>
      </c>
      <c r="B646" s="4" t="s">
        <v>3</v>
      </c>
      <c r="C646" s="4" t="s">
        <v>422</v>
      </c>
    </row>
    <row r="647" spans="1:3" x14ac:dyDescent="0.2">
      <c r="A647" s="9"/>
      <c r="B647" s="4" t="s">
        <v>5</v>
      </c>
      <c r="C647" s="4" t="s">
        <v>61</v>
      </c>
    </row>
    <row r="648" spans="1:3" x14ac:dyDescent="0.2">
      <c r="A648" s="9"/>
      <c r="B648" s="4" t="s">
        <v>7</v>
      </c>
      <c r="C648" s="4" t="s">
        <v>423</v>
      </c>
    </row>
    <row r="649" spans="1:3" x14ac:dyDescent="0.2">
      <c r="A649" s="9"/>
      <c r="B649" s="4" t="s">
        <v>9</v>
      </c>
      <c r="C649" s="5" t="str">
        <f>HYPERLINK("mailto:Janna.Eudave@chicagobooth.edu", "Janna.Eudave@chicagobooth.edu")</f>
        <v>Janna.Eudave@chicagobooth.edu</v>
      </c>
    </row>
    <row r="650" spans="1:3" x14ac:dyDescent="0.2">
      <c r="A650" s="6" t="s">
        <v>424</v>
      </c>
      <c r="B650" s="2" t="s">
        <v>3</v>
      </c>
      <c r="C650" s="2" t="s">
        <v>312</v>
      </c>
    </row>
    <row r="651" spans="1:3" x14ac:dyDescent="0.2">
      <c r="A651" s="7"/>
      <c r="B651" s="2" t="s">
        <v>5</v>
      </c>
      <c r="C651" s="2" t="s">
        <v>61</v>
      </c>
    </row>
    <row r="652" spans="1:3" x14ac:dyDescent="0.2">
      <c r="A652" s="7"/>
      <c r="B652" s="2" t="s">
        <v>7</v>
      </c>
      <c r="C652" s="2" t="s">
        <v>425</v>
      </c>
    </row>
    <row r="653" spans="1:3" x14ac:dyDescent="0.2">
      <c r="A653" s="7"/>
      <c r="B653" s="2" t="s">
        <v>9</v>
      </c>
      <c r="C653" s="3" t="str">
        <f>HYPERLINK("mailto:debbie.fallahay@chicagobooth.edu", "debbie.fallahay@chicagobooth.edu")</f>
        <v>debbie.fallahay@chicagobooth.edu</v>
      </c>
    </row>
    <row r="654" spans="1:3" x14ac:dyDescent="0.2">
      <c r="A654" s="8" t="s">
        <v>426</v>
      </c>
      <c r="B654" s="4" t="s">
        <v>3</v>
      </c>
      <c r="C654" s="4" t="s">
        <v>427</v>
      </c>
    </row>
    <row r="655" spans="1:3" x14ac:dyDescent="0.2">
      <c r="A655" s="9"/>
      <c r="B655" s="4" t="s">
        <v>5</v>
      </c>
      <c r="C655" s="4" t="s">
        <v>30</v>
      </c>
    </row>
    <row r="656" spans="1:3" x14ac:dyDescent="0.2">
      <c r="A656" s="9"/>
      <c r="B656" s="4" t="s">
        <v>7</v>
      </c>
      <c r="C656" s="4" t="s">
        <v>1</v>
      </c>
    </row>
    <row r="657" spans="1:3" x14ac:dyDescent="0.2">
      <c r="A657" s="9"/>
      <c r="B657" s="4" t="s">
        <v>9</v>
      </c>
      <c r="C657" s="5" t="str">
        <f>HYPERLINK("mailto:John.Falzone@chicagobooth.edu", "John.Falzone@chicagobooth.edu")</f>
        <v>John.Falzone@chicagobooth.edu</v>
      </c>
    </row>
    <row r="658" spans="1:3" x14ac:dyDescent="0.2">
      <c r="A658" s="6" t="s">
        <v>428</v>
      </c>
      <c r="B658" s="2" t="s">
        <v>3</v>
      </c>
      <c r="C658" s="2" t="s">
        <v>429</v>
      </c>
    </row>
    <row r="659" spans="1:3" x14ac:dyDescent="0.2">
      <c r="A659" s="7"/>
      <c r="B659" s="2" t="s">
        <v>5</v>
      </c>
      <c r="C659" s="2" t="s">
        <v>83</v>
      </c>
    </row>
    <row r="660" spans="1:3" x14ac:dyDescent="0.2">
      <c r="A660" s="7"/>
      <c r="B660" s="2" t="s">
        <v>7</v>
      </c>
      <c r="C660" s="2" t="s">
        <v>430</v>
      </c>
    </row>
    <row r="661" spans="1:3" x14ac:dyDescent="0.2">
      <c r="A661" s="7"/>
      <c r="B661" s="2" t="s">
        <v>9</v>
      </c>
      <c r="C661" s="3" t="str">
        <f>HYPERLINK("mailto:janice.farrar@chicagobooth.edu", "janice.farrar@chicagobooth.edu")</f>
        <v>janice.farrar@chicagobooth.edu</v>
      </c>
    </row>
    <row r="662" spans="1:3" x14ac:dyDescent="0.2">
      <c r="A662" s="8" t="s">
        <v>431</v>
      </c>
      <c r="B662" s="4" t="s">
        <v>3</v>
      </c>
      <c r="C662" s="4" t="s">
        <v>432</v>
      </c>
    </row>
    <row r="663" spans="1:3" x14ac:dyDescent="0.2">
      <c r="A663" s="9"/>
      <c r="B663" s="4" t="s">
        <v>5</v>
      </c>
      <c r="C663" s="4" t="s">
        <v>194</v>
      </c>
    </row>
    <row r="664" spans="1:3" x14ac:dyDescent="0.2">
      <c r="A664" s="9"/>
      <c r="B664" s="4" t="s">
        <v>7</v>
      </c>
      <c r="C664" s="4" t="s">
        <v>1</v>
      </c>
    </row>
    <row r="665" spans="1:3" x14ac:dyDescent="0.2">
      <c r="A665" s="9"/>
      <c r="B665" s="4" t="s">
        <v>9</v>
      </c>
      <c r="C665" s="5" t="str">
        <f>HYPERLINK("mailto:Melissa.Fassbender@chicagobooth.edu", "Melissa.Fassbender@chicagobooth.edu")</f>
        <v>Melissa.Fassbender@chicagobooth.edu</v>
      </c>
    </row>
    <row r="666" spans="1:3" x14ac:dyDescent="0.2">
      <c r="A666" s="6" t="s">
        <v>433</v>
      </c>
      <c r="B666" s="2" t="s">
        <v>3</v>
      </c>
      <c r="C666" s="2" t="s">
        <v>64</v>
      </c>
    </row>
    <row r="667" spans="1:3" x14ac:dyDescent="0.2">
      <c r="A667" s="7"/>
      <c r="B667" s="2" t="s">
        <v>5</v>
      </c>
      <c r="C667" s="2" t="s">
        <v>51</v>
      </c>
    </row>
    <row r="668" spans="1:3" x14ac:dyDescent="0.2">
      <c r="A668" s="7"/>
      <c r="B668" s="2" t="s">
        <v>7</v>
      </c>
      <c r="C668" s="2" t="s">
        <v>1</v>
      </c>
    </row>
    <row r="669" spans="1:3" x14ac:dyDescent="0.2">
      <c r="A669" s="7"/>
      <c r="B669" s="2" t="s">
        <v>9</v>
      </c>
      <c r="C669" s="3" t="str">
        <f>HYPERLINK("mailto:Ekaterina.Fedorova@chicagobooth.edu", "Ekaterina.Fedorova@chicagobooth.edu")</f>
        <v>Ekaterina.Fedorova@chicagobooth.edu</v>
      </c>
    </row>
    <row r="670" spans="1:3" x14ac:dyDescent="0.2">
      <c r="A670" s="8" t="s">
        <v>434</v>
      </c>
      <c r="B670" s="4" t="s">
        <v>3</v>
      </c>
      <c r="C670" s="4" t="s">
        <v>435</v>
      </c>
    </row>
    <row r="671" spans="1:3" x14ac:dyDescent="0.2">
      <c r="A671" s="9"/>
      <c r="B671" s="4" t="s">
        <v>5</v>
      </c>
      <c r="C671" s="4" t="s">
        <v>30</v>
      </c>
    </row>
    <row r="672" spans="1:3" x14ac:dyDescent="0.2">
      <c r="A672" s="9"/>
      <c r="B672" s="4" t="s">
        <v>7</v>
      </c>
      <c r="C672" s="4" t="s">
        <v>1</v>
      </c>
    </row>
    <row r="673" spans="1:3" x14ac:dyDescent="0.2">
      <c r="A673" s="9"/>
      <c r="B673" s="4" t="s">
        <v>9</v>
      </c>
      <c r="C673" s="5" t="str">
        <f>HYPERLINK("mailto:Farah.Fidai@chicagobooth.edu", "Farah.Fidai@chicagobooth.edu")</f>
        <v>Farah.Fidai@chicagobooth.edu</v>
      </c>
    </row>
    <row r="674" spans="1:3" x14ac:dyDescent="0.2">
      <c r="A674" s="6" t="s">
        <v>436</v>
      </c>
      <c r="B674" s="2" t="s">
        <v>3</v>
      </c>
      <c r="C674" s="2" t="s">
        <v>437</v>
      </c>
    </row>
    <row r="675" spans="1:3" x14ac:dyDescent="0.2">
      <c r="A675" s="7"/>
      <c r="B675" s="2" t="s">
        <v>5</v>
      </c>
      <c r="C675" s="2" t="s">
        <v>122</v>
      </c>
    </row>
    <row r="676" spans="1:3" x14ac:dyDescent="0.2">
      <c r="A676" s="7"/>
      <c r="B676" s="2" t="s">
        <v>7</v>
      </c>
      <c r="C676" s="2" t="s">
        <v>438</v>
      </c>
    </row>
    <row r="677" spans="1:3" x14ac:dyDescent="0.2">
      <c r="A677" s="7"/>
      <c r="B677" s="2" t="s">
        <v>9</v>
      </c>
      <c r="C677" s="3" t="str">
        <f>HYPERLINK("mailto:Malorie.Flemming@chicagobooth.edu", "Malorie.Flemming@chicagobooth.edu")</f>
        <v>Malorie.Flemming@chicagobooth.edu</v>
      </c>
    </row>
    <row r="678" spans="1:3" x14ac:dyDescent="0.2">
      <c r="A678" s="8" t="s">
        <v>439</v>
      </c>
      <c r="B678" s="4" t="s">
        <v>3</v>
      </c>
      <c r="C678" s="4" t="s">
        <v>318</v>
      </c>
    </row>
    <row r="679" spans="1:3" x14ac:dyDescent="0.2">
      <c r="A679" s="9"/>
      <c r="B679" s="4" t="s">
        <v>5</v>
      </c>
      <c r="C679" s="4" t="s">
        <v>327</v>
      </c>
    </row>
    <row r="680" spans="1:3" x14ac:dyDescent="0.2">
      <c r="A680" s="9"/>
      <c r="B680" s="4" t="s">
        <v>7</v>
      </c>
      <c r="C680" s="4" t="s">
        <v>440</v>
      </c>
    </row>
    <row r="681" spans="1:3" x14ac:dyDescent="0.2">
      <c r="A681" s="9"/>
      <c r="B681" s="4" t="s">
        <v>9</v>
      </c>
      <c r="C681" s="5" t="str">
        <f>HYPERLINK("mailto:Cesar.Flores@chicagobooth.edu", "Cesar.Flores@chicagobooth.edu")</f>
        <v>Cesar.Flores@chicagobooth.edu</v>
      </c>
    </row>
    <row r="682" spans="1:3" x14ac:dyDescent="0.2">
      <c r="A682" s="6" t="s">
        <v>441</v>
      </c>
      <c r="B682" s="2" t="s">
        <v>3</v>
      </c>
      <c r="C682" s="2" t="s">
        <v>26</v>
      </c>
    </row>
    <row r="683" spans="1:3" x14ac:dyDescent="0.2">
      <c r="A683" s="7"/>
      <c r="B683" s="2" t="s">
        <v>5</v>
      </c>
      <c r="C683" s="2" t="s">
        <v>83</v>
      </c>
    </row>
    <row r="684" spans="1:3" x14ac:dyDescent="0.2">
      <c r="A684" s="7"/>
      <c r="B684" s="2" t="s">
        <v>7</v>
      </c>
      <c r="C684" s="2" t="s">
        <v>442</v>
      </c>
    </row>
    <row r="685" spans="1:3" x14ac:dyDescent="0.2">
      <c r="A685" s="7"/>
      <c r="B685" s="2" t="s">
        <v>9</v>
      </c>
      <c r="C685" s="3" t="str">
        <f>HYPERLINK("mailto:Edtra.Flowers@chicagobooth.edu", "Edtra.Flowers@chicagobooth.edu")</f>
        <v>Edtra.Flowers@chicagobooth.edu</v>
      </c>
    </row>
    <row r="686" spans="1:3" x14ac:dyDescent="0.2">
      <c r="A686" s="8" t="s">
        <v>443</v>
      </c>
      <c r="B686" s="4" t="s">
        <v>3</v>
      </c>
      <c r="C686" s="4" t="s">
        <v>156</v>
      </c>
    </row>
    <row r="687" spans="1:3" x14ac:dyDescent="0.2">
      <c r="A687" s="9"/>
      <c r="B687" s="4" t="s">
        <v>5</v>
      </c>
      <c r="C687" s="4" t="s">
        <v>20</v>
      </c>
    </row>
    <row r="688" spans="1:3" x14ac:dyDescent="0.2">
      <c r="A688" s="9"/>
      <c r="B688" s="4" t="s">
        <v>7</v>
      </c>
      <c r="C688" s="4" t="s">
        <v>444</v>
      </c>
    </row>
    <row r="689" spans="1:3" x14ac:dyDescent="0.2">
      <c r="A689" s="9"/>
      <c r="B689" s="4" t="s">
        <v>9</v>
      </c>
      <c r="C689" s="5" t="str">
        <f>HYPERLINK("mailto:Emily.Flowers@chicagobooth.edu", "Emily.Flowers@chicagobooth.edu")</f>
        <v>Emily.Flowers@chicagobooth.edu</v>
      </c>
    </row>
    <row r="690" spans="1:3" x14ac:dyDescent="0.2">
      <c r="A690" s="6" t="s">
        <v>445</v>
      </c>
      <c r="B690" s="2" t="s">
        <v>3</v>
      </c>
      <c r="C690" s="2" t="s">
        <v>446</v>
      </c>
    </row>
    <row r="691" spans="1:3" x14ac:dyDescent="0.2">
      <c r="A691" s="7"/>
      <c r="B691" s="2" t="s">
        <v>5</v>
      </c>
      <c r="C691" s="2" t="s">
        <v>51</v>
      </c>
    </row>
    <row r="692" spans="1:3" x14ac:dyDescent="0.2">
      <c r="A692" s="7"/>
      <c r="B692" s="2" t="s">
        <v>7</v>
      </c>
      <c r="C692" s="2" t="s">
        <v>1</v>
      </c>
    </row>
    <row r="693" spans="1:3" x14ac:dyDescent="0.2">
      <c r="A693" s="7"/>
      <c r="B693" s="2" t="s">
        <v>9</v>
      </c>
      <c r="C693" s="3" t="str">
        <f>HYPERLINK("mailto:Nick.Foster@chicagobooth.edu", "Nick.Foster@chicagobooth.edu")</f>
        <v>Nick.Foster@chicagobooth.edu</v>
      </c>
    </row>
    <row r="694" spans="1:3" x14ac:dyDescent="0.2">
      <c r="A694" s="8" t="s">
        <v>447</v>
      </c>
      <c r="B694" s="4" t="s">
        <v>3</v>
      </c>
      <c r="C694" s="4" t="s">
        <v>117</v>
      </c>
    </row>
    <row r="695" spans="1:3" x14ac:dyDescent="0.2">
      <c r="A695" s="9"/>
      <c r="B695" s="4" t="s">
        <v>5</v>
      </c>
      <c r="C695" s="4" t="s">
        <v>118</v>
      </c>
    </row>
    <row r="696" spans="1:3" x14ac:dyDescent="0.2">
      <c r="A696" s="9"/>
      <c r="B696" s="4" t="s">
        <v>7</v>
      </c>
      <c r="C696" s="4" t="s">
        <v>448</v>
      </c>
    </row>
    <row r="697" spans="1:3" x14ac:dyDescent="0.2">
      <c r="A697" s="9"/>
      <c r="B697" s="4" t="s">
        <v>9</v>
      </c>
      <c r="C697" s="5" t="str">
        <f>HYPERLINK("mailto:Lisbeth.Fotheringill@chicagobooth.edu", "Lisbeth.Fotheringill@chicagobooth.edu")</f>
        <v>Lisbeth.Fotheringill@chicagobooth.edu</v>
      </c>
    </row>
    <row r="698" spans="1:3" x14ac:dyDescent="0.2">
      <c r="A698" s="6" t="s">
        <v>449</v>
      </c>
      <c r="B698" s="2" t="s">
        <v>3</v>
      </c>
      <c r="C698" s="2" t="s">
        <v>450</v>
      </c>
    </row>
    <row r="699" spans="1:3" x14ac:dyDescent="0.2">
      <c r="A699" s="7"/>
      <c r="B699" s="2" t="s">
        <v>5</v>
      </c>
      <c r="C699" s="2" t="s">
        <v>118</v>
      </c>
    </row>
    <row r="700" spans="1:3" x14ac:dyDescent="0.2">
      <c r="A700" s="7"/>
      <c r="B700" s="2" t="s">
        <v>7</v>
      </c>
      <c r="C700" s="2" t="s">
        <v>451</v>
      </c>
    </row>
    <row r="701" spans="1:3" x14ac:dyDescent="0.2">
      <c r="A701" s="7"/>
      <c r="B701" s="2" t="s">
        <v>9</v>
      </c>
      <c r="C701" s="3" t="str">
        <f>HYPERLINK("mailto:Megan.Foucher@chicagobooth.edu", "Megan.Foucher@chicagobooth.edu")</f>
        <v>Megan.Foucher@chicagobooth.edu</v>
      </c>
    </row>
    <row r="702" spans="1:3" x14ac:dyDescent="0.2">
      <c r="A702" s="8" t="s">
        <v>452</v>
      </c>
      <c r="B702" s="4" t="s">
        <v>3</v>
      </c>
      <c r="C702" s="4" t="s">
        <v>453</v>
      </c>
    </row>
    <row r="703" spans="1:3" x14ac:dyDescent="0.2">
      <c r="A703" s="9"/>
      <c r="B703" s="4" t="s">
        <v>5</v>
      </c>
      <c r="C703" s="4" t="s">
        <v>194</v>
      </c>
    </row>
    <row r="704" spans="1:3" x14ac:dyDescent="0.2">
      <c r="A704" s="9"/>
      <c r="B704" s="4" t="s">
        <v>7</v>
      </c>
      <c r="C704" s="4" t="s">
        <v>454</v>
      </c>
    </row>
    <row r="705" spans="1:3" x14ac:dyDescent="0.2">
      <c r="A705" s="9"/>
      <c r="B705" s="4" t="s">
        <v>9</v>
      </c>
      <c r="C705" s="5" t="str">
        <f>HYPERLINK("mailto:Megan.Fox@chicagobooth.edu", "Megan.Fox@chicagobooth.edu")</f>
        <v>Megan.Fox@chicagobooth.edu</v>
      </c>
    </row>
    <row r="706" spans="1:3" x14ac:dyDescent="0.2">
      <c r="A706" s="6" t="s">
        <v>455</v>
      </c>
      <c r="B706" s="2" t="s">
        <v>3</v>
      </c>
      <c r="C706" s="2" t="s">
        <v>456</v>
      </c>
    </row>
    <row r="707" spans="1:3" x14ac:dyDescent="0.2">
      <c r="A707" s="7"/>
      <c r="B707" s="2" t="s">
        <v>5</v>
      </c>
      <c r="C707" s="2" t="s">
        <v>224</v>
      </c>
    </row>
    <row r="708" spans="1:3" x14ac:dyDescent="0.2">
      <c r="A708" s="7"/>
      <c r="B708" s="2" t="s">
        <v>7</v>
      </c>
      <c r="C708" s="2" t="s">
        <v>1</v>
      </c>
    </row>
    <row r="709" spans="1:3" x14ac:dyDescent="0.2">
      <c r="A709" s="7"/>
      <c r="B709" s="2" t="s">
        <v>9</v>
      </c>
      <c r="C709" s="3" t="str">
        <f>HYPERLINK("mailto:Brooke.Fox@chicagobooth.edu", "Brooke.Fox@chicagobooth.edu")</f>
        <v>Brooke.Fox@chicagobooth.edu</v>
      </c>
    </row>
    <row r="710" spans="1:3" x14ac:dyDescent="0.2">
      <c r="A710" s="8" t="s">
        <v>457</v>
      </c>
      <c r="B710" s="4" t="s">
        <v>3</v>
      </c>
      <c r="C710" s="4" t="s">
        <v>458</v>
      </c>
    </row>
    <row r="711" spans="1:3" x14ac:dyDescent="0.2">
      <c r="A711" s="9"/>
      <c r="B711" s="4" t="s">
        <v>5</v>
      </c>
      <c r="C711" s="4" t="s">
        <v>77</v>
      </c>
    </row>
    <row r="712" spans="1:3" x14ac:dyDescent="0.2">
      <c r="A712" s="9"/>
      <c r="B712" s="4" t="s">
        <v>7</v>
      </c>
      <c r="C712" s="4" t="s">
        <v>459</v>
      </c>
    </row>
    <row r="713" spans="1:3" x14ac:dyDescent="0.2">
      <c r="A713" s="9"/>
      <c r="B713" s="4" t="s">
        <v>9</v>
      </c>
      <c r="C713" s="5" t="str">
        <f>HYPERLINK("mailto:Jose.Frausto@chicagobooth.edu", "Jose.Frausto@chicagobooth.edu")</f>
        <v>Jose.Frausto@chicagobooth.edu</v>
      </c>
    </row>
    <row r="714" spans="1:3" x14ac:dyDescent="0.2">
      <c r="A714" s="6" t="s">
        <v>460</v>
      </c>
      <c r="B714" s="2" t="s">
        <v>3</v>
      </c>
      <c r="C714" s="2" t="s">
        <v>26</v>
      </c>
    </row>
    <row r="715" spans="1:3" x14ac:dyDescent="0.2">
      <c r="A715" s="7"/>
      <c r="B715" s="2" t="s">
        <v>5</v>
      </c>
      <c r="C715" s="2" t="s">
        <v>61</v>
      </c>
    </row>
    <row r="716" spans="1:3" x14ac:dyDescent="0.2">
      <c r="A716" s="7"/>
      <c r="B716" s="2" t="s">
        <v>7</v>
      </c>
      <c r="C716" s="2" t="s">
        <v>1</v>
      </c>
    </row>
    <row r="717" spans="1:3" x14ac:dyDescent="0.2">
      <c r="A717" s="7"/>
      <c r="B717" s="2" t="s">
        <v>9</v>
      </c>
      <c r="C717" s="3" t="str">
        <f>HYPERLINK("mailto:Gregory.French@chicagobooth.edu", "Gregory.French@chicagobooth.edu")</f>
        <v>Gregory.French@chicagobooth.edu</v>
      </c>
    </row>
    <row r="718" spans="1:3" x14ac:dyDescent="0.2">
      <c r="A718" s="8" t="s">
        <v>461</v>
      </c>
      <c r="B718" s="4" t="s">
        <v>3</v>
      </c>
      <c r="C718" s="4" t="s">
        <v>26</v>
      </c>
    </row>
    <row r="719" spans="1:3" x14ac:dyDescent="0.2">
      <c r="A719" s="9"/>
      <c r="B719" s="4" t="s">
        <v>5</v>
      </c>
      <c r="C719" s="4" t="s">
        <v>16</v>
      </c>
    </row>
    <row r="720" spans="1:3" x14ac:dyDescent="0.2">
      <c r="A720" s="9"/>
      <c r="B720" s="4" t="s">
        <v>7</v>
      </c>
      <c r="C720" s="4" t="s">
        <v>1</v>
      </c>
    </row>
    <row r="721" spans="1:3" x14ac:dyDescent="0.2">
      <c r="A721" s="9"/>
      <c r="B721" s="4" t="s">
        <v>9</v>
      </c>
      <c r="C721" s="5" t="str">
        <f>HYPERLINK("mailto:Emma.Friedman@chicagobooth.edu", "Emma.Friedman@chicagobooth.edu")</f>
        <v>Emma.Friedman@chicagobooth.edu</v>
      </c>
    </row>
    <row r="722" spans="1:3" x14ac:dyDescent="0.2">
      <c r="A722" s="6" t="s">
        <v>462</v>
      </c>
      <c r="B722" s="2" t="s">
        <v>3</v>
      </c>
      <c r="C722" s="2" t="s">
        <v>463</v>
      </c>
    </row>
    <row r="723" spans="1:3" x14ac:dyDescent="0.2">
      <c r="A723" s="7"/>
      <c r="B723" s="2" t="s">
        <v>5</v>
      </c>
      <c r="C723" s="2" t="s">
        <v>20</v>
      </c>
    </row>
    <row r="724" spans="1:3" x14ac:dyDescent="0.2">
      <c r="A724" s="7"/>
      <c r="B724" s="2" t="s">
        <v>7</v>
      </c>
      <c r="C724" s="2" t="s">
        <v>464</v>
      </c>
    </row>
    <row r="725" spans="1:3" x14ac:dyDescent="0.2">
      <c r="A725" s="7"/>
      <c r="B725" s="2" t="s">
        <v>9</v>
      </c>
      <c r="C725" s="3" t="str">
        <f>HYPERLINK("mailto:Ann.Fruland@chicagobooth.edu", "Ann.Fruland@chicagobooth.edu")</f>
        <v>Ann.Fruland@chicagobooth.edu</v>
      </c>
    </row>
    <row r="726" spans="1:3" x14ac:dyDescent="0.2">
      <c r="A726" s="8" t="s">
        <v>465</v>
      </c>
      <c r="B726" s="4" t="s">
        <v>3</v>
      </c>
      <c r="C726" s="4" t="s">
        <v>64</v>
      </c>
    </row>
    <row r="727" spans="1:3" x14ac:dyDescent="0.2">
      <c r="A727" s="9"/>
      <c r="B727" s="4" t="s">
        <v>5</v>
      </c>
      <c r="C727" s="4" t="s">
        <v>198</v>
      </c>
    </row>
    <row r="728" spans="1:3" x14ac:dyDescent="0.2">
      <c r="A728" s="9"/>
      <c r="B728" s="4" t="s">
        <v>7</v>
      </c>
      <c r="C728" s="4" t="s">
        <v>1</v>
      </c>
    </row>
    <row r="729" spans="1:3" x14ac:dyDescent="0.2">
      <c r="A729" s="9"/>
      <c r="B729" s="4" t="s">
        <v>9</v>
      </c>
      <c r="C729" s="5" t="str">
        <f>HYPERLINK("mailto:Luke.Frymire@chicagobooth.edu", "Luke.Frymire@chicagobooth.edu")</f>
        <v>Luke.Frymire@chicagobooth.edu</v>
      </c>
    </row>
    <row r="730" spans="1:3" x14ac:dyDescent="0.2">
      <c r="A730" s="6" t="s">
        <v>466</v>
      </c>
      <c r="B730" s="2" t="s">
        <v>3</v>
      </c>
      <c r="C730" s="2" t="s">
        <v>26</v>
      </c>
    </row>
    <row r="731" spans="1:3" x14ac:dyDescent="0.2">
      <c r="A731" s="7"/>
      <c r="B731" s="2" t="s">
        <v>5</v>
      </c>
      <c r="C731" s="2" t="s">
        <v>198</v>
      </c>
    </row>
    <row r="732" spans="1:3" x14ac:dyDescent="0.2">
      <c r="A732" s="7"/>
      <c r="B732" s="2" t="s">
        <v>7</v>
      </c>
      <c r="C732" s="2" t="s">
        <v>1</v>
      </c>
    </row>
    <row r="733" spans="1:3" x14ac:dyDescent="0.2">
      <c r="A733" s="7"/>
      <c r="B733" s="2" t="s">
        <v>9</v>
      </c>
      <c r="C733" s="3" t="str">
        <f>HYPERLINK("mailto:Qishen.Fu@chicagobooth.edu", "Qishen.Fu@chicagobooth.edu")</f>
        <v>Qishen.Fu@chicagobooth.edu</v>
      </c>
    </row>
    <row r="734" spans="1:3" x14ac:dyDescent="0.2">
      <c r="A734" s="8" t="s">
        <v>467</v>
      </c>
      <c r="B734" s="4" t="s">
        <v>3</v>
      </c>
      <c r="C734" s="4" t="s">
        <v>64</v>
      </c>
    </row>
    <row r="735" spans="1:3" x14ac:dyDescent="0.2">
      <c r="A735" s="9"/>
      <c r="B735" s="4" t="s">
        <v>5</v>
      </c>
      <c r="C735" s="4" t="s">
        <v>51</v>
      </c>
    </row>
    <row r="736" spans="1:3" x14ac:dyDescent="0.2">
      <c r="A736" s="9"/>
      <c r="B736" s="4" t="s">
        <v>7</v>
      </c>
      <c r="C736" s="4" t="s">
        <v>1</v>
      </c>
    </row>
    <row r="737" spans="1:3" x14ac:dyDescent="0.2">
      <c r="A737" s="9"/>
      <c r="B737" s="4" t="s">
        <v>9</v>
      </c>
      <c r="C737" s="5" t="str">
        <f>HYPERLINK("mailto:Nobuyuki.Furuta@chicagobooth.edu", "Nobuyuki.Furuta@chicagobooth.edu")</f>
        <v>Nobuyuki.Furuta@chicagobooth.edu</v>
      </c>
    </row>
    <row r="738" spans="1:3" x14ac:dyDescent="0.2">
      <c r="A738" s="6" t="s">
        <v>468</v>
      </c>
      <c r="B738" s="2" t="s">
        <v>3</v>
      </c>
      <c r="C738" s="2" t="s">
        <v>469</v>
      </c>
    </row>
    <row r="739" spans="1:3" x14ac:dyDescent="0.2">
      <c r="A739" s="7"/>
      <c r="B739" s="2" t="s">
        <v>5</v>
      </c>
      <c r="C739" s="2" t="s">
        <v>47</v>
      </c>
    </row>
    <row r="740" spans="1:3" x14ac:dyDescent="0.2">
      <c r="A740" s="7"/>
      <c r="B740" s="2" t="s">
        <v>7</v>
      </c>
      <c r="C740" s="2" t="s">
        <v>470</v>
      </c>
    </row>
    <row r="741" spans="1:3" x14ac:dyDescent="0.2">
      <c r="A741" s="7"/>
      <c r="B741" s="2" t="s">
        <v>9</v>
      </c>
      <c r="C741" s="3" t="str">
        <f>HYPERLINK("mailto:Ali.Galloway@chicagobooth.edu", "Ali.Galloway@chicagobooth.edu")</f>
        <v>Ali.Galloway@chicagobooth.edu</v>
      </c>
    </row>
    <row r="742" spans="1:3" x14ac:dyDescent="0.2">
      <c r="A742" s="8" t="s">
        <v>471</v>
      </c>
      <c r="B742" s="4" t="s">
        <v>3</v>
      </c>
      <c r="C742" s="4" t="s">
        <v>64</v>
      </c>
    </row>
    <row r="743" spans="1:3" x14ac:dyDescent="0.2">
      <c r="A743" s="9"/>
      <c r="B743" s="4" t="s">
        <v>5</v>
      </c>
      <c r="C743" s="4" t="s">
        <v>51</v>
      </c>
    </row>
    <row r="744" spans="1:3" x14ac:dyDescent="0.2">
      <c r="A744" s="9"/>
      <c r="B744" s="4" t="s">
        <v>7</v>
      </c>
      <c r="C744" s="4" t="s">
        <v>1</v>
      </c>
    </row>
    <row r="745" spans="1:3" x14ac:dyDescent="0.2">
      <c r="A745" s="9"/>
      <c r="B745" s="4" t="s">
        <v>9</v>
      </c>
      <c r="C745" s="5" t="str">
        <f>HYPERLINK("mailto:Utsav.Gandhi@chicagobooth.edu", "Utsav.Gandhi@chicagobooth.edu")</f>
        <v>Utsav.Gandhi@chicagobooth.edu</v>
      </c>
    </row>
    <row r="746" spans="1:3" x14ac:dyDescent="0.2">
      <c r="A746" s="6" t="s">
        <v>472</v>
      </c>
      <c r="B746" s="2" t="s">
        <v>3</v>
      </c>
      <c r="C746" s="2" t="s">
        <v>473</v>
      </c>
    </row>
    <row r="747" spans="1:3" x14ac:dyDescent="0.2">
      <c r="A747" s="7"/>
      <c r="B747" s="2" t="s">
        <v>5</v>
      </c>
      <c r="C747" s="2" t="s">
        <v>12</v>
      </c>
    </row>
    <row r="748" spans="1:3" x14ac:dyDescent="0.2">
      <c r="A748" s="7"/>
      <c r="B748" s="2" t="s">
        <v>7</v>
      </c>
      <c r="C748" s="2" t="s">
        <v>474</v>
      </c>
    </row>
    <row r="749" spans="1:3" x14ac:dyDescent="0.2">
      <c r="A749" s="7"/>
      <c r="B749" s="2" t="s">
        <v>9</v>
      </c>
      <c r="C749" s="3" t="str">
        <f>HYPERLINK("mailto:Bobby.Ganzer@chicagobooth.edu", "Bobby.Ganzer@chicagobooth.edu")</f>
        <v>Bobby.Ganzer@chicagobooth.edu</v>
      </c>
    </row>
    <row r="750" spans="1:3" x14ac:dyDescent="0.2">
      <c r="A750" s="8" t="s">
        <v>475</v>
      </c>
      <c r="B750" s="4" t="s">
        <v>3</v>
      </c>
      <c r="C750" s="4" t="s">
        <v>476</v>
      </c>
    </row>
    <row r="751" spans="1:3" x14ac:dyDescent="0.2">
      <c r="A751" s="9"/>
      <c r="B751" s="4" t="s">
        <v>5</v>
      </c>
      <c r="C751" s="4" t="s">
        <v>43</v>
      </c>
    </row>
    <row r="752" spans="1:3" x14ac:dyDescent="0.2">
      <c r="A752" s="9"/>
      <c r="B752" s="4" t="s">
        <v>7</v>
      </c>
      <c r="C752" s="4" t="s">
        <v>477</v>
      </c>
    </row>
    <row r="753" spans="1:3" x14ac:dyDescent="0.2">
      <c r="A753" s="9"/>
      <c r="B753" s="4" t="s">
        <v>9</v>
      </c>
      <c r="C753" s="5" t="str">
        <f>HYPERLINK("mailto:emilio.garcia@chicagobooth.edu", "emilio.garcia@chicagobooth.edu")</f>
        <v>emilio.garcia@chicagobooth.edu</v>
      </c>
    </row>
    <row r="754" spans="1:3" x14ac:dyDescent="0.2">
      <c r="A754" s="6" t="s">
        <v>478</v>
      </c>
      <c r="B754" s="2" t="s">
        <v>3</v>
      </c>
      <c r="C754" s="2" t="s">
        <v>64</v>
      </c>
    </row>
    <row r="755" spans="1:3" x14ac:dyDescent="0.2">
      <c r="A755" s="7"/>
      <c r="B755" s="2" t="s">
        <v>5</v>
      </c>
      <c r="C755" s="2" t="s">
        <v>51</v>
      </c>
    </row>
    <row r="756" spans="1:3" x14ac:dyDescent="0.2">
      <c r="A756" s="7"/>
      <c r="B756" s="2" t="s">
        <v>7</v>
      </c>
      <c r="C756" s="2" t="s">
        <v>1</v>
      </c>
    </row>
    <row r="757" spans="1:3" x14ac:dyDescent="0.2">
      <c r="A757" s="7"/>
      <c r="B757" s="2" t="s">
        <v>9</v>
      </c>
      <c r="C757" s="3" t="str">
        <f>HYPERLINK("mailto:Catalina.GarciaValenzuela@chicagobooth.edu", "Catalina.GarciaValenzuela@chicagobooth.edu")</f>
        <v>Catalina.GarciaValenzuela@chicagobooth.edu</v>
      </c>
    </row>
    <row r="758" spans="1:3" x14ac:dyDescent="0.2">
      <c r="A758" s="8" t="s">
        <v>479</v>
      </c>
      <c r="B758" s="4" t="s">
        <v>3</v>
      </c>
      <c r="C758" s="4" t="s">
        <v>480</v>
      </c>
    </row>
    <row r="759" spans="1:3" x14ac:dyDescent="0.2">
      <c r="A759" s="9"/>
      <c r="B759" s="4" t="s">
        <v>5</v>
      </c>
      <c r="C759" s="4" t="s">
        <v>77</v>
      </c>
    </row>
    <row r="760" spans="1:3" x14ac:dyDescent="0.2">
      <c r="A760" s="9"/>
      <c r="B760" s="4" t="s">
        <v>7</v>
      </c>
      <c r="C760" s="4" t="s">
        <v>481</v>
      </c>
    </row>
    <row r="761" spans="1:3" x14ac:dyDescent="0.2">
      <c r="A761" s="9"/>
      <c r="B761" s="4" t="s">
        <v>9</v>
      </c>
      <c r="C761" s="5" t="str">
        <f>HYPERLINK("mailto:Anne.Garrity@chicagobooth.edu", "Anne.Garrity@chicagobooth.edu")</f>
        <v>Anne.Garrity@chicagobooth.edu</v>
      </c>
    </row>
    <row r="762" spans="1:3" x14ac:dyDescent="0.2">
      <c r="A762" s="6" t="s">
        <v>482</v>
      </c>
      <c r="B762" s="2" t="s">
        <v>3</v>
      </c>
      <c r="C762" s="2" t="s">
        <v>117</v>
      </c>
    </row>
    <row r="763" spans="1:3" x14ac:dyDescent="0.2">
      <c r="A763" s="7"/>
      <c r="B763" s="2" t="s">
        <v>5</v>
      </c>
      <c r="C763" s="2" t="s">
        <v>118</v>
      </c>
    </row>
    <row r="764" spans="1:3" x14ac:dyDescent="0.2">
      <c r="A764" s="7"/>
      <c r="B764" s="2" t="s">
        <v>7</v>
      </c>
      <c r="C764" s="2" t="s">
        <v>483</v>
      </c>
    </row>
    <row r="765" spans="1:3" x14ac:dyDescent="0.2">
      <c r="A765" s="7"/>
      <c r="B765" s="2" t="s">
        <v>9</v>
      </c>
      <c r="C765" s="3" t="str">
        <f>HYPERLINK("mailto:Amanda.Gecht@chicagobooth.edu", "Amanda.Gecht@chicagobooth.edu")</f>
        <v>Amanda.Gecht@chicagobooth.edu</v>
      </c>
    </row>
    <row r="766" spans="1:3" x14ac:dyDescent="0.2">
      <c r="A766" s="8" t="s">
        <v>484</v>
      </c>
      <c r="B766" s="4" t="s">
        <v>3</v>
      </c>
      <c r="C766" s="4" t="s">
        <v>26</v>
      </c>
    </row>
    <row r="767" spans="1:3" x14ac:dyDescent="0.2">
      <c r="A767" s="9"/>
      <c r="B767" s="4" t="s">
        <v>5</v>
      </c>
      <c r="C767" s="4" t="s">
        <v>20</v>
      </c>
    </row>
    <row r="768" spans="1:3" x14ac:dyDescent="0.2">
      <c r="A768" s="9"/>
      <c r="B768" s="4" t="s">
        <v>7</v>
      </c>
      <c r="C768" s="4" t="s">
        <v>485</v>
      </c>
    </row>
    <row r="769" spans="1:3" x14ac:dyDescent="0.2">
      <c r="A769" s="9"/>
      <c r="B769" s="4" t="s">
        <v>9</v>
      </c>
      <c r="C769" s="5" t="str">
        <f>HYPERLINK("mailto:Molly.Gilbride@chicagobooth.edu", "Molly.Gilbride@chicagobooth.edu")</f>
        <v>Molly.Gilbride@chicagobooth.edu</v>
      </c>
    </row>
    <row r="770" spans="1:3" x14ac:dyDescent="0.2">
      <c r="A770" s="6" t="s">
        <v>486</v>
      </c>
      <c r="B770" s="2" t="s">
        <v>3</v>
      </c>
      <c r="C770" s="2" t="s">
        <v>26</v>
      </c>
    </row>
    <row r="771" spans="1:3" x14ac:dyDescent="0.2">
      <c r="A771" s="7"/>
      <c r="B771" s="2" t="s">
        <v>5</v>
      </c>
      <c r="C771" s="2" t="s">
        <v>61</v>
      </c>
    </row>
    <row r="772" spans="1:3" x14ac:dyDescent="0.2">
      <c r="A772" s="7"/>
      <c r="B772" s="2" t="s">
        <v>7</v>
      </c>
      <c r="C772" s="2" t="s">
        <v>1</v>
      </c>
    </row>
    <row r="773" spans="1:3" x14ac:dyDescent="0.2">
      <c r="A773" s="7"/>
      <c r="B773" s="2" t="s">
        <v>9</v>
      </c>
      <c r="C773" s="3" t="str">
        <f>HYPERLINK("mailto:Nija.Givens@chicagobooth.edu", "Nija.Givens@chicagobooth.edu")</f>
        <v>Nija.Givens@chicagobooth.edu</v>
      </c>
    </row>
    <row r="774" spans="1:3" x14ac:dyDescent="0.2">
      <c r="A774" s="8" t="s">
        <v>487</v>
      </c>
      <c r="B774" s="4" t="s">
        <v>3</v>
      </c>
      <c r="C774" s="4" t="s">
        <v>488</v>
      </c>
    </row>
    <row r="775" spans="1:3" x14ac:dyDescent="0.2">
      <c r="A775" s="9"/>
      <c r="B775" s="4" t="s">
        <v>5</v>
      </c>
      <c r="C775" s="4" t="s">
        <v>20</v>
      </c>
    </row>
    <row r="776" spans="1:3" x14ac:dyDescent="0.2">
      <c r="A776" s="9"/>
      <c r="B776" s="4" t="s">
        <v>7</v>
      </c>
      <c r="C776" s="4" t="s">
        <v>489</v>
      </c>
    </row>
    <row r="777" spans="1:3" x14ac:dyDescent="0.2">
      <c r="A777" s="9"/>
      <c r="B777" s="4" t="s">
        <v>9</v>
      </c>
      <c r="C777" s="5" t="str">
        <f>HYPERLINK("mailto:kait.glass@chicagobooth.edu", "kait.glass@chicagobooth.edu")</f>
        <v>kait.glass@chicagobooth.edu</v>
      </c>
    </row>
    <row r="778" spans="1:3" x14ac:dyDescent="0.2">
      <c r="A778" s="6" t="s">
        <v>490</v>
      </c>
      <c r="B778" s="2" t="s">
        <v>3</v>
      </c>
      <c r="C778" s="2" t="s">
        <v>491</v>
      </c>
    </row>
    <row r="779" spans="1:3" x14ac:dyDescent="0.2">
      <c r="A779" s="7"/>
      <c r="B779" s="2" t="s">
        <v>5</v>
      </c>
      <c r="C779" s="2" t="s">
        <v>34</v>
      </c>
    </row>
    <row r="780" spans="1:3" x14ac:dyDescent="0.2">
      <c r="A780" s="7"/>
      <c r="B780" s="2" t="s">
        <v>7</v>
      </c>
      <c r="C780" s="2" t="s">
        <v>492</v>
      </c>
    </row>
    <row r="781" spans="1:3" x14ac:dyDescent="0.2">
      <c r="A781" s="7"/>
      <c r="B781" s="2" t="s">
        <v>9</v>
      </c>
      <c r="C781" s="3" t="str">
        <f>HYPERLINK("mailto:Joseph.Gleason@chicagobooth.edu", "Joseph.Gleason@chicagobooth.edu")</f>
        <v>Joseph.Gleason@chicagobooth.edu</v>
      </c>
    </row>
    <row r="782" spans="1:3" x14ac:dyDescent="0.2">
      <c r="A782" s="8" t="s">
        <v>493</v>
      </c>
      <c r="B782" s="4" t="s">
        <v>3</v>
      </c>
      <c r="C782" s="4" t="s">
        <v>494</v>
      </c>
    </row>
    <row r="783" spans="1:3" x14ac:dyDescent="0.2">
      <c r="A783" s="9"/>
      <c r="B783" s="4" t="s">
        <v>5</v>
      </c>
      <c r="C783" s="4" t="s">
        <v>293</v>
      </c>
    </row>
    <row r="784" spans="1:3" x14ac:dyDescent="0.2">
      <c r="A784" s="9"/>
      <c r="B784" s="4" t="s">
        <v>7</v>
      </c>
      <c r="C784" s="4" t="s">
        <v>495</v>
      </c>
    </row>
    <row r="785" spans="1:3" x14ac:dyDescent="0.2">
      <c r="A785" s="9"/>
      <c r="B785" s="4" t="s">
        <v>9</v>
      </c>
      <c r="C785" s="5" t="str">
        <f>HYPERLINK("mailto:Blake.Goble@chicagobooth.edu", "Blake.Goble@chicagobooth.edu")</f>
        <v>Blake.Goble@chicagobooth.edu</v>
      </c>
    </row>
    <row r="786" spans="1:3" x14ac:dyDescent="0.2">
      <c r="A786" s="6" t="s">
        <v>496</v>
      </c>
      <c r="B786" s="2" t="s">
        <v>3</v>
      </c>
      <c r="C786" s="2" t="s">
        <v>64</v>
      </c>
    </row>
    <row r="787" spans="1:3" x14ac:dyDescent="0.2">
      <c r="A787" s="7"/>
      <c r="B787" s="2" t="s">
        <v>5</v>
      </c>
      <c r="C787" s="2" t="s">
        <v>51</v>
      </c>
    </row>
    <row r="788" spans="1:3" x14ac:dyDescent="0.2">
      <c r="A788" s="7"/>
      <c r="B788" s="2" t="s">
        <v>7</v>
      </c>
      <c r="C788" s="2" t="s">
        <v>1</v>
      </c>
    </row>
    <row r="789" spans="1:3" x14ac:dyDescent="0.2">
      <c r="A789" s="7"/>
      <c r="B789" s="2" t="s">
        <v>9</v>
      </c>
      <c r="C789" s="3" t="str">
        <f>HYPERLINK("mailto:Anshul.Goel@chicagobooth.edu", "Anshul.Goel@chicagobooth.edu")</f>
        <v>Anshul.Goel@chicagobooth.edu</v>
      </c>
    </row>
    <row r="790" spans="1:3" x14ac:dyDescent="0.2">
      <c r="A790" s="8" t="s">
        <v>497</v>
      </c>
      <c r="B790" s="4" t="s">
        <v>3</v>
      </c>
      <c r="C790" s="4" t="s">
        <v>498</v>
      </c>
    </row>
    <row r="791" spans="1:3" x14ac:dyDescent="0.2">
      <c r="A791" s="9"/>
      <c r="B791" s="4" t="s">
        <v>5</v>
      </c>
      <c r="C791" s="4" t="s">
        <v>20</v>
      </c>
    </row>
    <row r="792" spans="1:3" x14ac:dyDescent="0.2">
      <c r="A792" s="9"/>
      <c r="B792" s="4" t="s">
        <v>7</v>
      </c>
      <c r="C792" s="4" t="s">
        <v>499</v>
      </c>
    </row>
    <row r="793" spans="1:3" x14ac:dyDescent="0.2">
      <c r="A793" s="9"/>
      <c r="B793" s="4" t="s">
        <v>9</v>
      </c>
      <c r="C793" s="5" t="str">
        <f>HYPERLINK("mailto:Celeste.Goering@chicagobooth.edu", "Celeste.Goering@chicagobooth.edu")</f>
        <v>Celeste.Goering@chicagobooth.edu</v>
      </c>
    </row>
    <row r="794" spans="1:3" x14ac:dyDescent="0.2">
      <c r="A794" s="6" t="s">
        <v>500</v>
      </c>
      <c r="B794" s="2" t="s">
        <v>3</v>
      </c>
      <c r="C794" s="2" t="s">
        <v>64</v>
      </c>
    </row>
    <row r="795" spans="1:3" x14ac:dyDescent="0.2">
      <c r="A795" s="7"/>
      <c r="B795" s="2" t="s">
        <v>5</v>
      </c>
      <c r="C795" s="2" t="s">
        <v>51</v>
      </c>
    </row>
    <row r="796" spans="1:3" x14ac:dyDescent="0.2">
      <c r="A796" s="7"/>
      <c r="B796" s="2" t="s">
        <v>7</v>
      </c>
      <c r="C796" s="2" t="s">
        <v>1</v>
      </c>
    </row>
    <row r="797" spans="1:3" x14ac:dyDescent="0.2">
      <c r="A797" s="7"/>
      <c r="B797" s="2" t="s">
        <v>9</v>
      </c>
      <c r="C797" s="3" t="str">
        <f>HYPERLINK("mailto:Rebecca.Goldgof@chicagobooth.edu", "Rebecca.Goldgof@chicagobooth.edu")</f>
        <v>Rebecca.Goldgof@chicagobooth.edu</v>
      </c>
    </row>
    <row r="798" spans="1:3" x14ac:dyDescent="0.2">
      <c r="A798" s="8" t="s">
        <v>501</v>
      </c>
      <c r="B798" s="4" t="s">
        <v>3</v>
      </c>
      <c r="C798" s="4" t="s">
        <v>502</v>
      </c>
    </row>
    <row r="799" spans="1:3" x14ac:dyDescent="0.2">
      <c r="A799" s="9"/>
      <c r="B799" s="4" t="s">
        <v>5</v>
      </c>
      <c r="C799" s="4" t="s">
        <v>118</v>
      </c>
    </row>
    <row r="800" spans="1:3" x14ac:dyDescent="0.2">
      <c r="A800" s="9"/>
      <c r="B800" s="4" t="s">
        <v>7</v>
      </c>
      <c r="C800" s="4" t="s">
        <v>503</v>
      </c>
    </row>
    <row r="801" spans="1:3" x14ac:dyDescent="0.2">
      <c r="A801" s="9"/>
      <c r="B801" s="4" t="s">
        <v>9</v>
      </c>
      <c r="C801" s="5" t="str">
        <f>HYPERLINK("mailto:Alison.Golensky@chicagobooth.edu", "Alison.Golensky@chicagobooth.edu")</f>
        <v>Alison.Golensky@chicagobooth.edu</v>
      </c>
    </row>
    <row r="802" spans="1:3" x14ac:dyDescent="0.2">
      <c r="A802" s="6" t="s">
        <v>504</v>
      </c>
      <c r="B802" s="2" t="s">
        <v>3</v>
      </c>
      <c r="C802" s="2" t="s">
        <v>505</v>
      </c>
    </row>
    <row r="803" spans="1:3" x14ac:dyDescent="0.2">
      <c r="A803" s="7"/>
      <c r="B803" s="2" t="s">
        <v>5</v>
      </c>
      <c r="C803" s="2" t="s">
        <v>198</v>
      </c>
    </row>
    <row r="804" spans="1:3" x14ac:dyDescent="0.2">
      <c r="A804" s="7"/>
      <c r="B804" s="2" t="s">
        <v>7</v>
      </c>
      <c r="C804" s="2" t="s">
        <v>1</v>
      </c>
    </row>
    <row r="805" spans="1:3" x14ac:dyDescent="0.2">
      <c r="A805" s="7"/>
      <c r="B805" s="2" t="s">
        <v>9</v>
      </c>
      <c r="C805" s="3" t="str">
        <f>HYPERLINK("mailto:Ilknur.Gonul@chicagobooth.edu", "Ilknur.Gonul@chicagobooth.edu")</f>
        <v>Ilknur.Gonul@chicagobooth.edu</v>
      </c>
    </row>
    <row r="806" spans="1:3" x14ac:dyDescent="0.2">
      <c r="A806" s="8" t="s">
        <v>506</v>
      </c>
      <c r="B806" s="4" t="s">
        <v>3</v>
      </c>
      <c r="C806" s="4" t="s">
        <v>26</v>
      </c>
    </row>
    <row r="807" spans="1:3" x14ac:dyDescent="0.2">
      <c r="A807" s="9"/>
      <c r="B807" s="4" t="s">
        <v>5</v>
      </c>
      <c r="C807" s="4" t="s">
        <v>16</v>
      </c>
    </row>
    <row r="808" spans="1:3" x14ac:dyDescent="0.2">
      <c r="A808" s="9"/>
      <c r="B808" s="4" t="s">
        <v>7</v>
      </c>
      <c r="C808" s="4" t="s">
        <v>1</v>
      </c>
    </row>
    <row r="809" spans="1:3" x14ac:dyDescent="0.2">
      <c r="A809" s="9"/>
      <c r="B809" s="4" t="s">
        <v>9</v>
      </c>
      <c r="C809" s="5" t="str">
        <f>HYPERLINK("mailto:Rebecca.Grais@chicagobooth.edu", "Rebecca.Grais@chicagobooth.edu")</f>
        <v>Rebecca.Grais@chicagobooth.edu</v>
      </c>
    </row>
    <row r="810" spans="1:3" x14ac:dyDescent="0.2">
      <c r="A810" s="6" t="s">
        <v>507</v>
      </c>
      <c r="B810" s="2" t="s">
        <v>3</v>
      </c>
      <c r="C810" s="2" t="s">
        <v>508</v>
      </c>
    </row>
    <row r="811" spans="1:3" x14ac:dyDescent="0.2">
      <c r="A811" s="7"/>
      <c r="B811" s="2" t="s">
        <v>5</v>
      </c>
      <c r="C811" s="2" t="s">
        <v>30</v>
      </c>
    </row>
    <row r="812" spans="1:3" x14ac:dyDescent="0.2">
      <c r="A812" s="7"/>
      <c r="B812" s="2" t="s">
        <v>7</v>
      </c>
      <c r="C812" s="2" t="s">
        <v>509</v>
      </c>
    </row>
    <row r="813" spans="1:3" x14ac:dyDescent="0.2">
      <c r="A813" s="7"/>
      <c r="B813" s="2" t="s">
        <v>9</v>
      </c>
      <c r="C813" s="3" t="str">
        <f>HYPERLINK("mailto:Sheldon.Gray@chicagobooth.edu", "Sheldon.Gray@chicagobooth.edu")</f>
        <v>Sheldon.Gray@chicagobooth.edu</v>
      </c>
    </row>
    <row r="814" spans="1:3" x14ac:dyDescent="0.2">
      <c r="A814" s="8" t="s">
        <v>510</v>
      </c>
      <c r="B814" s="4" t="s">
        <v>3</v>
      </c>
      <c r="C814" s="4" t="s">
        <v>511</v>
      </c>
    </row>
    <row r="815" spans="1:3" x14ac:dyDescent="0.2">
      <c r="A815" s="9"/>
      <c r="B815" s="4" t="s">
        <v>5</v>
      </c>
      <c r="C815" s="4" t="s">
        <v>270</v>
      </c>
    </row>
    <row r="816" spans="1:3" x14ac:dyDescent="0.2">
      <c r="A816" s="9"/>
      <c r="B816" s="4" t="s">
        <v>7</v>
      </c>
      <c r="C816" s="4" t="s">
        <v>512</v>
      </c>
    </row>
    <row r="817" spans="1:3" x14ac:dyDescent="0.2">
      <c r="A817" s="9"/>
      <c r="B817" s="4" t="s">
        <v>9</v>
      </c>
      <c r="C817" s="5" t="str">
        <f>HYPERLINK("mailto:colin.greene@chicagobooth.edu", "colin.greene@chicagobooth.edu")</f>
        <v>colin.greene@chicagobooth.edu</v>
      </c>
    </row>
    <row r="818" spans="1:3" x14ac:dyDescent="0.2">
      <c r="A818" s="6" t="s">
        <v>513</v>
      </c>
      <c r="B818" s="2" t="s">
        <v>3</v>
      </c>
      <c r="C818" s="2" t="s">
        <v>514</v>
      </c>
    </row>
    <row r="819" spans="1:3" x14ac:dyDescent="0.2">
      <c r="A819" s="7"/>
      <c r="B819" s="2" t="s">
        <v>5</v>
      </c>
      <c r="C819" s="2" t="s">
        <v>27</v>
      </c>
    </row>
    <row r="820" spans="1:3" x14ac:dyDescent="0.2">
      <c r="A820" s="7"/>
      <c r="B820" s="2" t="s">
        <v>7</v>
      </c>
      <c r="C820" s="2" t="s">
        <v>1</v>
      </c>
    </row>
    <row r="821" spans="1:3" x14ac:dyDescent="0.2">
      <c r="A821" s="7"/>
      <c r="B821" s="2" t="s">
        <v>9</v>
      </c>
      <c r="C821" s="3" t="str">
        <f>HYPERLINK("mailto:James.Greener@chicagobooth.edu", "James.Greener@chicagobooth.edu")</f>
        <v>James.Greener@chicagobooth.edu</v>
      </c>
    </row>
    <row r="822" spans="1:3" x14ac:dyDescent="0.2">
      <c r="A822" s="8" t="s">
        <v>515</v>
      </c>
      <c r="B822" s="4" t="s">
        <v>3</v>
      </c>
      <c r="C822" s="4" t="s">
        <v>516</v>
      </c>
    </row>
    <row r="823" spans="1:3" x14ac:dyDescent="0.2">
      <c r="A823" s="9"/>
      <c r="B823" s="4" t="s">
        <v>5</v>
      </c>
      <c r="C823" s="4" t="s">
        <v>198</v>
      </c>
    </row>
    <row r="824" spans="1:3" x14ac:dyDescent="0.2">
      <c r="A824" s="9"/>
      <c r="B824" s="4" t="s">
        <v>7</v>
      </c>
      <c r="C824" s="4" t="s">
        <v>517</v>
      </c>
    </row>
    <row r="825" spans="1:3" x14ac:dyDescent="0.2">
      <c r="A825" s="9"/>
      <c r="B825" s="4" t="s">
        <v>9</v>
      </c>
      <c r="C825" s="5" t="str">
        <f>HYPERLINK("mailto:Sarah.Griebel@chicagobooth.edu", "Sarah.Griebel@chicagobooth.edu")</f>
        <v>Sarah.Griebel@chicagobooth.edu</v>
      </c>
    </row>
    <row r="826" spans="1:3" x14ac:dyDescent="0.2">
      <c r="A826" s="6" t="s">
        <v>518</v>
      </c>
      <c r="B826" s="2" t="s">
        <v>3</v>
      </c>
      <c r="C826" s="2" t="s">
        <v>519</v>
      </c>
    </row>
    <row r="827" spans="1:3" x14ac:dyDescent="0.2">
      <c r="A827" s="7"/>
      <c r="B827" s="2" t="s">
        <v>5</v>
      </c>
      <c r="C827" s="2" t="s">
        <v>47</v>
      </c>
    </row>
    <row r="828" spans="1:3" x14ac:dyDescent="0.2">
      <c r="A828" s="7"/>
      <c r="B828" s="2" t="s">
        <v>7</v>
      </c>
      <c r="C828" s="2" t="s">
        <v>520</v>
      </c>
    </row>
    <row r="829" spans="1:3" x14ac:dyDescent="0.2">
      <c r="A829" s="7"/>
      <c r="B829" s="2" t="s">
        <v>9</v>
      </c>
      <c r="C829" s="3" t="str">
        <f>HYPERLINK("mailto:Tali.Griffin@chicagobooth.edu", "Tali.Griffin@chicagobooth.edu")</f>
        <v>Tali.Griffin@chicagobooth.edu</v>
      </c>
    </row>
    <row r="830" spans="1:3" x14ac:dyDescent="0.2">
      <c r="A830" s="8" t="s">
        <v>521</v>
      </c>
      <c r="B830" s="4" t="s">
        <v>3</v>
      </c>
      <c r="C830" s="4" t="s">
        <v>522</v>
      </c>
    </row>
    <row r="831" spans="1:3" x14ac:dyDescent="0.2">
      <c r="A831" s="9"/>
      <c r="B831" s="4" t="s">
        <v>5</v>
      </c>
      <c r="C831" s="4" t="s">
        <v>303</v>
      </c>
    </row>
    <row r="832" spans="1:3" x14ac:dyDescent="0.2">
      <c r="A832" s="9"/>
      <c r="B832" s="4" t="s">
        <v>7</v>
      </c>
      <c r="C832" s="4" t="s">
        <v>523</v>
      </c>
    </row>
    <row r="833" spans="1:3" x14ac:dyDescent="0.2">
      <c r="A833" s="9"/>
      <c r="B833" s="4" t="s">
        <v>9</v>
      </c>
      <c r="C833" s="5" t="str">
        <f>HYPERLINK("mailto:Nathaniel.Grotte@chicagobooth.edu", "Nathaniel.Grotte@chicagobooth.edu")</f>
        <v>Nathaniel.Grotte@chicagobooth.edu</v>
      </c>
    </row>
    <row r="834" spans="1:3" x14ac:dyDescent="0.2">
      <c r="A834" s="6" t="s">
        <v>524</v>
      </c>
      <c r="B834" s="2" t="s">
        <v>3</v>
      </c>
      <c r="C834" s="2" t="s">
        <v>525</v>
      </c>
    </row>
    <row r="835" spans="1:3" x14ac:dyDescent="0.2">
      <c r="A835" s="7"/>
      <c r="B835" s="2" t="s">
        <v>5</v>
      </c>
      <c r="C835" s="2" t="s">
        <v>12</v>
      </c>
    </row>
    <row r="836" spans="1:3" x14ac:dyDescent="0.2">
      <c r="A836" s="7"/>
      <c r="B836" s="2" t="s">
        <v>7</v>
      </c>
      <c r="C836" s="2" t="s">
        <v>526</v>
      </c>
    </row>
    <row r="837" spans="1:3" x14ac:dyDescent="0.2">
      <c r="A837" s="7"/>
      <c r="B837" s="2" t="s">
        <v>9</v>
      </c>
      <c r="C837" s="3" t="str">
        <f>HYPERLINK("mailto:Stephanie.Gunn@chicagobooth.edu", "Stephanie.Gunn@chicagobooth.edu")</f>
        <v>Stephanie.Gunn@chicagobooth.edu</v>
      </c>
    </row>
    <row r="838" spans="1:3" x14ac:dyDescent="0.2">
      <c r="A838" s="8" t="s">
        <v>527</v>
      </c>
      <c r="B838" s="4" t="s">
        <v>3</v>
      </c>
      <c r="C838" s="4" t="s">
        <v>528</v>
      </c>
    </row>
    <row r="839" spans="1:3" x14ac:dyDescent="0.2">
      <c r="A839" s="9"/>
      <c r="B839" s="4" t="s">
        <v>5</v>
      </c>
      <c r="C839" s="4" t="s">
        <v>34</v>
      </c>
    </row>
    <row r="840" spans="1:3" x14ac:dyDescent="0.2">
      <c r="A840" s="9"/>
      <c r="B840" s="4" t="s">
        <v>7</v>
      </c>
      <c r="C840" s="4" t="s">
        <v>1</v>
      </c>
    </row>
    <row r="841" spans="1:3" x14ac:dyDescent="0.2">
      <c r="A841" s="9"/>
      <c r="B841" s="4" t="s">
        <v>9</v>
      </c>
      <c r="C841" s="5" t="str">
        <f>HYPERLINK("mailto:Nicholaus.Gurrola@chicagobooth.edu", "Nicholaus.Gurrola@chicagobooth.edu")</f>
        <v>Nicholaus.Gurrola@chicagobooth.edu</v>
      </c>
    </row>
    <row r="842" spans="1:3" x14ac:dyDescent="0.2">
      <c r="A842" s="6" t="s">
        <v>529</v>
      </c>
      <c r="B842" s="2" t="s">
        <v>3</v>
      </c>
      <c r="C842" s="2" t="s">
        <v>530</v>
      </c>
    </row>
    <row r="843" spans="1:3" x14ac:dyDescent="0.2">
      <c r="A843" s="7"/>
      <c r="B843" s="2" t="s">
        <v>5</v>
      </c>
      <c r="C843" s="2" t="s">
        <v>270</v>
      </c>
    </row>
    <row r="844" spans="1:3" x14ac:dyDescent="0.2">
      <c r="A844" s="7"/>
      <c r="B844" s="2" t="s">
        <v>7</v>
      </c>
      <c r="C844" s="2" t="s">
        <v>531</v>
      </c>
    </row>
    <row r="845" spans="1:3" x14ac:dyDescent="0.2">
      <c r="A845" s="7"/>
      <c r="B845" s="2" t="s">
        <v>9</v>
      </c>
      <c r="C845" s="3" t="str">
        <f>HYPERLINK("mailto:sarah.gusanders@chicagobooth.edu", "sarah.gusanders@chicagobooth.edu")</f>
        <v>sarah.gusanders@chicagobooth.edu</v>
      </c>
    </row>
    <row r="846" spans="1:3" x14ac:dyDescent="0.2">
      <c r="A846" s="8" t="s">
        <v>532</v>
      </c>
      <c r="B846" s="4" t="s">
        <v>3</v>
      </c>
      <c r="C846" s="4" t="s">
        <v>533</v>
      </c>
    </row>
    <row r="847" spans="1:3" x14ac:dyDescent="0.2">
      <c r="A847" s="9"/>
      <c r="B847" s="4" t="s">
        <v>5</v>
      </c>
      <c r="C847" s="4" t="s">
        <v>23</v>
      </c>
    </row>
    <row r="848" spans="1:3" x14ac:dyDescent="0.2">
      <c r="A848" s="9"/>
      <c r="B848" s="4" t="s">
        <v>7</v>
      </c>
      <c r="C848" s="4" t="s">
        <v>534</v>
      </c>
    </row>
    <row r="849" spans="1:3" x14ac:dyDescent="0.2">
      <c r="A849" s="9"/>
      <c r="B849" s="4" t="s">
        <v>9</v>
      </c>
      <c r="C849" s="5" t="str">
        <f>HYPERLINK("mailto:jeremy.guthrie@chicagobooth.edu", "jeremy.guthrie@chicagobooth.edu")</f>
        <v>jeremy.guthrie@chicagobooth.edu</v>
      </c>
    </row>
    <row r="850" spans="1:3" x14ac:dyDescent="0.2">
      <c r="A850" s="6" t="s">
        <v>535</v>
      </c>
      <c r="B850" s="2" t="s">
        <v>3</v>
      </c>
      <c r="C850" s="2" t="s">
        <v>536</v>
      </c>
    </row>
    <row r="851" spans="1:3" x14ac:dyDescent="0.2">
      <c r="A851" s="7"/>
      <c r="B851" s="2" t="s">
        <v>5</v>
      </c>
      <c r="C851" s="2" t="s">
        <v>537</v>
      </c>
    </row>
    <row r="852" spans="1:3" x14ac:dyDescent="0.2">
      <c r="A852" s="7"/>
      <c r="B852" s="2" t="s">
        <v>7</v>
      </c>
      <c r="C852" s="2" t="s">
        <v>538</v>
      </c>
    </row>
    <row r="853" spans="1:3" x14ac:dyDescent="0.2">
      <c r="A853" s="7"/>
      <c r="B853" s="2" t="s">
        <v>9</v>
      </c>
      <c r="C853" s="3" t="str">
        <f>HYPERLINK("mailto:Kateland.HaasLaVigne@chicagobooth.edu", "Kateland.HaasLaVigne@chicagobooth.edu")</f>
        <v>Kateland.HaasLaVigne@chicagobooth.edu</v>
      </c>
    </row>
    <row r="854" spans="1:3" x14ac:dyDescent="0.2">
      <c r="A854" s="8" t="s">
        <v>539</v>
      </c>
      <c r="B854" s="4" t="s">
        <v>3</v>
      </c>
      <c r="C854" s="4" t="s">
        <v>540</v>
      </c>
    </row>
    <row r="855" spans="1:3" x14ac:dyDescent="0.2">
      <c r="A855" s="9"/>
      <c r="B855" s="4" t="s">
        <v>5</v>
      </c>
      <c r="C855" s="4" t="s">
        <v>30</v>
      </c>
    </row>
    <row r="856" spans="1:3" x14ac:dyDescent="0.2">
      <c r="A856" s="9"/>
      <c r="B856" s="4" t="s">
        <v>7</v>
      </c>
      <c r="C856" s="4" t="s">
        <v>1</v>
      </c>
    </row>
    <row r="857" spans="1:3" x14ac:dyDescent="0.2">
      <c r="A857" s="9"/>
      <c r="B857" s="4" t="s">
        <v>9</v>
      </c>
      <c r="C857" s="5" t="str">
        <f>HYPERLINK("mailto:Tesbih.Habbal@chicagobooth.edu", "Tesbih.Habbal@chicagobooth.edu")</f>
        <v>Tesbih.Habbal@chicagobooth.edu</v>
      </c>
    </row>
    <row r="858" spans="1:3" x14ac:dyDescent="0.2">
      <c r="A858" s="6" t="s">
        <v>541</v>
      </c>
      <c r="B858" s="2" t="s">
        <v>3</v>
      </c>
      <c r="C858" s="2" t="s">
        <v>542</v>
      </c>
    </row>
    <row r="859" spans="1:3" x14ac:dyDescent="0.2">
      <c r="A859" s="7"/>
      <c r="B859" s="2" t="s">
        <v>5</v>
      </c>
      <c r="C859" s="2" t="s">
        <v>83</v>
      </c>
    </row>
    <row r="860" spans="1:3" x14ac:dyDescent="0.2">
      <c r="A860" s="7"/>
      <c r="B860" s="2" t="s">
        <v>7</v>
      </c>
      <c r="C860" s="2" t="s">
        <v>543</v>
      </c>
    </row>
    <row r="861" spans="1:3" x14ac:dyDescent="0.2">
      <c r="A861" s="7"/>
      <c r="B861" s="2" t="s">
        <v>9</v>
      </c>
      <c r="C861" s="3" t="str">
        <f>HYPERLINK("mailto:Rebecca.Halloran@chicagobooth.edu", "Rebecca.Halloran@chicagobooth.edu")</f>
        <v>Rebecca.Halloran@chicagobooth.edu</v>
      </c>
    </row>
    <row r="862" spans="1:3" x14ac:dyDescent="0.2">
      <c r="A862" s="8" t="s">
        <v>544</v>
      </c>
      <c r="B862" s="4" t="s">
        <v>3</v>
      </c>
      <c r="C862" s="4" t="s">
        <v>545</v>
      </c>
    </row>
    <row r="863" spans="1:3" x14ac:dyDescent="0.2">
      <c r="A863" s="9"/>
      <c r="B863" s="4" t="s">
        <v>5</v>
      </c>
      <c r="C863" s="4" t="s">
        <v>327</v>
      </c>
    </row>
    <row r="864" spans="1:3" x14ac:dyDescent="0.2">
      <c r="A864" s="9"/>
      <c r="B864" s="4" t="s">
        <v>7</v>
      </c>
      <c r="C864" s="4" t="s">
        <v>546</v>
      </c>
    </row>
    <row r="865" spans="1:3" x14ac:dyDescent="0.2">
      <c r="A865" s="9"/>
      <c r="B865" s="4" t="s">
        <v>9</v>
      </c>
      <c r="C865" s="5" t="str">
        <f>HYPERLINK("mailto:Erik.Halloway@chicagobooth.edu", "Erik.Halloway@chicagobooth.edu")</f>
        <v>Erik.Halloway@chicagobooth.edu</v>
      </c>
    </row>
    <row r="866" spans="1:3" x14ac:dyDescent="0.2">
      <c r="A866" s="6" t="s">
        <v>547</v>
      </c>
      <c r="B866" s="2" t="s">
        <v>3</v>
      </c>
      <c r="C866" s="2" t="s">
        <v>26</v>
      </c>
    </row>
    <row r="867" spans="1:3" x14ac:dyDescent="0.2">
      <c r="A867" s="7"/>
      <c r="B867" s="2" t="s">
        <v>5</v>
      </c>
      <c r="C867" s="2" t="s">
        <v>51</v>
      </c>
    </row>
    <row r="868" spans="1:3" x14ac:dyDescent="0.2">
      <c r="A868" s="7"/>
      <c r="B868" s="2" t="s">
        <v>7</v>
      </c>
      <c r="C868" s="2" t="s">
        <v>1</v>
      </c>
    </row>
    <row r="869" spans="1:3" x14ac:dyDescent="0.2">
      <c r="A869" s="7"/>
      <c r="B869" s="2" t="s">
        <v>9</v>
      </c>
      <c r="C869" s="3" t="str">
        <f>HYPERLINK("mailto:Nicola.Han@chicagobooth.edu", "Nicola.Han@chicagobooth.edu")</f>
        <v>Nicola.Han@chicagobooth.edu</v>
      </c>
    </row>
    <row r="870" spans="1:3" x14ac:dyDescent="0.2">
      <c r="A870" s="8" t="s">
        <v>548</v>
      </c>
      <c r="B870" s="4" t="s">
        <v>3</v>
      </c>
      <c r="C870" s="4" t="s">
        <v>549</v>
      </c>
    </row>
    <row r="871" spans="1:3" x14ac:dyDescent="0.2">
      <c r="A871" s="9"/>
      <c r="B871" s="4" t="s">
        <v>5</v>
      </c>
      <c r="C871" s="4" t="s">
        <v>43</v>
      </c>
    </row>
    <row r="872" spans="1:3" x14ac:dyDescent="0.2">
      <c r="A872" s="9"/>
      <c r="B872" s="4" t="s">
        <v>7</v>
      </c>
      <c r="C872" s="4" t="s">
        <v>550</v>
      </c>
    </row>
    <row r="873" spans="1:3" x14ac:dyDescent="0.2">
      <c r="A873" s="9"/>
      <c r="B873" s="4" t="s">
        <v>9</v>
      </c>
      <c r="C873" s="5" t="str">
        <f>HYPERLINK("mailto:dennis.hannum@chicagobooth.edu", "dennis.hannum@chicagobooth.edu")</f>
        <v>dennis.hannum@chicagobooth.edu</v>
      </c>
    </row>
    <row r="874" spans="1:3" x14ac:dyDescent="0.2">
      <c r="A874" s="6" t="s">
        <v>551</v>
      </c>
      <c r="B874" s="2" t="s">
        <v>3</v>
      </c>
      <c r="C874" s="2" t="s">
        <v>552</v>
      </c>
    </row>
    <row r="875" spans="1:3" x14ac:dyDescent="0.2">
      <c r="A875" s="7"/>
      <c r="B875" s="2" t="s">
        <v>5</v>
      </c>
      <c r="C875" s="2" t="s">
        <v>77</v>
      </c>
    </row>
    <row r="876" spans="1:3" x14ac:dyDescent="0.2">
      <c r="A876" s="7"/>
      <c r="B876" s="2" t="s">
        <v>7</v>
      </c>
      <c r="C876" s="2" t="s">
        <v>553</v>
      </c>
    </row>
    <row r="877" spans="1:3" x14ac:dyDescent="0.2">
      <c r="A877" s="7"/>
      <c r="B877" s="2" t="s">
        <v>9</v>
      </c>
      <c r="C877" s="3" t="str">
        <f>HYPERLINK("mailto:Carolyn.Hardwick@chicagobooth.edu", "Carolyn.Hardwick@chicagobooth.edu")</f>
        <v>Carolyn.Hardwick@chicagobooth.edu</v>
      </c>
    </row>
    <row r="878" spans="1:3" x14ac:dyDescent="0.2">
      <c r="A878" s="8" t="s">
        <v>554</v>
      </c>
      <c r="B878" s="4" t="s">
        <v>3</v>
      </c>
      <c r="C878" s="4" t="s">
        <v>555</v>
      </c>
    </row>
    <row r="879" spans="1:3" x14ac:dyDescent="0.2">
      <c r="A879" s="9"/>
      <c r="B879" s="4" t="s">
        <v>5</v>
      </c>
      <c r="C879" s="4" t="s">
        <v>556</v>
      </c>
    </row>
    <row r="880" spans="1:3" x14ac:dyDescent="0.2">
      <c r="A880" s="9"/>
      <c r="B880" s="4" t="s">
        <v>7</v>
      </c>
      <c r="C880" s="4" t="s">
        <v>557</v>
      </c>
    </row>
    <row r="881" spans="1:3" x14ac:dyDescent="0.2">
      <c r="A881" s="9"/>
      <c r="B881" s="4" t="s">
        <v>9</v>
      </c>
      <c r="C881" s="5" t="str">
        <f>HYPERLINK("mailto:Ricquel.Harper@chicagobooth.edu", "Ricquel.Harper@chicagobooth.edu")</f>
        <v>Ricquel.Harper@chicagobooth.edu</v>
      </c>
    </row>
    <row r="882" spans="1:3" x14ac:dyDescent="0.2">
      <c r="A882" s="6" t="s">
        <v>558</v>
      </c>
      <c r="B882" s="2" t="s">
        <v>3</v>
      </c>
      <c r="C882" s="2" t="s">
        <v>559</v>
      </c>
    </row>
    <row r="883" spans="1:3" x14ac:dyDescent="0.2">
      <c r="A883" s="7"/>
      <c r="B883" s="2" t="s">
        <v>5</v>
      </c>
      <c r="C883" s="2" t="s">
        <v>30</v>
      </c>
    </row>
    <row r="884" spans="1:3" x14ac:dyDescent="0.2">
      <c r="A884" s="7"/>
      <c r="B884" s="2" t="s">
        <v>7</v>
      </c>
      <c r="C884" s="2" t="s">
        <v>1</v>
      </c>
    </row>
    <row r="885" spans="1:3" x14ac:dyDescent="0.2">
      <c r="A885" s="7"/>
      <c r="B885" s="2" t="s">
        <v>9</v>
      </c>
      <c r="C885" s="3" t="str">
        <f>HYPERLINK("mailto:Caleb.Harshman@chicagobooth.edu", "Caleb.Harshman@chicagobooth.edu")</f>
        <v>Caleb.Harshman@chicagobooth.edu</v>
      </c>
    </row>
    <row r="886" spans="1:3" x14ac:dyDescent="0.2">
      <c r="A886" s="8" t="s">
        <v>560</v>
      </c>
      <c r="B886" s="4" t="s">
        <v>3</v>
      </c>
      <c r="C886" s="4" t="s">
        <v>561</v>
      </c>
    </row>
    <row r="887" spans="1:3" x14ac:dyDescent="0.2">
      <c r="A887" s="9"/>
      <c r="B887" s="4" t="s">
        <v>5</v>
      </c>
      <c r="C887" s="4" t="s">
        <v>198</v>
      </c>
    </row>
    <row r="888" spans="1:3" x14ac:dyDescent="0.2">
      <c r="A888" s="9"/>
      <c r="B888" s="4" t="s">
        <v>7</v>
      </c>
      <c r="C888" s="4" t="s">
        <v>562</v>
      </c>
    </row>
    <row r="889" spans="1:3" x14ac:dyDescent="0.2">
      <c r="A889" s="9"/>
      <c r="B889" s="4" t="s">
        <v>9</v>
      </c>
      <c r="C889" s="5" t="str">
        <f>HYPERLINK("mailto:leigh.hartley@chicagobooth.edu", "leigh.hartley@chicagobooth.edu")</f>
        <v>leigh.hartley@chicagobooth.edu</v>
      </c>
    </row>
    <row r="890" spans="1:3" x14ac:dyDescent="0.2">
      <c r="A890" s="6" t="s">
        <v>563</v>
      </c>
      <c r="B890" s="2" t="s">
        <v>3</v>
      </c>
      <c r="C890" s="2" t="s">
        <v>64</v>
      </c>
    </row>
    <row r="891" spans="1:3" x14ac:dyDescent="0.2">
      <c r="A891" s="7"/>
      <c r="B891" s="2" t="s">
        <v>5</v>
      </c>
      <c r="C891" s="2" t="s">
        <v>51</v>
      </c>
    </row>
    <row r="892" spans="1:3" x14ac:dyDescent="0.2">
      <c r="A892" s="7"/>
      <c r="B892" s="2" t="s">
        <v>7</v>
      </c>
      <c r="C892" s="2" t="s">
        <v>1</v>
      </c>
    </row>
    <row r="893" spans="1:3" x14ac:dyDescent="0.2">
      <c r="A893" s="7"/>
      <c r="B893" s="2" t="s">
        <v>9</v>
      </c>
      <c r="C893" s="3" t="str">
        <f>HYPERLINK("mailto:Jacob.Hartwig@chicagobooth.edu", "Jacob.Hartwig@chicagobooth.edu")</f>
        <v>Jacob.Hartwig@chicagobooth.edu</v>
      </c>
    </row>
    <row r="894" spans="1:3" x14ac:dyDescent="0.2">
      <c r="A894" s="8" t="s">
        <v>564</v>
      </c>
      <c r="B894" s="4" t="s">
        <v>3</v>
      </c>
      <c r="C894" s="4" t="s">
        <v>565</v>
      </c>
    </row>
    <row r="895" spans="1:3" x14ac:dyDescent="0.2">
      <c r="A895" s="9"/>
      <c r="B895" s="4" t="s">
        <v>5</v>
      </c>
      <c r="C895" s="4" t="s">
        <v>12</v>
      </c>
    </row>
    <row r="896" spans="1:3" x14ac:dyDescent="0.2">
      <c r="A896" s="9"/>
      <c r="B896" s="4" t="s">
        <v>7</v>
      </c>
      <c r="C896" s="4" t="s">
        <v>566</v>
      </c>
    </row>
    <row r="897" spans="1:3" x14ac:dyDescent="0.2">
      <c r="A897" s="9"/>
      <c r="B897" s="4" t="s">
        <v>9</v>
      </c>
      <c r="C897" s="5" t="str">
        <f>HYPERLINK("mailto:Jared.Hawn@chicagobooth.edu", "Jared.Hawn@chicagobooth.edu")</f>
        <v>Jared.Hawn@chicagobooth.edu</v>
      </c>
    </row>
    <row r="898" spans="1:3" x14ac:dyDescent="0.2">
      <c r="A898" s="6" t="s">
        <v>567</v>
      </c>
      <c r="B898" s="2" t="s">
        <v>3</v>
      </c>
      <c r="C898" s="2" t="s">
        <v>568</v>
      </c>
    </row>
    <row r="899" spans="1:3" x14ac:dyDescent="0.2">
      <c r="A899" s="7"/>
      <c r="B899" s="2" t="s">
        <v>5</v>
      </c>
      <c r="C899" s="2" t="s">
        <v>51</v>
      </c>
    </row>
    <row r="900" spans="1:3" x14ac:dyDescent="0.2">
      <c r="A900" s="7"/>
      <c r="B900" s="2" t="s">
        <v>7</v>
      </c>
      <c r="C900" s="2" t="s">
        <v>1</v>
      </c>
    </row>
    <row r="901" spans="1:3" x14ac:dyDescent="0.2">
      <c r="A901" s="7"/>
      <c r="B901" s="2" t="s">
        <v>9</v>
      </c>
      <c r="C901" s="3" t="str">
        <f>HYPERLINK("mailto:Katy.Haynes@chicagobooth.edu", "Katy.Haynes@chicagobooth.edu")</f>
        <v>Katy.Haynes@chicagobooth.edu</v>
      </c>
    </row>
    <row r="902" spans="1:3" x14ac:dyDescent="0.2">
      <c r="A902" s="8" t="s">
        <v>569</v>
      </c>
      <c r="B902" s="4" t="s">
        <v>3</v>
      </c>
      <c r="C902" s="4" t="s">
        <v>570</v>
      </c>
    </row>
    <row r="903" spans="1:3" x14ac:dyDescent="0.2">
      <c r="A903" s="9"/>
      <c r="B903" s="4" t="s">
        <v>5</v>
      </c>
      <c r="C903" s="4" t="s">
        <v>77</v>
      </c>
    </row>
    <row r="904" spans="1:3" x14ac:dyDescent="0.2">
      <c r="A904" s="9"/>
      <c r="B904" s="4" t="s">
        <v>7</v>
      </c>
      <c r="C904" s="4" t="s">
        <v>1</v>
      </c>
    </row>
    <row r="905" spans="1:3" x14ac:dyDescent="0.2">
      <c r="A905" s="9"/>
      <c r="B905" s="4" t="s">
        <v>9</v>
      </c>
      <c r="C905" s="5" t="str">
        <f>HYPERLINK("mailto:Megan.Heckel-Greco@chicagobooth.edu", "Megan.Heckel-Greco@chicagobooth.edu")</f>
        <v>Megan.Heckel-Greco@chicagobooth.edu</v>
      </c>
    </row>
    <row r="906" spans="1:3" x14ac:dyDescent="0.2">
      <c r="A906" s="6" t="s">
        <v>571</v>
      </c>
      <c r="B906" s="2" t="s">
        <v>3</v>
      </c>
      <c r="C906" s="2" t="s">
        <v>572</v>
      </c>
    </row>
    <row r="907" spans="1:3" x14ac:dyDescent="0.2">
      <c r="A907" s="7"/>
      <c r="B907" s="2" t="s">
        <v>5</v>
      </c>
      <c r="C907" s="2" t="s">
        <v>573</v>
      </c>
    </row>
    <row r="908" spans="1:3" x14ac:dyDescent="0.2">
      <c r="A908" s="7"/>
      <c r="B908" s="2" t="s">
        <v>7</v>
      </c>
      <c r="C908" s="2" t="s">
        <v>574</v>
      </c>
    </row>
    <row r="909" spans="1:3" x14ac:dyDescent="0.2">
      <c r="A909" s="7"/>
      <c r="B909" s="2" t="s">
        <v>9</v>
      </c>
      <c r="C909" s="3" t="str">
        <f>HYPERLINK("mailto:Lisa.Johnson@chicagobooth.edu", "Lisa.Johnson@chicagobooth.edu")</f>
        <v>Lisa.Johnson@chicagobooth.edu</v>
      </c>
    </row>
    <row r="910" spans="1:3" x14ac:dyDescent="0.2">
      <c r="A910" s="8" t="s">
        <v>575</v>
      </c>
      <c r="B910" s="4" t="s">
        <v>3</v>
      </c>
      <c r="C910" s="4" t="s">
        <v>576</v>
      </c>
    </row>
    <row r="911" spans="1:3" x14ac:dyDescent="0.2">
      <c r="A911" s="9"/>
      <c r="B911" s="4" t="s">
        <v>5</v>
      </c>
      <c r="C911" s="4" t="s">
        <v>30</v>
      </c>
    </row>
    <row r="912" spans="1:3" x14ac:dyDescent="0.2">
      <c r="A912" s="9"/>
      <c r="B912" s="4" t="s">
        <v>7</v>
      </c>
      <c r="C912" s="4" t="s">
        <v>577</v>
      </c>
    </row>
    <row r="913" spans="1:3" x14ac:dyDescent="0.2">
      <c r="A913" s="9"/>
      <c r="B913" s="4" t="s">
        <v>9</v>
      </c>
      <c r="C913" s="5" t="str">
        <f>HYPERLINK("mailto:Paul.Heintz@chicagobooth.edu", "Paul.Heintz@chicagobooth.edu")</f>
        <v>Paul.Heintz@chicagobooth.edu</v>
      </c>
    </row>
    <row r="914" spans="1:3" x14ac:dyDescent="0.2">
      <c r="A914" s="6" t="s">
        <v>578</v>
      </c>
      <c r="B914" s="2" t="s">
        <v>3</v>
      </c>
      <c r="C914" s="2" t="s">
        <v>579</v>
      </c>
    </row>
    <row r="915" spans="1:3" x14ac:dyDescent="0.2">
      <c r="A915" s="7"/>
      <c r="B915" s="2" t="s">
        <v>5</v>
      </c>
      <c r="C915" s="2" t="s">
        <v>270</v>
      </c>
    </row>
    <row r="916" spans="1:3" x14ac:dyDescent="0.2">
      <c r="A916" s="7"/>
      <c r="B916" s="2" t="s">
        <v>7</v>
      </c>
      <c r="C916" s="2" t="s">
        <v>1</v>
      </c>
    </row>
    <row r="917" spans="1:3" x14ac:dyDescent="0.2">
      <c r="A917" s="7"/>
      <c r="B917" s="2" t="s">
        <v>9</v>
      </c>
      <c r="C917" s="3" t="str">
        <f>HYPERLINK("mailto:Dan.Helie@chicagobooth.edu", "Dan.Helie@chicagobooth.edu")</f>
        <v>Dan.Helie@chicagobooth.edu</v>
      </c>
    </row>
    <row r="918" spans="1:3" x14ac:dyDescent="0.2">
      <c r="A918" s="8" t="s">
        <v>580</v>
      </c>
      <c r="B918" s="4" t="s">
        <v>3</v>
      </c>
      <c r="C918" s="4" t="s">
        <v>581</v>
      </c>
    </row>
    <row r="919" spans="1:3" x14ac:dyDescent="0.2">
      <c r="A919" s="9"/>
      <c r="B919" s="4" t="s">
        <v>5</v>
      </c>
      <c r="C919" s="4" t="s">
        <v>198</v>
      </c>
    </row>
    <row r="920" spans="1:3" x14ac:dyDescent="0.2">
      <c r="A920" s="9"/>
      <c r="B920" s="4" t="s">
        <v>7</v>
      </c>
      <c r="C920" s="4" t="s">
        <v>582</v>
      </c>
    </row>
    <row r="921" spans="1:3" x14ac:dyDescent="0.2">
      <c r="A921" s="9"/>
      <c r="B921" s="4" t="s">
        <v>9</v>
      </c>
      <c r="C921" s="5" t="str">
        <f>HYPERLINK("mailto:jessica.henderson@chicagobooth.edu", "jessica.henderson@chicagobooth.edu")</f>
        <v>jessica.henderson@chicagobooth.edu</v>
      </c>
    </row>
    <row r="922" spans="1:3" x14ac:dyDescent="0.2">
      <c r="A922" s="6" t="s">
        <v>583</v>
      </c>
      <c r="B922" s="2" t="s">
        <v>3</v>
      </c>
      <c r="C922" s="2" t="s">
        <v>584</v>
      </c>
    </row>
    <row r="923" spans="1:3" x14ac:dyDescent="0.2">
      <c r="A923" s="7"/>
      <c r="B923" s="2" t="s">
        <v>5</v>
      </c>
      <c r="C923" s="2" t="s">
        <v>585</v>
      </c>
    </row>
    <row r="924" spans="1:3" x14ac:dyDescent="0.2">
      <c r="A924" s="7"/>
      <c r="B924" s="2" t="s">
        <v>7</v>
      </c>
      <c r="C924" s="2" t="s">
        <v>586</v>
      </c>
    </row>
    <row r="925" spans="1:3" x14ac:dyDescent="0.2">
      <c r="A925" s="7"/>
      <c r="B925" s="2" t="s">
        <v>9</v>
      </c>
      <c r="C925" s="3" t="str">
        <f>HYPERLINK("mailto:genevieve.hensley@chicagobooth.edu", "genevieve.hensley@chicagobooth.edu")</f>
        <v>genevieve.hensley@chicagobooth.edu</v>
      </c>
    </row>
    <row r="926" spans="1:3" x14ac:dyDescent="0.2">
      <c r="A926" s="8" t="s">
        <v>587</v>
      </c>
      <c r="B926" s="4" t="s">
        <v>3</v>
      </c>
      <c r="C926" s="4" t="s">
        <v>11</v>
      </c>
    </row>
    <row r="927" spans="1:3" x14ac:dyDescent="0.2">
      <c r="A927" s="9"/>
      <c r="B927" s="4" t="s">
        <v>5</v>
      </c>
      <c r="C927" s="4" t="s">
        <v>61</v>
      </c>
    </row>
    <row r="928" spans="1:3" x14ac:dyDescent="0.2">
      <c r="A928" s="9"/>
      <c r="B928" s="4" t="s">
        <v>7</v>
      </c>
      <c r="C928" s="4" t="s">
        <v>1</v>
      </c>
    </row>
    <row r="929" spans="1:3" x14ac:dyDescent="0.2">
      <c r="A929" s="9"/>
      <c r="B929" s="4" t="s">
        <v>9</v>
      </c>
      <c r="C929" s="5" t="str">
        <f>HYPERLINK("mailto:Lara.Herbolsheimer@chicagobooth.edu", "Lara.Herbolsheimer@chicagobooth.edu")</f>
        <v>Lara.Herbolsheimer@chicagobooth.edu</v>
      </c>
    </row>
    <row r="930" spans="1:3" x14ac:dyDescent="0.2">
      <c r="A930" s="6" t="s">
        <v>588</v>
      </c>
      <c r="B930" s="2" t="s">
        <v>3</v>
      </c>
      <c r="C930" s="2" t="s">
        <v>64</v>
      </c>
    </row>
    <row r="931" spans="1:3" x14ac:dyDescent="0.2">
      <c r="A931" s="7"/>
      <c r="B931" s="2" t="s">
        <v>5</v>
      </c>
      <c r="C931" s="2" t="s">
        <v>51</v>
      </c>
    </row>
    <row r="932" spans="1:3" x14ac:dyDescent="0.2">
      <c r="A932" s="7"/>
      <c r="B932" s="2" t="s">
        <v>7</v>
      </c>
      <c r="C932" s="2" t="s">
        <v>1</v>
      </c>
    </row>
    <row r="933" spans="1:3" x14ac:dyDescent="0.2">
      <c r="A933" s="7"/>
      <c r="B933" s="2" t="s">
        <v>9</v>
      </c>
      <c r="C933" s="3" t="str">
        <f>HYPERLINK("mailto:Alejandro.Herrera Caicedo@chicagobooth.edu", "Alejandro.Herrera Caicedo@chicagobooth.edu")</f>
        <v>Alejandro.Herrera Caicedo@chicagobooth.edu</v>
      </c>
    </row>
    <row r="934" spans="1:3" x14ac:dyDescent="0.2">
      <c r="A934" s="8" t="s">
        <v>589</v>
      </c>
      <c r="B934" s="4" t="s">
        <v>3</v>
      </c>
      <c r="C934" s="4" t="s">
        <v>590</v>
      </c>
    </row>
    <row r="935" spans="1:3" x14ac:dyDescent="0.2">
      <c r="A935" s="9"/>
      <c r="B935" s="4" t="s">
        <v>5</v>
      </c>
      <c r="C935" s="4" t="s">
        <v>194</v>
      </c>
    </row>
    <row r="936" spans="1:3" x14ac:dyDescent="0.2">
      <c r="A936" s="9"/>
      <c r="B936" s="4" t="s">
        <v>7</v>
      </c>
      <c r="C936" s="4" t="s">
        <v>591</v>
      </c>
    </row>
    <row r="937" spans="1:3" x14ac:dyDescent="0.2">
      <c r="A937" s="9"/>
      <c r="B937" s="4" t="s">
        <v>9</v>
      </c>
      <c r="C937" s="5" t="str">
        <f>HYPERLINK("mailto:Kyla.Hill@chicagobooth.edu", "Kyla.Hill@chicagobooth.edu")</f>
        <v>Kyla.Hill@chicagobooth.edu</v>
      </c>
    </row>
    <row r="938" spans="1:3" x14ac:dyDescent="0.2">
      <c r="A938" s="6" t="s">
        <v>592</v>
      </c>
      <c r="B938" s="2" t="s">
        <v>3</v>
      </c>
      <c r="C938" s="2" t="s">
        <v>593</v>
      </c>
    </row>
    <row r="939" spans="1:3" x14ac:dyDescent="0.2">
      <c r="A939" s="7"/>
      <c r="B939" s="2" t="s">
        <v>5</v>
      </c>
      <c r="C939" s="2" t="s">
        <v>20</v>
      </c>
    </row>
    <row r="940" spans="1:3" x14ac:dyDescent="0.2">
      <c r="A940" s="7"/>
      <c r="B940" s="2" t="s">
        <v>7</v>
      </c>
      <c r="C940" s="2" t="s">
        <v>594</v>
      </c>
    </row>
    <row r="941" spans="1:3" x14ac:dyDescent="0.2">
      <c r="A941" s="7"/>
      <c r="B941" s="2" t="s">
        <v>9</v>
      </c>
      <c r="C941" s="3" t="str">
        <f>HYPERLINK("mailto:Patricia.Hill@chicagobooth.edu", "Patricia.Hill@chicagobooth.edu")</f>
        <v>Patricia.Hill@chicagobooth.edu</v>
      </c>
    </row>
    <row r="942" spans="1:3" x14ac:dyDescent="0.2">
      <c r="A942" s="8" t="s">
        <v>595</v>
      </c>
      <c r="B942" s="4" t="s">
        <v>3</v>
      </c>
      <c r="C942" s="4" t="s">
        <v>596</v>
      </c>
    </row>
    <row r="943" spans="1:3" x14ac:dyDescent="0.2">
      <c r="A943" s="9"/>
      <c r="B943" s="4" t="s">
        <v>5</v>
      </c>
      <c r="C943" s="4" t="s">
        <v>77</v>
      </c>
    </row>
    <row r="944" spans="1:3" x14ac:dyDescent="0.2">
      <c r="A944" s="9"/>
      <c r="B944" s="4" t="s">
        <v>7</v>
      </c>
      <c r="C944" s="4" t="s">
        <v>597</v>
      </c>
    </row>
    <row r="945" spans="1:3" x14ac:dyDescent="0.2">
      <c r="A945" s="9"/>
      <c r="B945" s="4" t="s">
        <v>9</v>
      </c>
      <c r="C945" s="5" t="str">
        <f>HYPERLINK("mailto:Deborah.Hill-Ferguson@chicagobooth.edu", "Deborah.Hill-Ferguson@chicagobooth.edu")</f>
        <v>Deborah.Hill-Ferguson@chicagobooth.edu</v>
      </c>
    </row>
    <row r="946" spans="1:3" x14ac:dyDescent="0.2">
      <c r="A946" s="6" t="s">
        <v>598</v>
      </c>
      <c r="B946" s="2" t="s">
        <v>3</v>
      </c>
      <c r="C946" s="2" t="s">
        <v>37</v>
      </c>
    </row>
    <row r="947" spans="1:3" x14ac:dyDescent="0.2">
      <c r="A947" s="7"/>
      <c r="B947" s="2" t="s">
        <v>5</v>
      </c>
      <c r="C947" s="2" t="s">
        <v>214</v>
      </c>
    </row>
    <row r="948" spans="1:3" x14ac:dyDescent="0.2">
      <c r="A948" s="7"/>
      <c r="B948" s="2" t="s">
        <v>7</v>
      </c>
      <c r="C948" s="2" t="s">
        <v>599</v>
      </c>
    </row>
    <row r="949" spans="1:3" x14ac:dyDescent="0.2">
      <c r="A949" s="7"/>
      <c r="B949" s="2" t="s">
        <v>9</v>
      </c>
      <c r="C949" s="3" t="str">
        <f>HYPERLINK("mailto:Cynthia.Hillman@chicagobooth.edu", "Cynthia.Hillman@chicagobooth.edu")</f>
        <v>Cynthia.Hillman@chicagobooth.edu</v>
      </c>
    </row>
    <row r="950" spans="1:3" x14ac:dyDescent="0.2">
      <c r="A950" s="8" t="s">
        <v>600</v>
      </c>
      <c r="B950" s="4" t="s">
        <v>3</v>
      </c>
      <c r="C950" s="4" t="s">
        <v>53</v>
      </c>
    </row>
    <row r="951" spans="1:3" x14ac:dyDescent="0.2">
      <c r="A951" s="9"/>
      <c r="B951" s="4" t="s">
        <v>5</v>
      </c>
      <c r="C951" s="4" t="s">
        <v>43</v>
      </c>
    </row>
    <row r="952" spans="1:3" x14ac:dyDescent="0.2">
      <c r="A952" s="9"/>
      <c r="B952" s="4" t="s">
        <v>7</v>
      </c>
      <c r="C952" s="4" t="s">
        <v>601</v>
      </c>
    </row>
    <row r="953" spans="1:3" x14ac:dyDescent="0.2">
      <c r="A953" s="9"/>
      <c r="B953" s="4" t="s">
        <v>9</v>
      </c>
      <c r="C953" s="5" t="str">
        <f>HYPERLINK("mailto:timothy.hinko@chicagobooth.edu", "timothy.hinko@chicagobooth.edu")</f>
        <v>timothy.hinko@chicagobooth.edu</v>
      </c>
    </row>
    <row r="954" spans="1:3" x14ac:dyDescent="0.2">
      <c r="A954" s="6" t="s">
        <v>602</v>
      </c>
      <c r="B954" s="2" t="s">
        <v>3</v>
      </c>
      <c r="C954" s="2" t="s">
        <v>64</v>
      </c>
    </row>
    <row r="955" spans="1:3" x14ac:dyDescent="0.2">
      <c r="A955" s="7"/>
      <c r="B955" s="2" t="s">
        <v>5</v>
      </c>
      <c r="C955" s="2" t="s">
        <v>65</v>
      </c>
    </row>
    <row r="956" spans="1:3" x14ac:dyDescent="0.2">
      <c r="A956" s="7"/>
      <c r="B956" s="2" t="s">
        <v>7</v>
      </c>
      <c r="C956" s="2" t="s">
        <v>1</v>
      </c>
    </row>
    <row r="957" spans="1:3" x14ac:dyDescent="0.2">
      <c r="A957" s="7"/>
      <c r="B957" s="2" t="s">
        <v>9</v>
      </c>
      <c r="C957" s="3" t="str">
        <f>HYPERLINK("mailto:Hanson.Ho@chicagobooth.edu", "Hanson.Ho@chicagobooth.edu")</f>
        <v>Hanson.Ho@chicagobooth.edu</v>
      </c>
    </row>
    <row r="958" spans="1:3" x14ac:dyDescent="0.2">
      <c r="A958" s="8" t="s">
        <v>603</v>
      </c>
      <c r="B958" s="4" t="s">
        <v>3</v>
      </c>
      <c r="C958" s="4" t="s">
        <v>37</v>
      </c>
    </row>
    <row r="959" spans="1:3" x14ac:dyDescent="0.2">
      <c r="A959" s="9"/>
      <c r="B959" s="4" t="s">
        <v>5</v>
      </c>
      <c r="C959" s="4" t="s">
        <v>27</v>
      </c>
    </row>
    <row r="960" spans="1:3" x14ac:dyDescent="0.2">
      <c r="A960" s="9"/>
      <c r="B960" s="4" t="s">
        <v>7</v>
      </c>
      <c r="C960" s="4" t="s">
        <v>1</v>
      </c>
    </row>
    <row r="961" spans="1:3" x14ac:dyDescent="0.2">
      <c r="A961" s="9"/>
      <c r="B961" s="4" t="s">
        <v>9</v>
      </c>
      <c r="C961" s="5" t="str">
        <f>HYPERLINK("mailto:Lily.Hodge@chicagobooth.edu", "Lily.Hodge@chicagobooth.edu")</f>
        <v>Lily.Hodge@chicagobooth.edu</v>
      </c>
    </row>
    <row r="962" spans="1:3" x14ac:dyDescent="0.2">
      <c r="A962" s="6" t="s">
        <v>604</v>
      </c>
      <c r="B962" s="2" t="s">
        <v>3</v>
      </c>
      <c r="C962" s="2" t="s">
        <v>605</v>
      </c>
    </row>
    <row r="963" spans="1:3" x14ac:dyDescent="0.2">
      <c r="A963" s="7"/>
      <c r="B963" s="2" t="s">
        <v>5</v>
      </c>
      <c r="C963" s="2" t="s">
        <v>34</v>
      </c>
    </row>
    <row r="964" spans="1:3" x14ac:dyDescent="0.2">
      <c r="A964" s="7"/>
      <c r="B964" s="2" t="s">
        <v>7</v>
      </c>
      <c r="C964" s="2" t="s">
        <v>606</v>
      </c>
    </row>
    <row r="965" spans="1:3" x14ac:dyDescent="0.2">
      <c r="A965" s="7"/>
      <c r="B965" s="2" t="s">
        <v>9</v>
      </c>
      <c r="C965" s="3" t="str">
        <f>HYPERLINK("mailto:richard.hoffer@chicagobooth.edu", "richard.hoffer@chicagobooth.edu")</f>
        <v>richard.hoffer@chicagobooth.edu</v>
      </c>
    </row>
    <row r="966" spans="1:3" x14ac:dyDescent="0.2">
      <c r="A966" s="8" t="s">
        <v>607</v>
      </c>
      <c r="B966" s="4" t="s">
        <v>3</v>
      </c>
      <c r="C966" s="4" t="s">
        <v>608</v>
      </c>
    </row>
    <row r="967" spans="1:3" x14ac:dyDescent="0.2">
      <c r="A967" s="9"/>
      <c r="B967" s="4" t="s">
        <v>5</v>
      </c>
      <c r="C967" s="4" t="s">
        <v>34</v>
      </c>
    </row>
    <row r="968" spans="1:3" x14ac:dyDescent="0.2">
      <c r="A968" s="9"/>
      <c r="B968" s="4" t="s">
        <v>7</v>
      </c>
      <c r="C968" s="4" t="s">
        <v>609</v>
      </c>
    </row>
    <row r="969" spans="1:3" x14ac:dyDescent="0.2">
      <c r="A969" s="9"/>
      <c r="B969" s="4" t="s">
        <v>9</v>
      </c>
      <c r="C969" s="5" t="str">
        <f>HYPERLINK("mailto:Retoya.Hollins@chicagobooth.edu", "Retoya.Hollins@chicagobooth.edu")</f>
        <v>Retoya.Hollins@chicagobooth.edu</v>
      </c>
    </row>
    <row r="970" spans="1:3" x14ac:dyDescent="0.2">
      <c r="A970" s="6" t="s">
        <v>610</v>
      </c>
      <c r="B970" s="2" t="s">
        <v>3</v>
      </c>
      <c r="C970" s="2" t="s">
        <v>611</v>
      </c>
    </row>
    <row r="971" spans="1:3" x14ac:dyDescent="0.2">
      <c r="A971" s="7"/>
      <c r="B971" s="2" t="s">
        <v>5</v>
      </c>
      <c r="C971" s="2" t="s">
        <v>122</v>
      </c>
    </row>
    <row r="972" spans="1:3" x14ac:dyDescent="0.2">
      <c r="A972" s="7"/>
      <c r="B972" s="2" t="s">
        <v>7</v>
      </c>
      <c r="C972" s="2" t="s">
        <v>612</v>
      </c>
    </row>
    <row r="973" spans="1:3" x14ac:dyDescent="0.2">
      <c r="A973" s="7"/>
      <c r="B973" s="2" t="s">
        <v>9</v>
      </c>
      <c r="C973" s="3" t="str">
        <f>HYPERLINK("mailto:Abby.Holzer@chicagobooth.edu", "Abby.Holzer@chicagobooth.edu")</f>
        <v>Abby.Holzer@chicagobooth.edu</v>
      </c>
    </row>
    <row r="974" spans="1:3" x14ac:dyDescent="0.2">
      <c r="A974" s="8" t="s">
        <v>613</v>
      </c>
      <c r="B974" s="4" t="s">
        <v>3</v>
      </c>
      <c r="C974" s="4" t="s">
        <v>26</v>
      </c>
    </row>
    <row r="975" spans="1:3" x14ac:dyDescent="0.2">
      <c r="A975" s="9"/>
      <c r="B975" s="4" t="s">
        <v>5</v>
      </c>
      <c r="C975" s="4" t="s">
        <v>30</v>
      </c>
    </row>
    <row r="976" spans="1:3" x14ac:dyDescent="0.2">
      <c r="A976" s="9"/>
      <c r="B976" s="4" t="s">
        <v>7</v>
      </c>
      <c r="C976" s="4" t="s">
        <v>1</v>
      </c>
    </row>
    <row r="977" spans="1:3" x14ac:dyDescent="0.2">
      <c r="A977" s="9"/>
      <c r="B977" s="4" t="s">
        <v>9</v>
      </c>
      <c r="C977" s="5" t="str">
        <f>HYPERLINK("mailto:StaffTest.HomeDir@chicagobooth.edu", "StaffTest.HomeDir@chicagobooth.edu")</f>
        <v>StaffTest.HomeDir@chicagobooth.edu</v>
      </c>
    </row>
    <row r="978" spans="1:3" x14ac:dyDescent="0.2">
      <c r="A978" s="6" t="s">
        <v>614</v>
      </c>
      <c r="B978" s="2" t="s">
        <v>3</v>
      </c>
      <c r="C978" s="2" t="s">
        <v>26</v>
      </c>
    </row>
    <row r="979" spans="1:3" x14ac:dyDescent="0.2">
      <c r="A979" s="7"/>
      <c r="B979" s="2" t="s">
        <v>5</v>
      </c>
      <c r="C979" s="2" t="s">
        <v>16</v>
      </c>
    </row>
    <row r="980" spans="1:3" x14ac:dyDescent="0.2">
      <c r="A980" s="7"/>
      <c r="B980" s="2" t="s">
        <v>7</v>
      </c>
      <c r="C980" s="2" t="s">
        <v>1</v>
      </c>
    </row>
    <row r="981" spans="1:3" x14ac:dyDescent="0.2">
      <c r="A981" s="7"/>
      <c r="B981" s="2" t="s">
        <v>9</v>
      </c>
      <c r="C981" s="3" t="str">
        <f>HYPERLINK("mailto:Amanda.Hopcroft@chicagobooth.edu", "Amanda.Hopcroft@chicagobooth.edu")</f>
        <v>Amanda.Hopcroft@chicagobooth.edu</v>
      </c>
    </row>
    <row r="982" spans="1:3" x14ac:dyDescent="0.2">
      <c r="A982" s="8" t="s">
        <v>615</v>
      </c>
      <c r="B982" s="4" t="s">
        <v>3</v>
      </c>
      <c r="C982" s="4" t="s">
        <v>64</v>
      </c>
    </row>
    <row r="983" spans="1:3" x14ac:dyDescent="0.2">
      <c r="A983" s="9"/>
      <c r="B983" s="4" t="s">
        <v>5</v>
      </c>
      <c r="C983" s="4" t="s">
        <v>51</v>
      </c>
    </row>
    <row r="984" spans="1:3" x14ac:dyDescent="0.2">
      <c r="A984" s="9"/>
      <c r="B984" s="4" t="s">
        <v>7</v>
      </c>
      <c r="C984" s="4" t="s">
        <v>1</v>
      </c>
    </row>
    <row r="985" spans="1:3" x14ac:dyDescent="0.2">
      <c r="A985" s="9"/>
      <c r="B985" s="4" t="s">
        <v>9</v>
      </c>
      <c r="C985" s="5" t="str">
        <f>HYPERLINK("mailto:Ozzy.Houck@chicagobooth.edu", "Ozzy.Houck@chicagobooth.edu")</f>
        <v>Ozzy.Houck@chicagobooth.edu</v>
      </c>
    </row>
    <row r="986" spans="1:3" x14ac:dyDescent="0.2">
      <c r="A986" s="6" t="s">
        <v>616</v>
      </c>
      <c r="B986" s="2" t="s">
        <v>3</v>
      </c>
      <c r="C986" s="2" t="s">
        <v>617</v>
      </c>
    </row>
    <row r="987" spans="1:3" x14ac:dyDescent="0.2">
      <c r="A987" s="7"/>
      <c r="B987" s="2" t="s">
        <v>5</v>
      </c>
      <c r="C987" s="2" t="s">
        <v>43</v>
      </c>
    </row>
    <row r="988" spans="1:3" x14ac:dyDescent="0.2">
      <c r="A988" s="7"/>
      <c r="B988" s="2" t="s">
        <v>7</v>
      </c>
      <c r="C988" s="2" t="s">
        <v>618</v>
      </c>
    </row>
    <row r="989" spans="1:3" x14ac:dyDescent="0.2">
      <c r="A989" s="7"/>
      <c r="B989" s="2" t="s">
        <v>9</v>
      </c>
      <c r="C989" s="3" t="str">
        <f>HYPERLINK("mailto:Kimberly.Howard@chicagobooth.edu", "Kimberly.Howard@chicagobooth.edu")</f>
        <v>Kimberly.Howard@chicagobooth.edu</v>
      </c>
    </row>
    <row r="990" spans="1:3" x14ac:dyDescent="0.2">
      <c r="A990" s="8" t="s">
        <v>619</v>
      </c>
      <c r="B990" s="4" t="s">
        <v>3</v>
      </c>
      <c r="C990" s="4" t="s">
        <v>50</v>
      </c>
    </row>
    <row r="991" spans="1:3" x14ac:dyDescent="0.2">
      <c r="A991" s="9"/>
      <c r="B991" s="4" t="s">
        <v>5</v>
      </c>
      <c r="C991" s="4" t="s">
        <v>51</v>
      </c>
    </row>
    <row r="992" spans="1:3" x14ac:dyDescent="0.2">
      <c r="A992" s="9"/>
      <c r="B992" s="4" t="s">
        <v>7</v>
      </c>
      <c r="C992" s="4" t="s">
        <v>1</v>
      </c>
    </row>
    <row r="993" spans="1:3" x14ac:dyDescent="0.2">
      <c r="A993" s="9"/>
      <c r="B993" s="4" t="s">
        <v>9</v>
      </c>
      <c r="C993" s="5" t="str">
        <f>HYPERLINK("mailto:Jing.Huang@chicagobooth.edu", "Jing.Huang@chicagobooth.edu")</f>
        <v>Jing.Huang@chicagobooth.edu</v>
      </c>
    </row>
    <row r="994" spans="1:3" x14ac:dyDescent="0.2">
      <c r="A994" s="6" t="s">
        <v>620</v>
      </c>
      <c r="B994" s="2" t="s">
        <v>3</v>
      </c>
      <c r="C994" s="2" t="s">
        <v>64</v>
      </c>
    </row>
    <row r="995" spans="1:3" x14ac:dyDescent="0.2">
      <c r="A995" s="7"/>
      <c r="B995" s="2" t="s">
        <v>5</v>
      </c>
      <c r="C995" s="2" t="s">
        <v>65</v>
      </c>
    </row>
    <row r="996" spans="1:3" x14ac:dyDescent="0.2">
      <c r="A996" s="7"/>
      <c r="B996" s="2" t="s">
        <v>7</v>
      </c>
      <c r="C996" s="2" t="s">
        <v>1</v>
      </c>
    </row>
    <row r="997" spans="1:3" x14ac:dyDescent="0.2">
      <c r="A997" s="7"/>
      <c r="B997" s="2" t="s">
        <v>9</v>
      </c>
      <c r="C997" s="3" t="str">
        <f>HYPERLINK("mailto:Zongsheng.Huang@chicagobooth.edu", "Zongsheng.Huang@chicagobooth.edu")</f>
        <v>Zongsheng.Huang@chicagobooth.edu</v>
      </c>
    </row>
    <row r="998" spans="1:3" x14ac:dyDescent="0.2">
      <c r="A998" s="8" t="s">
        <v>621</v>
      </c>
      <c r="B998" s="4" t="s">
        <v>3</v>
      </c>
      <c r="C998" s="4" t="s">
        <v>26</v>
      </c>
    </row>
    <row r="999" spans="1:3" x14ac:dyDescent="0.2">
      <c r="A999" s="9"/>
      <c r="B999" s="4" t="s">
        <v>5</v>
      </c>
      <c r="C999" s="4" t="s">
        <v>51</v>
      </c>
    </row>
    <row r="1000" spans="1:3" x14ac:dyDescent="0.2">
      <c r="A1000" s="9"/>
      <c r="B1000" s="4" t="s">
        <v>7</v>
      </c>
      <c r="C1000" s="4" t="s">
        <v>1</v>
      </c>
    </row>
    <row r="1001" spans="1:3" x14ac:dyDescent="0.2">
      <c r="A1001" s="9"/>
      <c r="B1001" s="4" t="s">
        <v>9</v>
      </c>
      <c r="C1001" s="5" t="str">
        <f>HYPERLINK("mailto:Tobias.Huelden@chicagobooth.edu", "Tobias.Huelden@chicagobooth.edu")</f>
        <v>Tobias.Huelden@chicagobooth.edu</v>
      </c>
    </row>
    <row r="1002" spans="1:3" x14ac:dyDescent="0.2">
      <c r="A1002" s="6" t="s">
        <v>622</v>
      </c>
      <c r="B1002" s="2" t="s">
        <v>3</v>
      </c>
      <c r="C1002" s="2" t="s">
        <v>26</v>
      </c>
    </row>
    <row r="1003" spans="1:3" x14ac:dyDescent="0.2">
      <c r="A1003" s="7"/>
      <c r="B1003" s="2" t="s">
        <v>5</v>
      </c>
      <c r="C1003" s="2" t="s">
        <v>188</v>
      </c>
    </row>
    <row r="1004" spans="1:3" x14ac:dyDescent="0.2">
      <c r="A1004" s="7"/>
      <c r="B1004" s="2" t="s">
        <v>7</v>
      </c>
      <c r="C1004" s="2" t="s">
        <v>1</v>
      </c>
    </row>
    <row r="1005" spans="1:3" x14ac:dyDescent="0.2">
      <c r="A1005" s="7"/>
      <c r="B1005" s="2" t="s">
        <v>9</v>
      </c>
      <c r="C1005" s="3" t="str">
        <f>HYPERLINK("mailto:Chris.Hui@chicagobooth.edu", "Chris.Hui@chicagobooth.edu")</f>
        <v>Chris.Hui@chicagobooth.edu</v>
      </c>
    </row>
    <row r="1006" spans="1:3" x14ac:dyDescent="0.2">
      <c r="A1006" s="8" t="s">
        <v>623</v>
      </c>
      <c r="B1006" s="4" t="s">
        <v>3</v>
      </c>
      <c r="C1006" s="4" t="s">
        <v>624</v>
      </c>
    </row>
    <row r="1007" spans="1:3" x14ac:dyDescent="0.2">
      <c r="A1007" s="9"/>
      <c r="B1007" s="4" t="s">
        <v>5</v>
      </c>
      <c r="C1007" s="4" t="s">
        <v>20</v>
      </c>
    </row>
    <row r="1008" spans="1:3" x14ac:dyDescent="0.2">
      <c r="A1008" s="9"/>
      <c r="B1008" s="4" t="s">
        <v>7</v>
      </c>
      <c r="C1008" s="4" t="s">
        <v>625</v>
      </c>
    </row>
    <row r="1009" spans="1:3" x14ac:dyDescent="0.2">
      <c r="A1009" s="9"/>
      <c r="B1009" s="4" t="s">
        <v>9</v>
      </c>
      <c r="C1009" s="5" t="str">
        <f>HYPERLINK("mailto:Megan.Humphrey@chicagobooth.edu", "Megan.Humphrey@chicagobooth.edu")</f>
        <v>Megan.Humphrey@chicagobooth.edu</v>
      </c>
    </row>
    <row r="1010" spans="1:3" x14ac:dyDescent="0.2">
      <c r="A1010" s="6" t="s">
        <v>626</v>
      </c>
      <c r="B1010" s="2" t="s">
        <v>3</v>
      </c>
      <c r="C1010" s="2" t="s">
        <v>627</v>
      </c>
    </row>
    <row r="1011" spans="1:3" x14ac:dyDescent="0.2">
      <c r="A1011" s="7"/>
      <c r="B1011" s="2" t="s">
        <v>5</v>
      </c>
      <c r="C1011" s="2" t="s">
        <v>34</v>
      </c>
    </row>
    <row r="1012" spans="1:3" x14ac:dyDescent="0.2">
      <c r="A1012" s="7"/>
      <c r="B1012" s="2" t="s">
        <v>7</v>
      </c>
      <c r="C1012" s="2" t="s">
        <v>628</v>
      </c>
    </row>
    <row r="1013" spans="1:3" x14ac:dyDescent="0.2">
      <c r="A1013" s="7"/>
      <c r="B1013" s="2" t="s">
        <v>9</v>
      </c>
      <c r="C1013" s="3" t="str">
        <f>HYPERLINK("mailto:montroy.hunter@ChicagoBooth.edu", "montroy.hunter@ChicagoBooth.edu")</f>
        <v>montroy.hunter@ChicagoBooth.edu</v>
      </c>
    </row>
    <row r="1014" spans="1:3" x14ac:dyDescent="0.2">
      <c r="A1014" s="8" t="s">
        <v>629</v>
      </c>
      <c r="B1014" s="4" t="s">
        <v>3</v>
      </c>
      <c r="C1014" s="4" t="s">
        <v>630</v>
      </c>
    </row>
    <row r="1015" spans="1:3" x14ac:dyDescent="0.2">
      <c r="A1015" s="9"/>
      <c r="B1015" s="4" t="s">
        <v>5</v>
      </c>
      <c r="C1015" s="4" t="s">
        <v>20</v>
      </c>
    </row>
    <row r="1016" spans="1:3" x14ac:dyDescent="0.2">
      <c r="A1016" s="9"/>
      <c r="B1016" s="4" t="s">
        <v>7</v>
      </c>
      <c r="C1016" s="4" t="s">
        <v>1</v>
      </c>
    </row>
    <row r="1017" spans="1:3" x14ac:dyDescent="0.2">
      <c r="A1017" s="9"/>
      <c r="B1017" s="4" t="s">
        <v>9</v>
      </c>
      <c r="C1017" s="5" t="str">
        <f>HYPERLINK("mailto:Nhu.Huynh@chicagobooth.edu", "Nhu.Huynh@chicagobooth.edu")</f>
        <v>Nhu.Huynh@chicagobooth.edu</v>
      </c>
    </row>
    <row r="1018" spans="1:3" x14ac:dyDescent="0.2">
      <c r="A1018" s="6" t="s">
        <v>631</v>
      </c>
      <c r="B1018" s="2" t="s">
        <v>3</v>
      </c>
      <c r="C1018" s="2" t="s">
        <v>528</v>
      </c>
    </row>
    <row r="1019" spans="1:3" x14ac:dyDescent="0.2">
      <c r="A1019" s="7"/>
      <c r="B1019" s="2" t="s">
        <v>5</v>
      </c>
      <c r="C1019" s="2" t="s">
        <v>34</v>
      </c>
    </row>
    <row r="1020" spans="1:3" x14ac:dyDescent="0.2">
      <c r="A1020" s="7"/>
      <c r="B1020" s="2" t="s">
        <v>7</v>
      </c>
      <c r="C1020" s="2" t="s">
        <v>632</v>
      </c>
    </row>
    <row r="1021" spans="1:3" x14ac:dyDescent="0.2">
      <c r="A1021" s="7"/>
      <c r="B1021" s="2" t="s">
        <v>9</v>
      </c>
      <c r="C1021" s="3" t="str">
        <f>HYPERLINK("mailto:Mina.Hwangbo@chicagobooth.edu", "Mina.Hwangbo@chicagobooth.edu")</f>
        <v>Mina.Hwangbo@chicagobooth.edu</v>
      </c>
    </row>
    <row r="1022" spans="1:3" x14ac:dyDescent="0.2">
      <c r="A1022" s="8" t="s">
        <v>633</v>
      </c>
      <c r="B1022" s="4" t="s">
        <v>3</v>
      </c>
      <c r="C1022" s="4" t="s">
        <v>634</v>
      </c>
    </row>
    <row r="1023" spans="1:3" x14ac:dyDescent="0.2">
      <c r="A1023" s="9"/>
      <c r="B1023" s="4" t="s">
        <v>5</v>
      </c>
      <c r="C1023" s="4" t="s">
        <v>51</v>
      </c>
    </row>
    <row r="1024" spans="1:3" x14ac:dyDescent="0.2">
      <c r="A1024" s="9"/>
      <c r="B1024" s="4" t="s">
        <v>7</v>
      </c>
      <c r="C1024" s="4" t="s">
        <v>635</v>
      </c>
    </row>
    <row r="1025" spans="1:3" x14ac:dyDescent="0.2">
      <c r="A1025" s="9"/>
      <c r="B1025" s="4" t="s">
        <v>9</v>
      </c>
      <c r="C1025" s="5" t="str">
        <f>HYPERLINK("mailto:Clark.Hyde@chicagobooth.edu", "Clark.Hyde@chicagobooth.edu")</f>
        <v>Clark.Hyde@chicagobooth.edu</v>
      </c>
    </row>
    <row r="1026" spans="1:3" x14ac:dyDescent="0.2">
      <c r="A1026" s="6" t="s">
        <v>636</v>
      </c>
      <c r="B1026" s="2" t="s">
        <v>3</v>
      </c>
      <c r="C1026" s="2" t="s">
        <v>528</v>
      </c>
    </row>
    <row r="1027" spans="1:3" x14ac:dyDescent="0.2">
      <c r="A1027" s="7"/>
      <c r="B1027" s="2" t="s">
        <v>5</v>
      </c>
      <c r="C1027" s="2" t="s">
        <v>34</v>
      </c>
    </row>
    <row r="1028" spans="1:3" x14ac:dyDescent="0.2">
      <c r="A1028" s="7"/>
      <c r="B1028" s="2" t="s">
        <v>7</v>
      </c>
      <c r="C1028" s="2" t="s">
        <v>1</v>
      </c>
    </row>
    <row r="1029" spans="1:3" x14ac:dyDescent="0.2">
      <c r="A1029" s="7"/>
      <c r="B1029" s="2" t="s">
        <v>9</v>
      </c>
      <c r="C1029" s="3" t="str">
        <f>HYPERLINK("mailto:Tochi.Ibe@chicagobooth.edu", "Tochi.Ibe@chicagobooth.edu")</f>
        <v>Tochi.Ibe@chicagobooth.edu</v>
      </c>
    </row>
    <row r="1030" spans="1:3" x14ac:dyDescent="0.2">
      <c r="A1030" s="8" t="s">
        <v>637</v>
      </c>
      <c r="B1030" s="4" t="s">
        <v>3</v>
      </c>
      <c r="C1030" s="4" t="s">
        <v>638</v>
      </c>
    </row>
    <row r="1031" spans="1:3" x14ac:dyDescent="0.2">
      <c r="A1031" s="9"/>
      <c r="B1031" s="4" t="s">
        <v>5</v>
      </c>
      <c r="C1031" s="4" t="s">
        <v>142</v>
      </c>
    </row>
    <row r="1032" spans="1:3" x14ac:dyDescent="0.2">
      <c r="A1032" s="9"/>
      <c r="B1032" s="4" t="s">
        <v>7</v>
      </c>
      <c r="C1032" s="4" t="s">
        <v>639</v>
      </c>
    </row>
    <row r="1033" spans="1:3" x14ac:dyDescent="0.2">
      <c r="A1033" s="9"/>
      <c r="B1033" s="4" t="s">
        <v>9</v>
      </c>
      <c r="C1033" s="5" t="str">
        <f>HYPERLINK("mailto:Samreen.Imami@chicagobooth.edu", "Samreen.Imami@chicagobooth.edu")</f>
        <v>Samreen.Imami@chicagobooth.edu</v>
      </c>
    </row>
    <row r="1034" spans="1:3" x14ac:dyDescent="0.2">
      <c r="A1034" s="6" t="s">
        <v>640</v>
      </c>
      <c r="B1034" s="2" t="s">
        <v>3</v>
      </c>
      <c r="C1034" s="2" t="s">
        <v>641</v>
      </c>
    </row>
    <row r="1035" spans="1:3" x14ac:dyDescent="0.2">
      <c r="A1035" s="7"/>
      <c r="B1035" s="2" t="s">
        <v>5</v>
      </c>
      <c r="C1035" s="2" t="s">
        <v>20</v>
      </c>
    </row>
    <row r="1036" spans="1:3" x14ac:dyDescent="0.2">
      <c r="A1036" s="7"/>
      <c r="B1036" s="2" t="s">
        <v>7</v>
      </c>
      <c r="C1036" s="2" t="s">
        <v>1</v>
      </c>
    </row>
    <row r="1037" spans="1:3" x14ac:dyDescent="0.2">
      <c r="A1037" s="7"/>
      <c r="B1037" s="2" t="s">
        <v>9</v>
      </c>
      <c r="C1037" s="3" t="str">
        <f>HYPERLINK("mailto:Karen.Ipema@chicagobooth.edu", "Karen.Ipema@chicagobooth.edu")</f>
        <v>Karen.Ipema@chicagobooth.edu</v>
      </c>
    </row>
    <row r="1038" spans="1:3" x14ac:dyDescent="0.2">
      <c r="A1038" s="8" t="s">
        <v>642</v>
      </c>
      <c r="B1038" s="4" t="s">
        <v>3</v>
      </c>
      <c r="C1038" s="4" t="s">
        <v>64</v>
      </c>
    </row>
    <row r="1039" spans="1:3" x14ac:dyDescent="0.2">
      <c r="A1039" s="9"/>
      <c r="B1039" s="4" t="s">
        <v>5</v>
      </c>
      <c r="C1039" s="4" t="s">
        <v>51</v>
      </c>
    </row>
    <row r="1040" spans="1:3" x14ac:dyDescent="0.2">
      <c r="A1040" s="9"/>
      <c r="B1040" s="4" t="s">
        <v>7</v>
      </c>
      <c r="C1040" s="4" t="s">
        <v>1</v>
      </c>
    </row>
    <row r="1041" spans="1:3" x14ac:dyDescent="0.2">
      <c r="A1041" s="9"/>
      <c r="B1041" s="4" t="s">
        <v>9</v>
      </c>
      <c r="C1041" s="5" t="str">
        <f>HYPERLINK("mailto:Daniil.Iurchenko@chicagobooth.edu", "Daniil.Iurchenko@chicagobooth.edu")</f>
        <v>Daniil.Iurchenko@chicagobooth.edu</v>
      </c>
    </row>
    <row r="1042" spans="1:3" x14ac:dyDescent="0.2">
      <c r="A1042" s="6" t="s">
        <v>643</v>
      </c>
      <c r="B1042" s="2" t="s">
        <v>3</v>
      </c>
      <c r="C1042" s="2" t="s">
        <v>644</v>
      </c>
    </row>
    <row r="1043" spans="1:3" x14ac:dyDescent="0.2">
      <c r="A1043" s="7"/>
      <c r="B1043" s="2" t="s">
        <v>5</v>
      </c>
      <c r="C1043" s="2" t="s">
        <v>83</v>
      </c>
    </row>
    <row r="1044" spans="1:3" x14ac:dyDescent="0.2">
      <c r="A1044" s="7"/>
      <c r="B1044" s="2" t="s">
        <v>7</v>
      </c>
      <c r="C1044" s="2" t="s">
        <v>645</v>
      </c>
    </row>
    <row r="1045" spans="1:3" x14ac:dyDescent="0.2">
      <c r="A1045" s="7"/>
      <c r="B1045" s="2" t="s">
        <v>9</v>
      </c>
      <c r="C1045" s="3" t="str">
        <f>HYPERLINK("mailto:Melissa.Jacobsen@chicagobooth.edu", "Melissa.Jacobsen@chicagobooth.edu")</f>
        <v>Melissa.Jacobsen@chicagobooth.edu</v>
      </c>
    </row>
    <row r="1046" spans="1:3" x14ac:dyDescent="0.2">
      <c r="A1046" s="8" t="s">
        <v>646</v>
      </c>
      <c r="B1046" s="4" t="s">
        <v>3</v>
      </c>
      <c r="C1046" s="4" t="s">
        <v>476</v>
      </c>
    </row>
    <row r="1047" spans="1:3" x14ac:dyDescent="0.2">
      <c r="A1047" s="9"/>
      <c r="B1047" s="4" t="s">
        <v>5</v>
      </c>
      <c r="C1047" s="4" t="s">
        <v>43</v>
      </c>
    </row>
    <row r="1048" spans="1:3" x14ac:dyDescent="0.2">
      <c r="A1048" s="9"/>
      <c r="B1048" s="4" t="s">
        <v>7</v>
      </c>
      <c r="C1048" s="4" t="s">
        <v>477</v>
      </c>
    </row>
    <row r="1049" spans="1:3" x14ac:dyDescent="0.2">
      <c r="A1049" s="9"/>
      <c r="B1049" s="4" t="s">
        <v>9</v>
      </c>
      <c r="C1049" s="5" t="str">
        <f>HYPERLINK("mailto:denard.jacox@chicagobooth.edu", "denard.jacox@chicagobooth.edu")</f>
        <v>denard.jacox@chicagobooth.edu</v>
      </c>
    </row>
    <row r="1050" spans="1:3" x14ac:dyDescent="0.2">
      <c r="A1050" s="6" t="s">
        <v>647</v>
      </c>
      <c r="B1050" s="2" t="s">
        <v>3</v>
      </c>
      <c r="C1050" s="2" t="s">
        <v>648</v>
      </c>
    </row>
    <row r="1051" spans="1:3" x14ac:dyDescent="0.2">
      <c r="A1051" s="7"/>
      <c r="B1051" s="2" t="s">
        <v>5</v>
      </c>
      <c r="C1051" s="2" t="s">
        <v>77</v>
      </c>
    </row>
    <row r="1052" spans="1:3" x14ac:dyDescent="0.2">
      <c r="A1052" s="7"/>
      <c r="B1052" s="2" t="s">
        <v>7</v>
      </c>
      <c r="C1052" s="2" t="s">
        <v>649</v>
      </c>
    </row>
    <row r="1053" spans="1:3" x14ac:dyDescent="0.2">
      <c r="A1053" s="7"/>
      <c r="B1053" s="2" t="s">
        <v>9</v>
      </c>
      <c r="C1053" s="3" t="str">
        <f>HYPERLINK("mailto:Jessica.Jaggers@chicagobooth.edu", "Jessica.Jaggers@chicagobooth.edu")</f>
        <v>Jessica.Jaggers@chicagobooth.edu</v>
      </c>
    </row>
    <row r="1054" spans="1:3" x14ac:dyDescent="0.2">
      <c r="A1054" s="8" t="s">
        <v>650</v>
      </c>
      <c r="B1054" s="4" t="s">
        <v>3</v>
      </c>
      <c r="C1054" s="4" t="s">
        <v>651</v>
      </c>
    </row>
    <row r="1055" spans="1:3" x14ac:dyDescent="0.2">
      <c r="A1055" s="9"/>
      <c r="B1055" s="4" t="s">
        <v>5</v>
      </c>
      <c r="C1055" s="4" t="s">
        <v>34</v>
      </c>
    </row>
    <row r="1056" spans="1:3" x14ac:dyDescent="0.2">
      <c r="A1056" s="9"/>
      <c r="B1056" s="4" t="s">
        <v>7</v>
      </c>
      <c r="C1056" s="4" t="s">
        <v>1</v>
      </c>
    </row>
    <row r="1057" spans="1:3" x14ac:dyDescent="0.2">
      <c r="A1057" s="9"/>
      <c r="B1057" s="4" t="s">
        <v>9</v>
      </c>
      <c r="C1057" s="5" t="str">
        <f>HYPERLINK("mailto:Utkarsh.Jaiswal@chicagobooth.edu", "Utkarsh.Jaiswal@chicagobooth.edu")</f>
        <v>Utkarsh.Jaiswal@chicagobooth.edu</v>
      </c>
    </row>
    <row r="1058" spans="1:3" x14ac:dyDescent="0.2">
      <c r="A1058" s="6" t="s">
        <v>652</v>
      </c>
      <c r="B1058" s="2" t="s">
        <v>3</v>
      </c>
      <c r="C1058" s="2" t="s">
        <v>318</v>
      </c>
    </row>
    <row r="1059" spans="1:3" x14ac:dyDescent="0.2">
      <c r="A1059" s="7"/>
      <c r="B1059" s="2" t="s">
        <v>5</v>
      </c>
      <c r="C1059" s="2" t="s">
        <v>214</v>
      </c>
    </row>
    <row r="1060" spans="1:3" x14ac:dyDescent="0.2">
      <c r="A1060" s="7"/>
      <c r="B1060" s="2" t="s">
        <v>7</v>
      </c>
      <c r="C1060" s="2" t="s">
        <v>653</v>
      </c>
    </row>
    <row r="1061" spans="1:3" x14ac:dyDescent="0.2">
      <c r="A1061" s="7"/>
      <c r="B1061" s="2" t="s">
        <v>9</v>
      </c>
      <c r="C1061" s="3" t="str">
        <f>HYPERLINK("mailto:amity.james@chicagobooth.edu", "amity.james@chicagobooth.edu")</f>
        <v>amity.james@chicagobooth.edu</v>
      </c>
    </row>
    <row r="1062" spans="1:3" x14ac:dyDescent="0.2">
      <c r="A1062" s="8" t="s">
        <v>654</v>
      </c>
      <c r="B1062" s="4" t="s">
        <v>3</v>
      </c>
      <c r="C1062" s="4" t="s">
        <v>525</v>
      </c>
    </row>
    <row r="1063" spans="1:3" x14ac:dyDescent="0.2">
      <c r="A1063" s="9"/>
      <c r="B1063" s="4" t="s">
        <v>5</v>
      </c>
      <c r="C1063" s="4" t="s">
        <v>12</v>
      </c>
    </row>
    <row r="1064" spans="1:3" x14ac:dyDescent="0.2">
      <c r="A1064" s="9"/>
      <c r="B1064" s="4" t="s">
        <v>7</v>
      </c>
      <c r="C1064" s="4" t="s">
        <v>655</v>
      </c>
    </row>
    <row r="1065" spans="1:3" x14ac:dyDescent="0.2">
      <c r="A1065" s="9"/>
      <c r="B1065" s="4" t="s">
        <v>9</v>
      </c>
      <c r="C1065" s="5" t="str">
        <f>HYPERLINK("mailto:grace.james@chicagobooth.edu", "grace.james@chicagobooth.edu")</f>
        <v>grace.james@chicagobooth.edu</v>
      </c>
    </row>
    <row r="1066" spans="1:3" x14ac:dyDescent="0.2">
      <c r="A1066" s="6" t="s">
        <v>656</v>
      </c>
      <c r="B1066" s="2" t="s">
        <v>3</v>
      </c>
      <c r="C1066" s="2" t="s">
        <v>26</v>
      </c>
    </row>
    <row r="1067" spans="1:3" x14ac:dyDescent="0.2">
      <c r="A1067" s="7"/>
      <c r="B1067" s="2" t="s">
        <v>5</v>
      </c>
      <c r="C1067" s="2" t="s">
        <v>270</v>
      </c>
    </row>
    <row r="1068" spans="1:3" x14ac:dyDescent="0.2">
      <c r="A1068" s="7"/>
      <c r="B1068" s="2" t="s">
        <v>7</v>
      </c>
      <c r="C1068" s="2" t="s">
        <v>657</v>
      </c>
    </row>
    <row r="1069" spans="1:3" x14ac:dyDescent="0.2">
      <c r="A1069" s="7"/>
      <c r="B1069" s="2" t="s">
        <v>9</v>
      </c>
      <c r="C1069" s="3" t="str">
        <f>HYPERLINK("mailto:Monica.Jee@chicagobooth.edu", "Monica.Jee@chicagobooth.edu")</f>
        <v>Monica.Jee@chicagobooth.edu</v>
      </c>
    </row>
    <row r="1070" spans="1:3" x14ac:dyDescent="0.2">
      <c r="A1070" s="8" t="s">
        <v>658</v>
      </c>
      <c r="B1070" s="4" t="s">
        <v>3</v>
      </c>
      <c r="C1070" s="4" t="s">
        <v>659</v>
      </c>
    </row>
    <row r="1071" spans="1:3" x14ac:dyDescent="0.2">
      <c r="A1071" s="9"/>
      <c r="B1071" s="4" t="s">
        <v>5</v>
      </c>
      <c r="C1071" s="4" t="s">
        <v>23</v>
      </c>
    </row>
    <row r="1072" spans="1:3" x14ac:dyDescent="0.2">
      <c r="A1072" s="9"/>
      <c r="B1072" s="4" t="s">
        <v>7</v>
      </c>
      <c r="C1072" s="4" t="s">
        <v>660</v>
      </c>
    </row>
    <row r="1073" spans="1:3" x14ac:dyDescent="0.2">
      <c r="A1073" s="9"/>
      <c r="B1073" s="4" t="s">
        <v>9</v>
      </c>
      <c r="C1073" s="5" t="str">
        <f>HYPERLINK("mailto:Justin.Jelinske@chicagobooth.edu", "Justin.Jelinske@chicagobooth.edu")</f>
        <v>Justin.Jelinske@chicagobooth.edu</v>
      </c>
    </row>
    <row r="1074" spans="1:3" x14ac:dyDescent="0.2">
      <c r="A1074" s="6" t="s">
        <v>661</v>
      </c>
      <c r="B1074" s="2" t="s">
        <v>3</v>
      </c>
      <c r="C1074" s="2" t="s">
        <v>662</v>
      </c>
    </row>
    <row r="1075" spans="1:3" x14ac:dyDescent="0.2">
      <c r="A1075" s="7"/>
      <c r="B1075" s="2" t="s">
        <v>5</v>
      </c>
      <c r="C1075" s="2" t="s">
        <v>30</v>
      </c>
    </row>
    <row r="1076" spans="1:3" x14ac:dyDescent="0.2">
      <c r="A1076" s="7"/>
      <c r="B1076" s="2" t="s">
        <v>7</v>
      </c>
      <c r="C1076" s="2" t="s">
        <v>663</v>
      </c>
    </row>
    <row r="1077" spans="1:3" x14ac:dyDescent="0.2">
      <c r="A1077" s="7"/>
      <c r="B1077" s="2" t="s">
        <v>9</v>
      </c>
      <c r="C1077" s="3" t="str">
        <f>HYPERLINK("mailto:Sam.Jemielity@chicagobooth.edu", "Sam.Jemielity@chicagobooth.edu")</f>
        <v>Sam.Jemielity@chicagobooth.edu</v>
      </c>
    </row>
    <row r="1078" spans="1:3" x14ac:dyDescent="0.2">
      <c r="A1078" s="8" t="s">
        <v>664</v>
      </c>
      <c r="B1078" s="4" t="s">
        <v>3</v>
      </c>
      <c r="C1078" s="4" t="s">
        <v>581</v>
      </c>
    </row>
    <row r="1079" spans="1:3" x14ac:dyDescent="0.2">
      <c r="A1079" s="9"/>
      <c r="B1079" s="4" t="s">
        <v>5</v>
      </c>
      <c r="C1079" s="4" t="s">
        <v>198</v>
      </c>
    </row>
    <row r="1080" spans="1:3" x14ac:dyDescent="0.2">
      <c r="A1080" s="9"/>
      <c r="B1080" s="4" t="s">
        <v>7</v>
      </c>
      <c r="C1080" s="4" t="s">
        <v>112</v>
      </c>
    </row>
    <row r="1081" spans="1:3" x14ac:dyDescent="0.2">
      <c r="A1081" s="9"/>
      <c r="B1081" s="4" t="s">
        <v>9</v>
      </c>
      <c r="C1081" s="5" t="str">
        <f>HYPERLINK("mailto:Megan.Jennings-Quist@chicagobooth.edu", "Megan.Jennings-Quist@chicagobooth.edu")</f>
        <v>Megan.Jennings-Quist@chicagobooth.edu</v>
      </c>
    </row>
    <row r="1082" spans="1:3" x14ac:dyDescent="0.2">
      <c r="A1082" s="6" t="s">
        <v>665</v>
      </c>
      <c r="B1082" s="2" t="s">
        <v>3</v>
      </c>
      <c r="C1082" s="2" t="s">
        <v>64</v>
      </c>
    </row>
    <row r="1083" spans="1:3" x14ac:dyDescent="0.2">
      <c r="A1083" s="7"/>
      <c r="B1083" s="2" t="s">
        <v>5</v>
      </c>
      <c r="C1083" s="2" t="s">
        <v>51</v>
      </c>
    </row>
    <row r="1084" spans="1:3" x14ac:dyDescent="0.2">
      <c r="A1084" s="7"/>
      <c r="B1084" s="2" t="s">
        <v>7</v>
      </c>
      <c r="C1084" s="2" t="s">
        <v>1</v>
      </c>
    </row>
    <row r="1085" spans="1:3" x14ac:dyDescent="0.2">
      <c r="A1085" s="7"/>
      <c r="B1085" s="2" t="s">
        <v>9</v>
      </c>
      <c r="C1085" s="3" t="str">
        <f>HYPERLINK("mailto:Junyoung.Jeong@chicagobooth.edu", "Junyoung.Jeong@chicagobooth.edu")</f>
        <v>Junyoung.Jeong@chicagobooth.edu</v>
      </c>
    </row>
    <row r="1086" spans="1:3" x14ac:dyDescent="0.2">
      <c r="A1086" s="8" t="s">
        <v>666</v>
      </c>
      <c r="B1086" s="4" t="s">
        <v>3</v>
      </c>
      <c r="C1086" s="4" t="s">
        <v>64</v>
      </c>
    </row>
    <row r="1087" spans="1:3" x14ac:dyDescent="0.2">
      <c r="A1087" s="9"/>
      <c r="B1087" s="4" t="s">
        <v>5</v>
      </c>
      <c r="C1087" s="4" t="s">
        <v>51</v>
      </c>
    </row>
    <row r="1088" spans="1:3" x14ac:dyDescent="0.2">
      <c r="A1088" s="9"/>
      <c r="B1088" s="4" t="s">
        <v>7</v>
      </c>
      <c r="C1088" s="4" t="s">
        <v>1</v>
      </c>
    </row>
    <row r="1089" spans="1:3" x14ac:dyDescent="0.2">
      <c r="A1089" s="9"/>
      <c r="B1089" s="4" t="s">
        <v>9</v>
      </c>
      <c r="C1089" s="5" t="str">
        <f>HYPERLINK("mailto:Jason.Jia@chicagobooth.edu", "Jason.Jia@chicagobooth.edu")</f>
        <v>Jason.Jia@chicagobooth.edu</v>
      </c>
    </row>
    <row r="1090" spans="1:3" x14ac:dyDescent="0.2">
      <c r="A1090" s="6" t="s">
        <v>667</v>
      </c>
      <c r="B1090" s="2" t="s">
        <v>3</v>
      </c>
      <c r="C1090" s="2" t="s">
        <v>668</v>
      </c>
    </row>
    <row r="1091" spans="1:3" x14ac:dyDescent="0.2">
      <c r="A1091" s="7"/>
      <c r="B1091" s="2" t="s">
        <v>5</v>
      </c>
      <c r="C1091" s="2" t="s">
        <v>6</v>
      </c>
    </row>
    <row r="1092" spans="1:3" x14ac:dyDescent="0.2">
      <c r="A1092" s="7"/>
      <c r="B1092" s="2" t="s">
        <v>7</v>
      </c>
      <c r="C1092" s="2" t="s">
        <v>669</v>
      </c>
    </row>
    <row r="1093" spans="1:3" x14ac:dyDescent="0.2">
      <c r="A1093" s="7"/>
      <c r="B1093" s="2" t="s">
        <v>9</v>
      </c>
      <c r="C1093" s="3" t="str">
        <f>HYPERLINK("mailto:cathe.johnson@chicagobooth.edu", "cathe.johnson@chicagobooth.edu")</f>
        <v>cathe.johnson@chicagobooth.edu</v>
      </c>
    </row>
    <row r="1094" spans="1:3" x14ac:dyDescent="0.2">
      <c r="A1094" s="8" t="s">
        <v>670</v>
      </c>
      <c r="B1094" s="4" t="s">
        <v>3</v>
      </c>
      <c r="C1094" s="4" t="s">
        <v>671</v>
      </c>
    </row>
    <row r="1095" spans="1:3" x14ac:dyDescent="0.2">
      <c r="A1095" s="9"/>
      <c r="B1095" s="4" t="s">
        <v>5</v>
      </c>
      <c r="C1095" s="4" t="s">
        <v>30</v>
      </c>
    </row>
    <row r="1096" spans="1:3" x14ac:dyDescent="0.2">
      <c r="A1096" s="9"/>
      <c r="B1096" s="4" t="s">
        <v>7</v>
      </c>
      <c r="C1096" s="4" t="s">
        <v>672</v>
      </c>
    </row>
    <row r="1097" spans="1:3" x14ac:dyDescent="0.2">
      <c r="A1097" s="9"/>
      <c r="B1097" s="4" t="s">
        <v>9</v>
      </c>
      <c r="C1097" s="5" t="str">
        <f>HYPERLINK("mailto:Zach.Johnson@chicagobooth.edu", "Zach.Johnson@chicagobooth.edu")</f>
        <v>Zach.Johnson@chicagobooth.edu</v>
      </c>
    </row>
    <row r="1098" spans="1:3" x14ac:dyDescent="0.2">
      <c r="A1098" s="6" t="s">
        <v>673</v>
      </c>
      <c r="B1098" s="2" t="s">
        <v>3</v>
      </c>
      <c r="C1098" s="2" t="s">
        <v>545</v>
      </c>
    </row>
    <row r="1099" spans="1:3" x14ac:dyDescent="0.2">
      <c r="A1099" s="7"/>
      <c r="B1099" s="2" t="s">
        <v>5</v>
      </c>
      <c r="C1099" s="2" t="s">
        <v>327</v>
      </c>
    </row>
    <row r="1100" spans="1:3" x14ac:dyDescent="0.2">
      <c r="A1100" s="7"/>
      <c r="B1100" s="2" t="s">
        <v>7</v>
      </c>
      <c r="C1100" s="2" t="s">
        <v>674</v>
      </c>
    </row>
    <row r="1101" spans="1:3" x14ac:dyDescent="0.2">
      <c r="A1101" s="7"/>
      <c r="B1101" s="2" t="s">
        <v>9</v>
      </c>
      <c r="C1101" s="3" t="str">
        <f>HYPERLINK("mailto:Suzi.Jones@chicagobooth.edu", "Suzi.Jones@chicagobooth.edu")</f>
        <v>Suzi.Jones@chicagobooth.edu</v>
      </c>
    </row>
    <row r="1102" spans="1:3" x14ac:dyDescent="0.2">
      <c r="A1102" s="8" t="s">
        <v>675</v>
      </c>
      <c r="B1102" s="4" t="s">
        <v>3</v>
      </c>
      <c r="C1102" s="4" t="s">
        <v>26</v>
      </c>
    </row>
    <row r="1103" spans="1:3" x14ac:dyDescent="0.2">
      <c r="A1103" s="9"/>
      <c r="B1103" s="4" t="s">
        <v>5</v>
      </c>
      <c r="C1103" s="4" t="s">
        <v>34</v>
      </c>
    </row>
    <row r="1104" spans="1:3" x14ac:dyDescent="0.2">
      <c r="A1104" s="9"/>
      <c r="B1104" s="4" t="s">
        <v>7</v>
      </c>
      <c r="C1104" s="4" t="s">
        <v>1</v>
      </c>
    </row>
    <row r="1105" spans="1:3" x14ac:dyDescent="0.2">
      <c r="A1105" s="9"/>
      <c r="B1105" s="4" t="s">
        <v>9</v>
      </c>
      <c r="C1105" s="5" t="str">
        <f>HYPERLINK("mailto:Jordan.Jones@chicagobooth.edu", "Jordan.Jones@chicagobooth.edu")</f>
        <v>Jordan.Jones@chicagobooth.edu</v>
      </c>
    </row>
    <row r="1106" spans="1:3" x14ac:dyDescent="0.2">
      <c r="A1106" s="6" t="s">
        <v>676</v>
      </c>
      <c r="B1106" s="2" t="s">
        <v>3</v>
      </c>
      <c r="C1106" s="2" t="s">
        <v>677</v>
      </c>
    </row>
    <row r="1107" spans="1:3" x14ac:dyDescent="0.2">
      <c r="A1107" s="7"/>
      <c r="B1107" s="2" t="s">
        <v>5</v>
      </c>
      <c r="C1107" s="2" t="s">
        <v>20</v>
      </c>
    </row>
    <row r="1108" spans="1:3" x14ac:dyDescent="0.2">
      <c r="A1108" s="7"/>
      <c r="B1108" s="2" t="s">
        <v>7</v>
      </c>
      <c r="C1108" s="2" t="s">
        <v>678</v>
      </c>
    </row>
    <row r="1109" spans="1:3" x14ac:dyDescent="0.2">
      <c r="A1109" s="7"/>
      <c r="B1109" s="2" t="s">
        <v>9</v>
      </c>
      <c r="C1109" s="3" t="str">
        <f>HYPERLINK("mailto:Marques.Jules@chicagobooth.edu", "Marques.Jules@chicagobooth.edu")</f>
        <v>Marques.Jules@chicagobooth.edu</v>
      </c>
    </row>
    <row r="1110" spans="1:3" x14ac:dyDescent="0.2">
      <c r="A1110" s="8" t="s">
        <v>679</v>
      </c>
      <c r="B1110" s="4" t="s">
        <v>3</v>
      </c>
      <c r="C1110" s="4" t="s">
        <v>680</v>
      </c>
    </row>
    <row r="1111" spans="1:3" x14ac:dyDescent="0.2">
      <c r="A1111" s="9"/>
      <c r="B1111" s="4" t="s">
        <v>5</v>
      </c>
      <c r="C1111" s="4" t="s">
        <v>30</v>
      </c>
    </row>
    <row r="1112" spans="1:3" x14ac:dyDescent="0.2">
      <c r="A1112" s="9"/>
      <c r="B1112" s="4" t="s">
        <v>7</v>
      </c>
      <c r="C1112" s="4" t="s">
        <v>1</v>
      </c>
    </row>
    <row r="1113" spans="1:3" x14ac:dyDescent="0.2">
      <c r="A1113" s="9"/>
      <c r="B1113" s="4" t="s">
        <v>9</v>
      </c>
      <c r="C1113" s="5" t="str">
        <f>HYPERLINK("mailto:Anjali.Julka@chicagobooth.edu", "Anjali.Julka@chicagobooth.edu")</f>
        <v>Anjali.Julka@chicagobooth.edu</v>
      </c>
    </row>
    <row r="1114" spans="1:3" x14ac:dyDescent="0.2">
      <c r="A1114" s="6" t="s">
        <v>681</v>
      </c>
      <c r="B1114" s="2" t="s">
        <v>3</v>
      </c>
      <c r="C1114" s="2" t="s">
        <v>11</v>
      </c>
    </row>
    <row r="1115" spans="1:3" x14ac:dyDescent="0.2">
      <c r="A1115" s="7"/>
      <c r="B1115" s="2" t="s">
        <v>5</v>
      </c>
      <c r="C1115" s="2" t="s">
        <v>12</v>
      </c>
    </row>
    <row r="1116" spans="1:3" x14ac:dyDescent="0.2">
      <c r="A1116" s="7"/>
      <c r="B1116" s="2" t="s">
        <v>7</v>
      </c>
      <c r="C1116" s="2" t="s">
        <v>682</v>
      </c>
    </row>
    <row r="1117" spans="1:3" x14ac:dyDescent="0.2">
      <c r="A1117" s="7"/>
      <c r="B1117" s="2" t="s">
        <v>9</v>
      </c>
      <c r="C1117" s="3" t="str">
        <f>HYPERLINK("mailto:Rebecca.Kahn-Witman@chicagobooth.edu", "Rebecca.Kahn-Witman@chicagobooth.edu")</f>
        <v>Rebecca.Kahn-Witman@chicagobooth.edu</v>
      </c>
    </row>
    <row r="1118" spans="1:3" x14ac:dyDescent="0.2">
      <c r="A1118" s="8" t="s">
        <v>683</v>
      </c>
      <c r="B1118" s="4" t="s">
        <v>3</v>
      </c>
      <c r="C1118" s="4" t="s">
        <v>326</v>
      </c>
    </row>
    <row r="1119" spans="1:3" x14ac:dyDescent="0.2">
      <c r="A1119" s="9"/>
      <c r="B1119" s="4" t="s">
        <v>5</v>
      </c>
      <c r="C1119" s="4" t="s">
        <v>327</v>
      </c>
    </row>
    <row r="1120" spans="1:3" x14ac:dyDescent="0.2">
      <c r="A1120" s="9"/>
      <c r="B1120" s="4" t="s">
        <v>7</v>
      </c>
      <c r="C1120" s="4" t="s">
        <v>684</v>
      </c>
    </row>
    <row r="1121" spans="1:3" x14ac:dyDescent="0.2">
      <c r="A1121" s="9"/>
      <c r="B1121" s="4" t="s">
        <v>9</v>
      </c>
      <c r="C1121" s="5" t="str">
        <f>HYPERLINK("mailto:leah.kaltz@chicagobooth.edu", "leah.kaltz@chicagobooth.edu")</f>
        <v>leah.kaltz@chicagobooth.edu</v>
      </c>
    </row>
    <row r="1122" spans="1:3" x14ac:dyDescent="0.2">
      <c r="A1122" s="6" t="s">
        <v>685</v>
      </c>
      <c r="B1122" s="2" t="s">
        <v>3</v>
      </c>
      <c r="C1122" s="2" t="s">
        <v>686</v>
      </c>
    </row>
    <row r="1123" spans="1:3" x14ac:dyDescent="0.2">
      <c r="A1123" s="7"/>
      <c r="B1123" s="2" t="s">
        <v>5</v>
      </c>
      <c r="C1123" s="2" t="s">
        <v>20</v>
      </c>
    </row>
    <row r="1124" spans="1:3" x14ac:dyDescent="0.2">
      <c r="A1124" s="7"/>
      <c r="B1124" s="2" t="s">
        <v>7</v>
      </c>
      <c r="C1124" s="2" t="s">
        <v>687</v>
      </c>
    </row>
    <row r="1125" spans="1:3" x14ac:dyDescent="0.2">
      <c r="A1125" s="7"/>
      <c r="B1125" s="2" t="s">
        <v>9</v>
      </c>
      <c r="C1125" s="3" t="str">
        <f>HYPERLINK("mailto:Mannal.Kamal@chicagobooth.edu", "Mannal.Kamal@chicagobooth.edu")</f>
        <v>Mannal.Kamal@chicagobooth.edu</v>
      </c>
    </row>
    <row r="1126" spans="1:3" x14ac:dyDescent="0.2">
      <c r="A1126" s="8" t="s">
        <v>688</v>
      </c>
      <c r="B1126" s="4" t="s">
        <v>3</v>
      </c>
      <c r="C1126" s="4" t="s">
        <v>64</v>
      </c>
    </row>
    <row r="1127" spans="1:3" x14ac:dyDescent="0.2">
      <c r="A1127" s="9"/>
      <c r="B1127" s="4" t="s">
        <v>5</v>
      </c>
      <c r="C1127" s="4" t="s">
        <v>51</v>
      </c>
    </row>
    <row r="1128" spans="1:3" x14ac:dyDescent="0.2">
      <c r="A1128" s="9"/>
      <c r="B1128" s="4" t="s">
        <v>7</v>
      </c>
      <c r="C1128" s="4" t="s">
        <v>1</v>
      </c>
    </row>
    <row r="1129" spans="1:3" x14ac:dyDescent="0.2">
      <c r="A1129" s="9"/>
      <c r="B1129" s="4" t="s">
        <v>9</v>
      </c>
      <c r="C1129" s="5" t="str">
        <f>HYPERLINK("mailto:Christy.Kang@chicagobooth.edu", "Christy.Kang@chicagobooth.edu")</f>
        <v>Christy.Kang@chicagobooth.edu</v>
      </c>
    </row>
    <row r="1130" spans="1:3" x14ac:dyDescent="0.2">
      <c r="A1130" s="6" t="s">
        <v>689</v>
      </c>
      <c r="B1130" s="2" t="s">
        <v>3</v>
      </c>
      <c r="C1130" s="2" t="s">
        <v>579</v>
      </c>
    </row>
    <row r="1131" spans="1:3" x14ac:dyDescent="0.2">
      <c r="A1131" s="7"/>
      <c r="B1131" s="2" t="s">
        <v>5</v>
      </c>
      <c r="C1131" s="2" t="s">
        <v>34</v>
      </c>
    </row>
    <row r="1132" spans="1:3" x14ac:dyDescent="0.2">
      <c r="A1132" s="7"/>
      <c r="B1132" s="2" t="s">
        <v>7</v>
      </c>
      <c r="C1132" s="2" t="s">
        <v>690</v>
      </c>
    </row>
    <row r="1133" spans="1:3" x14ac:dyDescent="0.2">
      <c r="A1133" s="7"/>
      <c r="B1133" s="2" t="s">
        <v>9</v>
      </c>
      <c r="C1133" s="3" t="str">
        <f>HYPERLINK("mailto:paul.karabush@chicagobooth.edu", "paul.karabush@chicagobooth.edu")</f>
        <v>paul.karabush@chicagobooth.edu</v>
      </c>
    </row>
    <row r="1134" spans="1:3" x14ac:dyDescent="0.2">
      <c r="A1134" s="8" t="s">
        <v>691</v>
      </c>
      <c r="B1134" s="4" t="s">
        <v>3</v>
      </c>
      <c r="C1134" s="4" t="s">
        <v>26</v>
      </c>
    </row>
    <row r="1135" spans="1:3" x14ac:dyDescent="0.2">
      <c r="A1135" s="9"/>
      <c r="B1135" s="4" t="s">
        <v>5</v>
      </c>
      <c r="C1135" s="4" t="s">
        <v>16</v>
      </c>
    </row>
    <row r="1136" spans="1:3" x14ac:dyDescent="0.2">
      <c r="A1136" s="9"/>
      <c r="B1136" s="4" t="s">
        <v>7</v>
      </c>
      <c r="C1136" s="4" t="s">
        <v>1</v>
      </c>
    </row>
    <row r="1137" spans="1:3" x14ac:dyDescent="0.2">
      <c r="A1137" s="9"/>
      <c r="B1137" s="4" t="s">
        <v>9</v>
      </c>
      <c r="C1137" s="5" t="str">
        <f>HYPERLINK("mailto:Helena.Karas@chicagobooth.edu", "Helena.Karas@chicagobooth.edu")</f>
        <v>Helena.Karas@chicagobooth.edu</v>
      </c>
    </row>
    <row r="1138" spans="1:3" x14ac:dyDescent="0.2">
      <c r="A1138" s="6" t="s">
        <v>692</v>
      </c>
      <c r="B1138" s="2" t="s">
        <v>3</v>
      </c>
      <c r="C1138" s="2" t="s">
        <v>693</v>
      </c>
    </row>
    <row r="1139" spans="1:3" x14ac:dyDescent="0.2">
      <c r="A1139" s="7"/>
      <c r="B1139" s="2" t="s">
        <v>5</v>
      </c>
      <c r="C1139" s="2" t="s">
        <v>122</v>
      </c>
    </row>
    <row r="1140" spans="1:3" x14ac:dyDescent="0.2">
      <c r="A1140" s="7"/>
      <c r="B1140" s="2" t="s">
        <v>7</v>
      </c>
      <c r="C1140" s="2" t="s">
        <v>694</v>
      </c>
    </row>
    <row r="1141" spans="1:3" x14ac:dyDescent="0.2">
      <c r="A1141" s="7"/>
      <c r="B1141" s="2" t="s">
        <v>9</v>
      </c>
      <c r="C1141" s="3" t="str">
        <f>HYPERLINK("mailto:Caroline.Karr@chicagobooth.edu", "Caroline.Karr@chicagobooth.edu")</f>
        <v>Caroline.Karr@chicagobooth.edu</v>
      </c>
    </row>
    <row r="1142" spans="1:3" x14ac:dyDescent="0.2">
      <c r="A1142" s="8" t="s">
        <v>695</v>
      </c>
      <c r="B1142" s="4" t="s">
        <v>3</v>
      </c>
      <c r="C1142" s="4" t="s">
        <v>64</v>
      </c>
    </row>
    <row r="1143" spans="1:3" x14ac:dyDescent="0.2">
      <c r="A1143" s="9"/>
      <c r="B1143" s="4" t="s">
        <v>5</v>
      </c>
      <c r="C1143" s="4" t="s">
        <v>51</v>
      </c>
    </row>
    <row r="1144" spans="1:3" x14ac:dyDescent="0.2">
      <c r="A1144" s="9"/>
      <c r="B1144" s="4" t="s">
        <v>7</v>
      </c>
      <c r="C1144" s="4" t="s">
        <v>1</v>
      </c>
    </row>
    <row r="1145" spans="1:3" x14ac:dyDescent="0.2">
      <c r="A1145" s="9"/>
      <c r="B1145" s="4" t="s">
        <v>9</v>
      </c>
      <c r="C1145" s="5" t="str">
        <f>HYPERLINK("mailto:Harleen.Kaur@chicagobooth.edu", "Harleen.Kaur@chicagobooth.edu")</f>
        <v>Harleen.Kaur@chicagobooth.edu</v>
      </c>
    </row>
    <row r="1146" spans="1:3" x14ac:dyDescent="0.2">
      <c r="A1146" s="6" t="s">
        <v>696</v>
      </c>
      <c r="B1146" s="2" t="s">
        <v>3</v>
      </c>
      <c r="C1146" s="2" t="s">
        <v>697</v>
      </c>
    </row>
    <row r="1147" spans="1:3" x14ac:dyDescent="0.2">
      <c r="A1147" s="7"/>
      <c r="B1147" s="2" t="s">
        <v>5</v>
      </c>
      <c r="C1147" s="2" t="s">
        <v>61</v>
      </c>
    </row>
    <row r="1148" spans="1:3" x14ac:dyDescent="0.2">
      <c r="A1148" s="7"/>
      <c r="B1148" s="2" t="s">
        <v>7</v>
      </c>
      <c r="C1148" s="2" t="s">
        <v>698</v>
      </c>
    </row>
    <row r="1149" spans="1:3" x14ac:dyDescent="0.2">
      <c r="A1149" s="7"/>
      <c r="B1149" s="2" t="s">
        <v>9</v>
      </c>
      <c r="C1149" s="3" t="str">
        <f>HYPERLINK("mailto:Meghan.Keedy@chicagobooth.edu", "Meghan.Keedy@chicagobooth.edu")</f>
        <v>Meghan.Keedy@chicagobooth.edu</v>
      </c>
    </row>
    <row r="1150" spans="1:3" x14ac:dyDescent="0.2">
      <c r="A1150" s="8" t="s">
        <v>699</v>
      </c>
      <c r="B1150" s="4" t="s">
        <v>3</v>
      </c>
      <c r="C1150" s="4" t="s">
        <v>700</v>
      </c>
    </row>
    <row r="1151" spans="1:3" x14ac:dyDescent="0.2">
      <c r="A1151" s="9"/>
      <c r="B1151" s="4" t="s">
        <v>5</v>
      </c>
      <c r="C1151" s="4" t="s">
        <v>103</v>
      </c>
    </row>
    <row r="1152" spans="1:3" x14ac:dyDescent="0.2">
      <c r="A1152" s="9"/>
      <c r="B1152" s="4" t="s">
        <v>7</v>
      </c>
      <c r="C1152" s="4" t="s">
        <v>701</v>
      </c>
    </row>
    <row r="1153" spans="1:3" x14ac:dyDescent="0.2">
      <c r="A1153" s="9"/>
      <c r="B1153" s="4" t="s">
        <v>9</v>
      </c>
      <c r="C1153" s="5" t="str">
        <f>HYPERLINK("mailto:Kara.Kendall@chicagobooth.edu", "Kara.Kendall@chicagobooth.edu")</f>
        <v>Kara.Kendall@chicagobooth.edu</v>
      </c>
    </row>
    <row r="1154" spans="1:3" x14ac:dyDescent="0.2">
      <c r="A1154" s="6" t="s">
        <v>702</v>
      </c>
      <c r="B1154" s="2" t="s">
        <v>3</v>
      </c>
      <c r="C1154" s="2" t="s">
        <v>337</v>
      </c>
    </row>
    <row r="1155" spans="1:3" x14ac:dyDescent="0.2">
      <c r="A1155" s="7"/>
      <c r="B1155" s="2" t="s">
        <v>5</v>
      </c>
      <c r="C1155" s="2" t="s">
        <v>83</v>
      </c>
    </row>
    <row r="1156" spans="1:3" x14ac:dyDescent="0.2">
      <c r="A1156" s="7"/>
      <c r="B1156" s="2" t="s">
        <v>7</v>
      </c>
      <c r="C1156" s="2" t="s">
        <v>703</v>
      </c>
    </row>
    <row r="1157" spans="1:3" x14ac:dyDescent="0.2">
      <c r="A1157" s="7"/>
      <c r="B1157" s="2" t="s">
        <v>9</v>
      </c>
      <c r="C1157" s="3" t="str">
        <f>HYPERLINK("mailto:Natalie.Kenna@chicagobooth.edu", "Natalie.Kenna@chicagobooth.edu")</f>
        <v>Natalie.Kenna@chicagobooth.edu</v>
      </c>
    </row>
    <row r="1158" spans="1:3" x14ac:dyDescent="0.2">
      <c r="A1158" s="8" t="s">
        <v>704</v>
      </c>
      <c r="B1158" s="4" t="s">
        <v>3</v>
      </c>
      <c r="C1158" s="4" t="s">
        <v>26</v>
      </c>
    </row>
    <row r="1159" spans="1:3" x14ac:dyDescent="0.2">
      <c r="A1159" s="9"/>
      <c r="B1159" s="4" t="s">
        <v>5</v>
      </c>
      <c r="C1159" s="4" t="s">
        <v>188</v>
      </c>
    </row>
    <row r="1160" spans="1:3" x14ac:dyDescent="0.2">
      <c r="A1160" s="9"/>
      <c r="B1160" s="4" t="s">
        <v>7</v>
      </c>
      <c r="C1160" s="4" t="s">
        <v>1</v>
      </c>
    </row>
    <row r="1161" spans="1:3" x14ac:dyDescent="0.2">
      <c r="A1161" s="9"/>
      <c r="B1161" s="4" t="s">
        <v>9</v>
      </c>
      <c r="C1161" s="5" t="str">
        <f>HYPERLINK("mailto:Jesmine.Keung@chicagobooth.edu", "Jesmine.Keung@chicagobooth.edu")</f>
        <v>Jesmine.Keung@chicagobooth.edu</v>
      </c>
    </row>
    <row r="1162" spans="1:3" x14ac:dyDescent="0.2">
      <c r="A1162" s="6" t="s">
        <v>705</v>
      </c>
      <c r="B1162" s="2" t="s">
        <v>3</v>
      </c>
      <c r="C1162" s="2" t="s">
        <v>706</v>
      </c>
    </row>
    <row r="1163" spans="1:3" x14ac:dyDescent="0.2">
      <c r="A1163" s="7"/>
      <c r="B1163" s="2" t="s">
        <v>5</v>
      </c>
      <c r="C1163" s="2" t="s">
        <v>71</v>
      </c>
    </row>
    <row r="1164" spans="1:3" x14ac:dyDescent="0.2">
      <c r="A1164" s="7"/>
      <c r="B1164" s="2" t="s">
        <v>7</v>
      </c>
      <c r="C1164" s="2" t="s">
        <v>707</v>
      </c>
    </row>
    <row r="1165" spans="1:3" x14ac:dyDescent="0.2">
      <c r="A1165" s="7"/>
      <c r="B1165" s="2" t="s">
        <v>9</v>
      </c>
      <c r="C1165" s="3" t="str">
        <f>HYPERLINK("mailto:Niena.Kidd@chicagobooth.edu", "Niena.Kidd@chicagobooth.edu")</f>
        <v>Niena.Kidd@chicagobooth.edu</v>
      </c>
    </row>
    <row r="1166" spans="1:3" x14ac:dyDescent="0.2">
      <c r="A1166" s="8" t="s">
        <v>708</v>
      </c>
      <c r="B1166" s="4" t="s">
        <v>3</v>
      </c>
      <c r="C1166" s="4" t="s">
        <v>709</v>
      </c>
    </row>
    <row r="1167" spans="1:3" x14ac:dyDescent="0.2">
      <c r="A1167" s="9"/>
      <c r="B1167" s="4" t="s">
        <v>5</v>
      </c>
      <c r="C1167" s="4" t="s">
        <v>194</v>
      </c>
    </row>
    <row r="1168" spans="1:3" x14ac:dyDescent="0.2">
      <c r="A1168" s="9"/>
      <c r="B1168" s="4" t="s">
        <v>7</v>
      </c>
      <c r="C1168" s="4" t="s">
        <v>710</v>
      </c>
    </row>
    <row r="1169" spans="1:3" x14ac:dyDescent="0.2">
      <c r="A1169" s="9"/>
      <c r="B1169" s="4" t="s">
        <v>9</v>
      </c>
      <c r="C1169" s="5" t="str">
        <f>HYPERLINK("mailto:Kim.Kieras@chicagobooth.edu", "Kim.Kieras@chicagobooth.edu")</f>
        <v>Kim.Kieras@chicagobooth.edu</v>
      </c>
    </row>
    <row r="1170" spans="1:3" x14ac:dyDescent="0.2">
      <c r="A1170" s="6" t="s">
        <v>711</v>
      </c>
      <c r="B1170" s="2" t="s">
        <v>3</v>
      </c>
      <c r="C1170" s="2" t="s">
        <v>712</v>
      </c>
    </row>
    <row r="1171" spans="1:3" x14ac:dyDescent="0.2">
      <c r="A1171" s="7"/>
      <c r="B1171" s="2" t="s">
        <v>5</v>
      </c>
      <c r="C1171" s="2" t="s">
        <v>23</v>
      </c>
    </row>
    <row r="1172" spans="1:3" x14ac:dyDescent="0.2">
      <c r="A1172" s="7"/>
      <c r="B1172" s="2" t="s">
        <v>7</v>
      </c>
      <c r="C1172" s="2" t="s">
        <v>713</v>
      </c>
    </row>
    <row r="1173" spans="1:3" x14ac:dyDescent="0.2">
      <c r="A1173" s="7"/>
      <c r="B1173" s="2" t="s">
        <v>9</v>
      </c>
      <c r="C1173" s="3" t="str">
        <f>HYPERLINK("mailto:Alyssa.Kim@chicagobooth.edu", "Alyssa.Kim@chicagobooth.edu")</f>
        <v>Alyssa.Kim@chicagobooth.edu</v>
      </c>
    </row>
    <row r="1174" spans="1:3" x14ac:dyDescent="0.2">
      <c r="A1174" s="8" t="s">
        <v>714</v>
      </c>
      <c r="B1174" s="4" t="s">
        <v>3</v>
      </c>
      <c r="C1174" s="4" t="s">
        <v>715</v>
      </c>
    </row>
    <row r="1175" spans="1:3" x14ac:dyDescent="0.2">
      <c r="A1175" s="9"/>
      <c r="B1175" s="4" t="s">
        <v>5</v>
      </c>
      <c r="C1175" s="4" t="s">
        <v>30</v>
      </c>
    </row>
    <row r="1176" spans="1:3" x14ac:dyDescent="0.2">
      <c r="A1176" s="9"/>
      <c r="B1176" s="4" t="s">
        <v>7</v>
      </c>
      <c r="C1176" s="4" t="s">
        <v>716</v>
      </c>
    </row>
    <row r="1177" spans="1:3" x14ac:dyDescent="0.2">
      <c r="A1177" s="9"/>
      <c r="B1177" s="4" t="s">
        <v>9</v>
      </c>
      <c r="C1177" s="5" t="str">
        <f>HYPERLINK("mailto:Peter.Kim@chicagobooth.edu", "Peter.Kim@chicagobooth.edu")</f>
        <v>Peter.Kim@chicagobooth.edu</v>
      </c>
    </row>
    <row r="1178" spans="1:3" x14ac:dyDescent="0.2">
      <c r="A1178" s="6" t="s">
        <v>717</v>
      </c>
      <c r="B1178" s="2" t="s">
        <v>3</v>
      </c>
      <c r="C1178" s="2" t="s">
        <v>64</v>
      </c>
    </row>
    <row r="1179" spans="1:3" x14ac:dyDescent="0.2">
      <c r="A1179" s="7"/>
      <c r="B1179" s="2" t="s">
        <v>5</v>
      </c>
      <c r="C1179" s="2" t="s">
        <v>51</v>
      </c>
    </row>
    <row r="1180" spans="1:3" x14ac:dyDescent="0.2">
      <c r="A1180" s="7"/>
      <c r="B1180" s="2" t="s">
        <v>7</v>
      </c>
      <c r="C1180" s="2" t="s">
        <v>1</v>
      </c>
    </row>
    <row r="1181" spans="1:3" x14ac:dyDescent="0.2">
      <c r="A1181" s="7"/>
      <c r="B1181" s="2" t="s">
        <v>9</v>
      </c>
      <c r="C1181" s="3" t="str">
        <f>HYPERLINK("mailto:Jaymo.Kim@chicagobooth.edu", "Jaymo.Kim@chicagobooth.edu")</f>
        <v>Jaymo.Kim@chicagobooth.edu</v>
      </c>
    </row>
    <row r="1182" spans="1:3" x14ac:dyDescent="0.2">
      <c r="A1182" s="8" t="s">
        <v>718</v>
      </c>
      <c r="B1182" s="4" t="s">
        <v>3</v>
      </c>
      <c r="C1182" s="4" t="s">
        <v>237</v>
      </c>
    </row>
    <row r="1183" spans="1:3" x14ac:dyDescent="0.2">
      <c r="A1183" s="9"/>
      <c r="B1183" s="4" t="s">
        <v>5</v>
      </c>
      <c r="C1183" s="4" t="s">
        <v>198</v>
      </c>
    </row>
    <row r="1184" spans="1:3" x14ac:dyDescent="0.2">
      <c r="A1184" s="9"/>
      <c r="B1184" s="4" t="s">
        <v>7</v>
      </c>
      <c r="C1184" s="4" t="s">
        <v>719</v>
      </c>
    </row>
    <row r="1185" spans="1:3" x14ac:dyDescent="0.2">
      <c r="A1185" s="9"/>
      <c r="B1185" s="4" t="s">
        <v>9</v>
      </c>
      <c r="C1185" s="5" t="str">
        <f>HYPERLINK("mailto:James.Kiselik@chicagobooth.edu", "James.Kiselik@chicagobooth.edu")</f>
        <v>James.Kiselik@chicagobooth.edu</v>
      </c>
    </row>
    <row r="1186" spans="1:3" x14ac:dyDescent="0.2">
      <c r="A1186" s="6" t="s">
        <v>720</v>
      </c>
      <c r="B1186" s="2" t="s">
        <v>3</v>
      </c>
      <c r="C1186" s="2" t="s">
        <v>721</v>
      </c>
    </row>
    <row r="1187" spans="1:3" x14ac:dyDescent="0.2">
      <c r="A1187" s="7"/>
      <c r="B1187" s="2" t="s">
        <v>5</v>
      </c>
      <c r="C1187" s="2" t="s">
        <v>30</v>
      </c>
    </row>
    <row r="1188" spans="1:3" x14ac:dyDescent="0.2">
      <c r="A1188" s="7"/>
      <c r="B1188" s="2" t="s">
        <v>7</v>
      </c>
      <c r="C1188" s="2" t="s">
        <v>1</v>
      </c>
    </row>
    <row r="1189" spans="1:3" x14ac:dyDescent="0.2">
      <c r="A1189" s="7"/>
      <c r="B1189" s="2" t="s">
        <v>9</v>
      </c>
      <c r="C1189" s="3" t="str">
        <f>HYPERLINK("mailto:Stefanie.Kljucaric@chicagobooth.edu", "Stefanie.Kljucaric@chicagobooth.edu")</f>
        <v>Stefanie.Kljucaric@chicagobooth.edu</v>
      </c>
    </row>
    <row r="1190" spans="1:3" x14ac:dyDescent="0.2">
      <c r="A1190" s="8" t="s">
        <v>722</v>
      </c>
      <c r="B1190" s="4" t="s">
        <v>3</v>
      </c>
      <c r="C1190" s="4" t="s">
        <v>64</v>
      </c>
    </row>
    <row r="1191" spans="1:3" x14ac:dyDescent="0.2">
      <c r="A1191" s="9"/>
      <c r="B1191" s="4" t="s">
        <v>5</v>
      </c>
      <c r="C1191" s="4" t="s">
        <v>51</v>
      </c>
    </row>
    <row r="1192" spans="1:3" x14ac:dyDescent="0.2">
      <c r="A1192" s="9"/>
      <c r="B1192" s="4" t="s">
        <v>7</v>
      </c>
      <c r="C1192" s="4" t="s">
        <v>1</v>
      </c>
    </row>
    <row r="1193" spans="1:3" x14ac:dyDescent="0.2">
      <c r="A1193" s="9"/>
      <c r="B1193" s="4" t="s">
        <v>9</v>
      </c>
      <c r="C1193" s="5" t="str">
        <f>HYPERLINK("mailto:Jonas.Knecht@chicagobooth.edu", "Jonas.Knecht@chicagobooth.edu")</f>
        <v>Jonas.Knecht@chicagobooth.edu</v>
      </c>
    </row>
    <row r="1194" spans="1:3" x14ac:dyDescent="0.2">
      <c r="A1194" s="6" t="s">
        <v>723</v>
      </c>
      <c r="B1194" s="2" t="s">
        <v>3</v>
      </c>
      <c r="C1194" s="2" t="s">
        <v>318</v>
      </c>
    </row>
    <row r="1195" spans="1:3" x14ac:dyDescent="0.2">
      <c r="A1195" s="7"/>
      <c r="B1195" s="2" t="s">
        <v>5</v>
      </c>
      <c r="C1195" s="2" t="s">
        <v>194</v>
      </c>
    </row>
    <row r="1196" spans="1:3" x14ac:dyDescent="0.2">
      <c r="A1196" s="7"/>
      <c r="B1196" s="2" t="s">
        <v>7</v>
      </c>
      <c r="C1196" s="2" t="s">
        <v>724</v>
      </c>
    </row>
    <row r="1197" spans="1:3" x14ac:dyDescent="0.2">
      <c r="A1197" s="7"/>
      <c r="B1197" s="2" t="s">
        <v>9</v>
      </c>
      <c r="C1197" s="3" t="str">
        <f>HYPERLINK("mailto:Gorana.Kolar@chicagobooth.edu", "Gorana.Kolar@chicagobooth.edu")</f>
        <v>Gorana.Kolar@chicagobooth.edu</v>
      </c>
    </row>
    <row r="1198" spans="1:3" x14ac:dyDescent="0.2">
      <c r="A1198" s="8" t="s">
        <v>725</v>
      </c>
      <c r="B1198" s="4" t="s">
        <v>3</v>
      </c>
      <c r="C1198" s="4" t="s">
        <v>726</v>
      </c>
    </row>
    <row r="1199" spans="1:3" x14ac:dyDescent="0.2">
      <c r="A1199" s="9"/>
      <c r="B1199" s="4" t="s">
        <v>727</v>
      </c>
      <c r="C1199" s="4" t="s">
        <v>728</v>
      </c>
    </row>
    <row r="1200" spans="1:3" x14ac:dyDescent="0.2">
      <c r="A1200" s="9"/>
      <c r="B1200" s="4" t="s">
        <v>7</v>
      </c>
      <c r="C1200" s="4" t="s">
        <v>729</v>
      </c>
    </row>
    <row r="1201" spans="1:3" x14ac:dyDescent="0.2">
      <c r="A1201" s="9"/>
      <c r="B1201" s="4" t="s">
        <v>9</v>
      </c>
      <c r="C1201" s="5" t="str">
        <f>HYPERLINK("mailto:skole@chicagobooth.edu", "skole@chicagobooth.edu")</f>
        <v>skole@chicagobooth.edu</v>
      </c>
    </row>
    <row r="1202" spans="1:3" x14ac:dyDescent="0.2">
      <c r="A1202" s="6" t="s">
        <v>730</v>
      </c>
      <c r="B1202" s="2" t="s">
        <v>3</v>
      </c>
      <c r="C1202" s="2" t="s">
        <v>731</v>
      </c>
    </row>
    <row r="1203" spans="1:3" x14ac:dyDescent="0.2">
      <c r="A1203" s="7"/>
      <c r="B1203" s="2" t="s">
        <v>5</v>
      </c>
      <c r="C1203" s="2" t="s">
        <v>270</v>
      </c>
    </row>
    <row r="1204" spans="1:3" x14ac:dyDescent="0.2">
      <c r="A1204" s="7"/>
      <c r="B1204" s="2" t="s">
        <v>7</v>
      </c>
      <c r="C1204" s="2" t="s">
        <v>1</v>
      </c>
    </row>
    <row r="1205" spans="1:3" x14ac:dyDescent="0.2">
      <c r="A1205" s="7"/>
      <c r="B1205" s="2" t="s">
        <v>9</v>
      </c>
      <c r="C1205" s="3" t="str">
        <f>HYPERLINK("mailto:Adam.Kolrzan@chicagobooth.edu", "Adam.Kolrzan@chicagobooth.edu")</f>
        <v>Adam.Kolrzan@chicagobooth.edu</v>
      </c>
    </row>
    <row r="1206" spans="1:3" x14ac:dyDescent="0.2">
      <c r="A1206" s="8" t="s">
        <v>732</v>
      </c>
      <c r="B1206" s="4" t="s">
        <v>3</v>
      </c>
      <c r="C1206" s="4" t="s">
        <v>64</v>
      </c>
    </row>
    <row r="1207" spans="1:3" x14ac:dyDescent="0.2">
      <c r="A1207" s="9"/>
      <c r="B1207" s="4" t="s">
        <v>5</v>
      </c>
      <c r="C1207" s="4" t="s">
        <v>51</v>
      </c>
    </row>
    <row r="1208" spans="1:3" x14ac:dyDescent="0.2">
      <c r="A1208" s="9"/>
      <c r="B1208" s="4" t="s">
        <v>7</v>
      </c>
      <c r="C1208" s="4" t="s">
        <v>1</v>
      </c>
    </row>
    <row r="1209" spans="1:3" x14ac:dyDescent="0.2">
      <c r="A1209" s="9"/>
      <c r="B1209" s="4" t="s">
        <v>9</v>
      </c>
      <c r="C1209" s="5" t="str">
        <f>HYPERLINK("mailto:Joe.Kook@chicagobooth.edu", "Joe.Kook@chicagobooth.edu")</f>
        <v>Joe.Kook@chicagobooth.edu</v>
      </c>
    </row>
    <row r="1210" spans="1:3" x14ac:dyDescent="0.2">
      <c r="A1210" s="6" t="s">
        <v>733</v>
      </c>
      <c r="B1210" s="2" t="s">
        <v>3</v>
      </c>
      <c r="C1210" s="2" t="s">
        <v>734</v>
      </c>
    </row>
    <row r="1211" spans="1:3" x14ac:dyDescent="0.2">
      <c r="A1211" s="7"/>
      <c r="B1211" s="2" t="s">
        <v>5</v>
      </c>
      <c r="C1211" s="2" t="s">
        <v>6</v>
      </c>
    </row>
    <row r="1212" spans="1:3" x14ac:dyDescent="0.2">
      <c r="A1212" s="7"/>
      <c r="B1212" s="2" t="s">
        <v>7</v>
      </c>
      <c r="C1212" s="2" t="s">
        <v>735</v>
      </c>
    </row>
    <row r="1213" spans="1:3" x14ac:dyDescent="0.2">
      <c r="A1213" s="7"/>
      <c r="B1213" s="2" t="s">
        <v>9</v>
      </c>
      <c r="C1213" s="3" t="str">
        <f>HYPERLINK("mailto:Cathy.Kornhaber@chicagobooth.edu", "Cathy.Kornhaber@chicagobooth.edu")</f>
        <v>Cathy.Kornhaber@chicagobooth.edu</v>
      </c>
    </row>
    <row r="1214" spans="1:3" x14ac:dyDescent="0.2">
      <c r="A1214" s="8" t="s">
        <v>736</v>
      </c>
      <c r="B1214" s="4" t="s">
        <v>3</v>
      </c>
      <c r="C1214" s="4" t="s">
        <v>435</v>
      </c>
    </row>
    <row r="1215" spans="1:3" x14ac:dyDescent="0.2">
      <c r="A1215" s="9"/>
      <c r="B1215" s="4" t="s">
        <v>5</v>
      </c>
      <c r="C1215" s="4" t="s">
        <v>12</v>
      </c>
    </row>
    <row r="1216" spans="1:3" x14ac:dyDescent="0.2">
      <c r="A1216" s="9"/>
      <c r="B1216" s="4" t="s">
        <v>7</v>
      </c>
      <c r="C1216" s="4" t="s">
        <v>737</v>
      </c>
    </row>
    <row r="1217" spans="1:3" x14ac:dyDescent="0.2">
      <c r="A1217" s="9"/>
      <c r="B1217" s="4" t="s">
        <v>9</v>
      </c>
      <c r="C1217" s="5" t="str">
        <f>HYPERLINK("mailto:Yuriy.Kotskyy@chicagobooth.edu", "Yuriy.Kotskyy@chicagobooth.edu")</f>
        <v>Yuriy.Kotskyy@chicagobooth.edu</v>
      </c>
    </row>
    <row r="1218" spans="1:3" x14ac:dyDescent="0.2">
      <c r="A1218" s="6" t="s">
        <v>738</v>
      </c>
      <c r="B1218" s="2" t="s">
        <v>3</v>
      </c>
      <c r="C1218" s="2" t="s">
        <v>37</v>
      </c>
    </row>
    <row r="1219" spans="1:3" x14ac:dyDescent="0.2">
      <c r="A1219" s="7"/>
      <c r="B1219" s="2" t="s">
        <v>5</v>
      </c>
      <c r="C1219" s="2" t="s">
        <v>23</v>
      </c>
    </row>
    <row r="1220" spans="1:3" x14ac:dyDescent="0.2">
      <c r="A1220" s="7"/>
      <c r="B1220" s="2" t="s">
        <v>7</v>
      </c>
      <c r="C1220" s="2" t="s">
        <v>739</v>
      </c>
    </row>
    <row r="1221" spans="1:3" x14ac:dyDescent="0.2">
      <c r="A1221" s="7"/>
      <c r="B1221" s="2" t="s">
        <v>9</v>
      </c>
      <c r="C1221" s="3" t="str">
        <f>HYPERLINK("mailto:Jason.Kowalsky@chicagobooth.edu", "Jason.Kowalsky@chicagobooth.edu")</f>
        <v>Jason.Kowalsky@chicagobooth.edu</v>
      </c>
    </row>
    <row r="1222" spans="1:3" x14ac:dyDescent="0.2">
      <c r="A1222" s="8" t="s">
        <v>740</v>
      </c>
      <c r="B1222" s="4" t="s">
        <v>3</v>
      </c>
      <c r="C1222" s="4" t="s">
        <v>741</v>
      </c>
    </row>
    <row r="1223" spans="1:3" x14ac:dyDescent="0.2">
      <c r="A1223" s="9"/>
      <c r="B1223" s="4" t="s">
        <v>5</v>
      </c>
      <c r="C1223" s="4" t="s">
        <v>23</v>
      </c>
    </row>
    <row r="1224" spans="1:3" x14ac:dyDescent="0.2">
      <c r="A1224" s="9"/>
      <c r="B1224" s="4" t="s">
        <v>7</v>
      </c>
      <c r="C1224" s="4" t="s">
        <v>742</v>
      </c>
    </row>
    <row r="1225" spans="1:3" x14ac:dyDescent="0.2">
      <c r="A1225" s="9"/>
      <c r="B1225" s="4" t="s">
        <v>9</v>
      </c>
      <c r="C1225" s="5" t="str">
        <f>HYPERLINK("mailto:steven.krause@chicagobooth.edu", "steven.krause@chicagobooth.edu")</f>
        <v>steven.krause@chicagobooth.edu</v>
      </c>
    </row>
    <row r="1226" spans="1:3" x14ac:dyDescent="0.2">
      <c r="A1226" s="6" t="s">
        <v>743</v>
      </c>
      <c r="B1226" s="2" t="s">
        <v>3</v>
      </c>
      <c r="C1226" s="2" t="s">
        <v>64</v>
      </c>
    </row>
    <row r="1227" spans="1:3" x14ac:dyDescent="0.2">
      <c r="A1227" s="7"/>
      <c r="B1227" s="2" t="s">
        <v>5</v>
      </c>
      <c r="C1227" s="2" t="s">
        <v>51</v>
      </c>
    </row>
    <row r="1228" spans="1:3" x14ac:dyDescent="0.2">
      <c r="A1228" s="7"/>
      <c r="B1228" s="2" t="s">
        <v>7</v>
      </c>
      <c r="C1228" s="2" t="s">
        <v>1</v>
      </c>
    </row>
    <row r="1229" spans="1:3" x14ac:dyDescent="0.2">
      <c r="A1229" s="7"/>
      <c r="B1229" s="2" t="s">
        <v>9</v>
      </c>
      <c r="C1229" s="3" t="str">
        <f>HYPERLINK("mailto:Peter.Kress@chicagobooth.edu", "Peter.Kress@chicagobooth.edu")</f>
        <v>Peter.Kress@chicagobooth.edu</v>
      </c>
    </row>
    <row r="1230" spans="1:3" x14ac:dyDescent="0.2">
      <c r="A1230" s="8" t="s">
        <v>744</v>
      </c>
      <c r="B1230" s="4" t="s">
        <v>3</v>
      </c>
      <c r="C1230" s="4" t="s">
        <v>745</v>
      </c>
    </row>
    <row r="1231" spans="1:3" x14ac:dyDescent="0.2">
      <c r="A1231" s="9"/>
      <c r="B1231" s="4" t="s">
        <v>727</v>
      </c>
      <c r="C1231" s="4" t="s">
        <v>746</v>
      </c>
    </row>
    <row r="1232" spans="1:3" x14ac:dyDescent="0.2">
      <c r="A1232" s="9"/>
      <c r="B1232" s="4" t="s">
        <v>7</v>
      </c>
      <c r="C1232" s="4" t="s">
        <v>747</v>
      </c>
    </row>
    <row r="1233" spans="1:3" x14ac:dyDescent="0.2">
      <c r="A1233" s="9"/>
      <c r="B1233" s="4" t="s">
        <v>9</v>
      </c>
      <c r="C1233" s="5" t="str">
        <f>HYPERLINK("mailto:randy.kroszner@chicagobooth.edu", "randy.kroszner@chicagobooth.edu")</f>
        <v>randy.kroszner@chicagobooth.edu</v>
      </c>
    </row>
    <row r="1234" spans="1:3" x14ac:dyDescent="0.2">
      <c r="A1234" s="6" t="s">
        <v>748</v>
      </c>
      <c r="B1234" s="2" t="s">
        <v>3</v>
      </c>
      <c r="C1234" s="2" t="s">
        <v>749</v>
      </c>
    </row>
    <row r="1235" spans="1:3" x14ac:dyDescent="0.2">
      <c r="A1235" s="7"/>
      <c r="B1235" s="2" t="s">
        <v>5</v>
      </c>
      <c r="C1235" s="2" t="s">
        <v>6</v>
      </c>
    </row>
    <row r="1236" spans="1:3" x14ac:dyDescent="0.2">
      <c r="A1236" s="7"/>
      <c r="B1236" s="2" t="s">
        <v>7</v>
      </c>
      <c r="C1236" s="2" t="s">
        <v>750</v>
      </c>
    </row>
    <row r="1237" spans="1:3" x14ac:dyDescent="0.2">
      <c r="A1237" s="7"/>
      <c r="B1237" s="2" t="s">
        <v>9</v>
      </c>
      <c r="C1237" s="3" t="str">
        <f>HYPERLINK("mailto:Mina.Kulesza@chicagobooth.edu", "Mina.Kulesza@chicagobooth.edu")</f>
        <v>Mina.Kulesza@chicagobooth.edu</v>
      </c>
    </row>
    <row r="1238" spans="1:3" x14ac:dyDescent="0.2">
      <c r="A1238" s="8" t="s">
        <v>751</v>
      </c>
      <c r="B1238" s="4" t="s">
        <v>3</v>
      </c>
      <c r="C1238" s="4" t="s">
        <v>26</v>
      </c>
    </row>
    <row r="1239" spans="1:3" x14ac:dyDescent="0.2">
      <c r="A1239" s="9"/>
      <c r="B1239" s="4" t="s">
        <v>5</v>
      </c>
      <c r="C1239" s="4" t="s">
        <v>188</v>
      </c>
    </row>
    <row r="1240" spans="1:3" x14ac:dyDescent="0.2">
      <c r="A1240" s="9"/>
      <c r="B1240" s="4" t="s">
        <v>7</v>
      </c>
      <c r="C1240" s="4" t="s">
        <v>1</v>
      </c>
    </row>
    <row r="1241" spans="1:3" x14ac:dyDescent="0.2">
      <c r="A1241" s="9"/>
      <c r="B1241" s="4" t="s">
        <v>9</v>
      </c>
      <c r="C1241" s="5" t="str">
        <f>HYPERLINK("mailto:Jason.Kwok@chicagobooth.edu", "Jason.Kwok@chicagobooth.edu")</f>
        <v>Jason.Kwok@chicagobooth.edu</v>
      </c>
    </row>
    <row r="1242" spans="1:3" x14ac:dyDescent="0.2">
      <c r="A1242" s="6" t="s">
        <v>752</v>
      </c>
      <c r="B1242" s="2" t="s">
        <v>3</v>
      </c>
      <c r="C1242" s="2" t="s">
        <v>753</v>
      </c>
    </row>
    <row r="1243" spans="1:3" x14ac:dyDescent="0.2">
      <c r="A1243" s="7"/>
      <c r="B1243" s="2" t="s">
        <v>5</v>
      </c>
      <c r="C1243" s="2" t="s">
        <v>16</v>
      </c>
    </row>
    <row r="1244" spans="1:3" x14ac:dyDescent="0.2">
      <c r="A1244" s="7"/>
      <c r="B1244" s="2" t="s">
        <v>7</v>
      </c>
      <c r="C1244" s="2" t="s">
        <v>1</v>
      </c>
    </row>
    <row r="1245" spans="1:3" x14ac:dyDescent="0.2">
      <c r="A1245" s="7"/>
      <c r="B1245" s="2" t="s">
        <v>9</v>
      </c>
      <c r="C1245" s="3" t="str">
        <f>HYPERLINK("mailto:Jasmine.Kwong@chicagobooth.edu", "Jasmine.Kwong@chicagobooth.edu")</f>
        <v>Jasmine.Kwong@chicagobooth.edu</v>
      </c>
    </row>
    <row r="1246" spans="1:3" x14ac:dyDescent="0.2">
      <c r="A1246" s="8" t="s">
        <v>754</v>
      </c>
      <c r="B1246" s="4" t="s">
        <v>3</v>
      </c>
      <c r="C1246" s="4" t="s">
        <v>755</v>
      </c>
    </row>
    <row r="1247" spans="1:3" x14ac:dyDescent="0.2">
      <c r="A1247" s="9"/>
      <c r="B1247" s="4" t="s">
        <v>5</v>
      </c>
      <c r="C1247" s="4" t="s">
        <v>118</v>
      </c>
    </row>
    <row r="1248" spans="1:3" x14ac:dyDescent="0.2">
      <c r="A1248" s="9"/>
      <c r="B1248" s="4" t="s">
        <v>7</v>
      </c>
      <c r="C1248" s="4" t="s">
        <v>756</v>
      </c>
    </row>
    <row r="1249" spans="1:3" x14ac:dyDescent="0.2">
      <c r="A1249" s="9"/>
      <c r="B1249" s="4" t="s">
        <v>9</v>
      </c>
      <c r="C1249" s="5" t="str">
        <f>HYPERLINK("mailto:Mary.LaFleur@chicagobooth.edu", "Mary.LaFleur@chicagobooth.edu")</f>
        <v>Mary.LaFleur@chicagobooth.edu</v>
      </c>
    </row>
    <row r="1250" spans="1:3" x14ac:dyDescent="0.2">
      <c r="A1250" s="6" t="s">
        <v>757</v>
      </c>
      <c r="B1250" s="2" t="s">
        <v>3</v>
      </c>
      <c r="C1250" s="2" t="s">
        <v>758</v>
      </c>
    </row>
    <row r="1251" spans="1:3" x14ac:dyDescent="0.2">
      <c r="A1251" s="7"/>
      <c r="B1251" s="2" t="s">
        <v>5</v>
      </c>
      <c r="C1251" s="2" t="s">
        <v>20</v>
      </c>
    </row>
    <row r="1252" spans="1:3" x14ac:dyDescent="0.2">
      <c r="A1252" s="7"/>
      <c r="B1252" s="2" t="s">
        <v>7</v>
      </c>
      <c r="C1252" s="2" t="s">
        <v>759</v>
      </c>
    </row>
    <row r="1253" spans="1:3" x14ac:dyDescent="0.2">
      <c r="A1253" s="7"/>
      <c r="B1253" s="2" t="s">
        <v>9</v>
      </c>
      <c r="C1253" s="3" t="str">
        <f>HYPERLINK("mailto:andrew.lalonde@chicagobooth.edu", "andrew.lalonde@chicagobooth.edu")</f>
        <v>andrew.lalonde@chicagobooth.edu</v>
      </c>
    </row>
    <row r="1254" spans="1:3" x14ac:dyDescent="0.2">
      <c r="A1254" s="8" t="s">
        <v>760</v>
      </c>
      <c r="B1254" s="4" t="s">
        <v>3</v>
      </c>
      <c r="C1254" s="4" t="s">
        <v>761</v>
      </c>
    </row>
    <row r="1255" spans="1:3" x14ac:dyDescent="0.2">
      <c r="A1255" s="9"/>
      <c r="B1255" s="4" t="s">
        <v>5</v>
      </c>
      <c r="C1255" s="4" t="s">
        <v>188</v>
      </c>
    </row>
    <row r="1256" spans="1:3" x14ac:dyDescent="0.2">
      <c r="A1256" s="9"/>
      <c r="B1256" s="4" t="s">
        <v>7</v>
      </c>
      <c r="C1256" s="4" t="s">
        <v>762</v>
      </c>
    </row>
    <row r="1257" spans="1:3" x14ac:dyDescent="0.2">
      <c r="A1257" s="9"/>
      <c r="B1257" s="4" t="s">
        <v>9</v>
      </c>
      <c r="C1257" s="5" t="str">
        <f>HYPERLINK("mailto:Wimmie.Lam@chicagobooth.edu", "Wimmie.Lam@chicagobooth.edu")</f>
        <v>Wimmie.Lam@chicagobooth.edu</v>
      </c>
    </row>
    <row r="1258" spans="1:3" x14ac:dyDescent="0.2">
      <c r="A1258" s="6" t="s">
        <v>763</v>
      </c>
      <c r="B1258" s="2" t="s">
        <v>3</v>
      </c>
      <c r="C1258" s="2" t="s">
        <v>764</v>
      </c>
    </row>
    <row r="1259" spans="1:3" x14ac:dyDescent="0.2">
      <c r="A1259" s="7"/>
      <c r="B1259" s="2" t="s">
        <v>5</v>
      </c>
      <c r="C1259" s="2" t="s">
        <v>198</v>
      </c>
    </row>
    <row r="1260" spans="1:3" x14ac:dyDescent="0.2">
      <c r="A1260" s="7"/>
      <c r="B1260" s="2" t="s">
        <v>7</v>
      </c>
      <c r="C1260" s="2" t="s">
        <v>765</v>
      </c>
    </row>
    <row r="1261" spans="1:3" x14ac:dyDescent="0.2">
      <c r="A1261" s="7"/>
      <c r="B1261" s="2" t="s">
        <v>9</v>
      </c>
      <c r="C1261" s="3" t="str">
        <f>HYPERLINK("mailto:Stephen.Lamb@chicagobooth.edu", "Stephen.Lamb@chicagobooth.edu")</f>
        <v>Stephen.Lamb@chicagobooth.edu</v>
      </c>
    </row>
    <row r="1262" spans="1:3" x14ac:dyDescent="0.2">
      <c r="A1262" s="8" t="s">
        <v>766</v>
      </c>
      <c r="B1262" s="4" t="s">
        <v>3</v>
      </c>
      <c r="C1262" s="4" t="s">
        <v>767</v>
      </c>
    </row>
    <row r="1263" spans="1:3" x14ac:dyDescent="0.2">
      <c r="A1263" s="9"/>
      <c r="B1263" s="4" t="s">
        <v>5</v>
      </c>
      <c r="C1263" s="4" t="s">
        <v>293</v>
      </c>
    </row>
    <row r="1264" spans="1:3" x14ac:dyDescent="0.2">
      <c r="A1264" s="9"/>
      <c r="B1264" s="4" t="s">
        <v>7</v>
      </c>
      <c r="C1264" s="4" t="s">
        <v>768</v>
      </c>
    </row>
    <row r="1265" spans="1:3" x14ac:dyDescent="0.2">
      <c r="A1265" s="9"/>
      <c r="B1265" s="4" t="s">
        <v>9</v>
      </c>
      <c r="C1265" s="5" t="str">
        <f>HYPERLINK("mailto:Emily.Lambert@chicagobooth.edu", "Emily.Lambert@chicagobooth.edu")</f>
        <v>Emily.Lambert@chicagobooth.edu</v>
      </c>
    </row>
    <row r="1266" spans="1:3" x14ac:dyDescent="0.2">
      <c r="A1266" s="6" t="s">
        <v>769</v>
      </c>
      <c r="B1266" s="2" t="s">
        <v>3</v>
      </c>
      <c r="C1266" s="2" t="s">
        <v>26</v>
      </c>
    </row>
    <row r="1267" spans="1:3" x14ac:dyDescent="0.2">
      <c r="A1267" s="7"/>
      <c r="B1267" s="2" t="s">
        <v>5</v>
      </c>
      <c r="C1267" s="2" t="s">
        <v>51</v>
      </c>
    </row>
    <row r="1268" spans="1:3" x14ac:dyDescent="0.2">
      <c r="A1268" s="7"/>
      <c r="B1268" s="2" t="s">
        <v>7</v>
      </c>
      <c r="C1268" s="2" t="s">
        <v>1</v>
      </c>
    </row>
    <row r="1269" spans="1:3" x14ac:dyDescent="0.2">
      <c r="A1269" s="7"/>
      <c r="B1269" s="2" t="s">
        <v>9</v>
      </c>
      <c r="C1269" s="3" t="str">
        <f>HYPERLINK("mailto:William.Lane@chicagobooth.edu", "William.Lane@chicagobooth.edu")</f>
        <v>William.Lane@chicagobooth.edu</v>
      </c>
    </row>
    <row r="1270" spans="1:3" x14ac:dyDescent="0.2">
      <c r="A1270" s="8" t="s">
        <v>770</v>
      </c>
      <c r="B1270" s="4" t="s">
        <v>3</v>
      </c>
      <c r="C1270" s="4" t="s">
        <v>26</v>
      </c>
    </row>
    <row r="1271" spans="1:3" x14ac:dyDescent="0.2">
      <c r="A1271" s="9"/>
      <c r="B1271" s="4" t="s">
        <v>5</v>
      </c>
      <c r="C1271" s="4" t="s">
        <v>12</v>
      </c>
    </row>
    <row r="1272" spans="1:3" x14ac:dyDescent="0.2">
      <c r="A1272" s="9"/>
      <c r="B1272" s="4" t="s">
        <v>7</v>
      </c>
      <c r="C1272" s="4" t="s">
        <v>1</v>
      </c>
    </row>
    <row r="1273" spans="1:3" x14ac:dyDescent="0.2">
      <c r="A1273" s="9"/>
      <c r="B1273" s="4" t="s">
        <v>9</v>
      </c>
      <c r="C1273" s="5" t="str">
        <f>HYPERLINK("mailto:MaryBeth.Lantzy@chicagobooth.edu", "MaryBeth.Lantzy@chicagobooth.edu")</f>
        <v>MaryBeth.Lantzy@chicagobooth.edu</v>
      </c>
    </row>
    <row r="1274" spans="1:3" x14ac:dyDescent="0.2">
      <c r="A1274" s="6" t="s">
        <v>771</v>
      </c>
      <c r="B1274" s="2" t="s">
        <v>3</v>
      </c>
      <c r="C1274" s="2" t="s">
        <v>772</v>
      </c>
    </row>
    <row r="1275" spans="1:3" x14ac:dyDescent="0.2">
      <c r="A1275" s="7"/>
      <c r="B1275" s="2" t="s">
        <v>5</v>
      </c>
      <c r="C1275" s="2" t="s">
        <v>270</v>
      </c>
    </row>
    <row r="1276" spans="1:3" x14ac:dyDescent="0.2">
      <c r="A1276" s="7"/>
      <c r="B1276" s="2" t="s">
        <v>7</v>
      </c>
      <c r="C1276" s="2" t="s">
        <v>773</v>
      </c>
    </row>
    <row r="1277" spans="1:3" x14ac:dyDescent="0.2">
      <c r="A1277" s="7"/>
      <c r="B1277" s="2" t="s">
        <v>9</v>
      </c>
      <c r="C1277" s="3" t="str">
        <f>HYPERLINK("mailto:roberto.lara@chicagobooth.edu", "roberto.lara@chicagobooth.edu")</f>
        <v>roberto.lara@chicagobooth.edu</v>
      </c>
    </row>
    <row r="1278" spans="1:3" x14ac:dyDescent="0.2">
      <c r="A1278" s="8" t="s">
        <v>774</v>
      </c>
      <c r="B1278" s="4" t="s">
        <v>3</v>
      </c>
      <c r="C1278" s="4" t="s">
        <v>775</v>
      </c>
    </row>
    <row r="1279" spans="1:3" x14ac:dyDescent="0.2">
      <c r="A1279" s="9"/>
      <c r="B1279" s="4" t="s">
        <v>5</v>
      </c>
      <c r="C1279" s="4" t="s">
        <v>27</v>
      </c>
    </row>
    <row r="1280" spans="1:3" x14ac:dyDescent="0.2">
      <c r="A1280" s="9"/>
      <c r="B1280" s="4" t="s">
        <v>7</v>
      </c>
      <c r="C1280" s="4" t="s">
        <v>1</v>
      </c>
    </row>
    <row r="1281" spans="1:3" x14ac:dyDescent="0.2">
      <c r="A1281" s="9"/>
      <c r="B1281" s="4" t="s">
        <v>9</v>
      </c>
      <c r="C1281" s="5" t="str">
        <f>HYPERLINK("mailto:Sarah.Latrous@chicagobooth.edu", "Sarah.Latrous@chicagobooth.edu")</f>
        <v>Sarah.Latrous@chicagobooth.edu</v>
      </c>
    </row>
    <row r="1282" spans="1:3" x14ac:dyDescent="0.2">
      <c r="A1282" s="6" t="s">
        <v>776</v>
      </c>
      <c r="B1282" s="2" t="s">
        <v>3</v>
      </c>
      <c r="C1282" s="2" t="s">
        <v>777</v>
      </c>
    </row>
    <row r="1283" spans="1:3" x14ac:dyDescent="0.2">
      <c r="A1283" s="7"/>
      <c r="B1283" s="2" t="s">
        <v>5</v>
      </c>
      <c r="C1283" s="2" t="s">
        <v>118</v>
      </c>
    </row>
    <row r="1284" spans="1:3" x14ac:dyDescent="0.2">
      <c r="A1284" s="7"/>
      <c r="B1284" s="2" t="s">
        <v>7</v>
      </c>
      <c r="C1284" s="2" t="s">
        <v>778</v>
      </c>
    </row>
    <row r="1285" spans="1:3" x14ac:dyDescent="0.2">
      <c r="A1285" s="7"/>
      <c r="B1285" s="2" t="s">
        <v>9</v>
      </c>
      <c r="C1285" s="3" t="str">
        <f>HYPERLINK("mailto:Emily.Lawson@chicagobooth.edu", "Emily.Lawson@chicagobooth.edu")</f>
        <v>Emily.Lawson@chicagobooth.edu</v>
      </c>
    </row>
    <row r="1286" spans="1:3" x14ac:dyDescent="0.2">
      <c r="A1286" s="8" t="s">
        <v>779</v>
      </c>
      <c r="B1286" s="4" t="s">
        <v>3</v>
      </c>
      <c r="C1286" s="4" t="s">
        <v>488</v>
      </c>
    </row>
    <row r="1287" spans="1:3" x14ac:dyDescent="0.2">
      <c r="A1287" s="9"/>
      <c r="B1287" s="4" t="s">
        <v>5</v>
      </c>
      <c r="C1287" s="4" t="s">
        <v>20</v>
      </c>
    </row>
    <row r="1288" spans="1:3" x14ac:dyDescent="0.2">
      <c r="A1288" s="9"/>
      <c r="B1288" s="4" t="s">
        <v>7</v>
      </c>
      <c r="C1288" s="4" t="s">
        <v>1</v>
      </c>
    </row>
    <row r="1289" spans="1:3" x14ac:dyDescent="0.2">
      <c r="A1289" s="9"/>
      <c r="B1289" s="4" t="s">
        <v>9</v>
      </c>
      <c r="C1289" s="5" t="str">
        <f>HYPERLINK("mailto:Stephenie.Lazarus@chicagobooth.edu", "Stephenie.Lazarus@chicagobooth.edu")</f>
        <v>Stephenie.Lazarus@chicagobooth.edu</v>
      </c>
    </row>
    <row r="1290" spans="1:3" x14ac:dyDescent="0.2">
      <c r="A1290" s="6" t="s">
        <v>780</v>
      </c>
      <c r="B1290" s="2" t="s">
        <v>3</v>
      </c>
      <c r="C1290" s="2" t="s">
        <v>781</v>
      </c>
    </row>
    <row r="1291" spans="1:3" x14ac:dyDescent="0.2">
      <c r="A1291" s="7"/>
      <c r="B1291" s="2" t="s">
        <v>5</v>
      </c>
      <c r="C1291" s="2" t="s">
        <v>83</v>
      </c>
    </row>
    <row r="1292" spans="1:3" x14ac:dyDescent="0.2">
      <c r="A1292" s="7"/>
      <c r="B1292" s="2" t="s">
        <v>7</v>
      </c>
      <c r="C1292" s="2" t="s">
        <v>782</v>
      </c>
    </row>
    <row r="1293" spans="1:3" x14ac:dyDescent="0.2">
      <c r="A1293" s="7"/>
      <c r="B1293" s="2" t="s">
        <v>9</v>
      </c>
      <c r="C1293" s="3" t="str">
        <f>HYPERLINK("mailto:christy.leak@chicagobooth.edu", "christy.leak@chicagobooth.edu")</f>
        <v>christy.leak@chicagobooth.edu</v>
      </c>
    </row>
    <row r="1294" spans="1:3" x14ac:dyDescent="0.2">
      <c r="A1294" s="8" t="s">
        <v>783</v>
      </c>
      <c r="B1294" s="4" t="s">
        <v>3</v>
      </c>
      <c r="C1294" s="4" t="s">
        <v>784</v>
      </c>
    </row>
    <row r="1295" spans="1:3" x14ac:dyDescent="0.2">
      <c r="A1295" s="9"/>
      <c r="B1295" s="4" t="s">
        <v>5</v>
      </c>
      <c r="C1295" s="4" t="s">
        <v>334</v>
      </c>
    </row>
    <row r="1296" spans="1:3" x14ac:dyDescent="0.2">
      <c r="A1296" s="9"/>
      <c r="B1296" s="4" t="s">
        <v>7</v>
      </c>
      <c r="C1296" s="4" t="s">
        <v>1</v>
      </c>
    </row>
    <row r="1297" spans="1:3" x14ac:dyDescent="0.2">
      <c r="A1297" s="9"/>
      <c r="B1297" s="4" t="s">
        <v>9</v>
      </c>
      <c r="C1297" s="5" t="str">
        <f>HYPERLINK("mailto:Alexandra.LeBlanc@chicagobooth.edu", "Alexandra.LeBlanc@chicagobooth.edu")</f>
        <v>Alexandra.LeBlanc@chicagobooth.edu</v>
      </c>
    </row>
    <row r="1298" spans="1:3" x14ac:dyDescent="0.2">
      <c r="A1298" s="6" t="s">
        <v>785</v>
      </c>
      <c r="B1298" s="2" t="s">
        <v>3</v>
      </c>
      <c r="C1298" s="2" t="s">
        <v>786</v>
      </c>
    </row>
    <row r="1299" spans="1:3" x14ac:dyDescent="0.2">
      <c r="A1299" s="7"/>
      <c r="B1299" s="2" t="s">
        <v>5</v>
      </c>
      <c r="C1299" s="2" t="s">
        <v>83</v>
      </c>
    </row>
    <row r="1300" spans="1:3" x14ac:dyDescent="0.2">
      <c r="A1300" s="7"/>
      <c r="B1300" s="2" t="s">
        <v>7</v>
      </c>
      <c r="C1300" s="2" t="s">
        <v>787</v>
      </c>
    </row>
    <row r="1301" spans="1:3" x14ac:dyDescent="0.2">
      <c r="A1301" s="7"/>
      <c r="B1301" s="2" t="s">
        <v>9</v>
      </c>
      <c r="C1301" s="3" t="str">
        <f>HYPERLINK("mailto:Chris.Lecatsas-Lyus@chicagobooth.edu", "Chris.Lecatsas-Lyus@chicagobooth.edu")</f>
        <v>Chris.Lecatsas-Lyus@chicagobooth.edu</v>
      </c>
    </row>
    <row r="1302" spans="1:3" x14ac:dyDescent="0.2">
      <c r="A1302" s="8" t="s">
        <v>788</v>
      </c>
      <c r="B1302" s="4" t="s">
        <v>3</v>
      </c>
      <c r="C1302" s="4" t="s">
        <v>789</v>
      </c>
    </row>
    <row r="1303" spans="1:3" x14ac:dyDescent="0.2">
      <c r="A1303" s="9"/>
      <c r="B1303" s="4" t="s">
        <v>5</v>
      </c>
      <c r="C1303" s="4" t="s">
        <v>188</v>
      </c>
    </row>
    <row r="1304" spans="1:3" x14ac:dyDescent="0.2">
      <c r="A1304" s="9"/>
      <c r="B1304" s="4" t="s">
        <v>7</v>
      </c>
      <c r="C1304" s="4" t="s">
        <v>790</v>
      </c>
    </row>
    <row r="1305" spans="1:3" x14ac:dyDescent="0.2">
      <c r="A1305" s="9"/>
      <c r="B1305" s="4" t="s">
        <v>9</v>
      </c>
      <c r="C1305" s="5" t="str">
        <f>HYPERLINK("mailto:Michelle.Lee@chicagobooth.edu", "Michelle.Lee@chicagobooth.edu")</f>
        <v>Michelle.Lee@chicagobooth.edu</v>
      </c>
    </row>
    <row r="1306" spans="1:3" x14ac:dyDescent="0.2">
      <c r="A1306" s="6" t="s">
        <v>791</v>
      </c>
      <c r="B1306" s="2" t="s">
        <v>3</v>
      </c>
      <c r="C1306" s="2" t="s">
        <v>792</v>
      </c>
    </row>
    <row r="1307" spans="1:3" x14ac:dyDescent="0.2">
      <c r="A1307" s="7"/>
      <c r="B1307" s="2" t="s">
        <v>5</v>
      </c>
      <c r="C1307" s="2" t="s">
        <v>188</v>
      </c>
    </row>
    <row r="1308" spans="1:3" x14ac:dyDescent="0.2">
      <c r="A1308" s="7"/>
      <c r="B1308" s="2" t="s">
        <v>7</v>
      </c>
      <c r="C1308" s="2" t="s">
        <v>1</v>
      </c>
    </row>
    <row r="1309" spans="1:3" x14ac:dyDescent="0.2">
      <c r="A1309" s="7"/>
      <c r="B1309" s="2" t="s">
        <v>9</v>
      </c>
      <c r="C1309" s="3" t="str">
        <f>HYPERLINK("mailto:Tina.Lee@chicagobooth.edu", "Tina.Lee@chicagobooth.edu")</f>
        <v>Tina.Lee@chicagobooth.edu</v>
      </c>
    </row>
    <row r="1310" spans="1:3" x14ac:dyDescent="0.2">
      <c r="A1310" s="8" t="s">
        <v>793</v>
      </c>
      <c r="B1310" s="4" t="s">
        <v>3</v>
      </c>
      <c r="C1310" s="4" t="s">
        <v>220</v>
      </c>
    </row>
    <row r="1311" spans="1:3" x14ac:dyDescent="0.2">
      <c r="A1311" s="9"/>
      <c r="B1311" s="4" t="s">
        <v>5</v>
      </c>
      <c r="C1311" s="4" t="s">
        <v>83</v>
      </c>
    </row>
    <row r="1312" spans="1:3" x14ac:dyDescent="0.2">
      <c r="A1312" s="9"/>
      <c r="B1312" s="4" t="s">
        <v>7</v>
      </c>
      <c r="C1312" s="4" t="s">
        <v>794</v>
      </c>
    </row>
    <row r="1313" spans="1:3" x14ac:dyDescent="0.2">
      <c r="A1313" s="9"/>
      <c r="B1313" s="4" t="s">
        <v>9</v>
      </c>
      <c r="C1313" s="5" t="str">
        <f>HYPERLINK("mailto:David.Lee2@chicagobooth.edu", "David.Lee2@chicagobooth.edu")</f>
        <v>David.Lee2@chicagobooth.edu</v>
      </c>
    </row>
    <row r="1314" spans="1:3" x14ac:dyDescent="0.2">
      <c r="A1314" s="6" t="s">
        <v>795</v>
      </c>
      <c r="B1314" s="2" t="s">
        <v>3</v>
      </c>
      <c r="C1314" s="2" t="s">
        <v>605</v>
      </c>
    </row>
    <row r="1315" spans="1:3" x14ac:dyDescent="0.2">
      <c r="A1315" s="7"/>
      <c r="B1315" s="2" t="s">
        <v>5</v>
      </c>
      <c r="C1315" s="2" t="s">
        <v>34</v>
      </c>
    </row>
    <row r="1316" spans="1:3" x14ac:dyDescent="0.2">
      <c r="A1316" s="7"/>
      <c r="B1316" s="2" t="s">
        <v>7</v>
      </c>
      <c r="C1316" s="2" t="s">
        <v>796</v>
      </c>
    </row>
    <row r="1317" spans="1:3" x14ac:dyDescent="0.2">
      <c r="A1317" s="7"/>
      <c r="B1317" s="2" t="s">
        <v>9</v>
      </c>
      <c r="C1317" s="3" t="str">
        <f>HYPERLINK("mailto:Matt.Leigh@chicagobooth.edu", "Matt.Leigh@chicagobooth.edu")</f>
        <v>Matt.Leigh@chicagobooth.edu</v>
      </c>
    </row>
    <row r="1318" spans="1:3" x14ac:dyDescent="0.2">
      <c r="A1318" s="8" t="s">
        <v>797</v>
      </c>
      <c r="B1318" s="4" t="s">
        <v>3</v>
      </c>
      <c r="C1318" s="4" t="s">
        <v>798</v>
      </c>
    </row>
    <row r="1319" spans="1:3" x14ac:dyDescent="0.2">
      <c r="A1319" s="9"/>
      <c r="B1319" s="4" t="s">
        <v>5</v>
      </c>
      <c r="C1319" s="4" t="s">
        <v>6</v>
      </c>
    </row>
    <row r="1320" spans="1:3" x14ac:dyDescent="0.2">
      <c r="A1320" s="9"/>
      <c r="B1320" s="4" t="s">
        <v>7</v>
      </c>
      <c r="C1320" s="4" t="s">
        <v>799</v>
      </c>
    </row>
    <row r="1321" spans="1:3" x14ac:dyDescent="0.2">
      <c r="A1321" s="9"/>
      <c r="B1321" s="4" t="s">
        <v>9</v>
      </c>
      <c r="C1321" s="5" t="str">
        <f>HYPERLINK("mailto:kate.lennox@chicagobooth.edu", "kate.lennox@chicagobooth.edu")</f>
        <v>kate.lennox@chicagobooth.edu</v>
      </c>
    </row>
    <row r="1322" spans="1:3" x14ac:dyDescent="0.2">
      <c r="A1322" s="6" t="s">
        <v>800</v>
      </c>
      <c r="B1322" s="2" t="s">
        <v>3</v>
      </c>
      <c r="C1322" s="2" t="s">
        <v>26</v>
      </c>
    </row>
    <row r="1323" spans="1:3" x14ac:dyDescent="0.2">
      <c r="A1323" s="7"/>
      <c r="B1323" s="2" t="s">
        <v>5</v>
      </c>
      <c r="C1323" s="2" t="s">
        <v>51</v>
      </c>
    </row>
    <row r="1324" spans="1:3" x14ac:dyDescent="0.2">
      <c r="A1324" s="7"/>
      <c r="B1324" s="2" t="s">
        <v>7</v>
      </c>
      <c r="C1324" s="2" t="s">
        <v>1</v>
      </c>
    </row>
    <row r="1325" spans="1:3" x14ac:dyDescent="0.2">
      <c r="A1325" s="7"/>
      <c r="B1325" s="2" t="s">
        <v>9</v>
      </c>
      <c r="C1325" s="3" t="str">
        <f>HYPERLINK("mailto:Joshua.Levy@chicagobooth.edu", "Joshua.Levy@chicagobooth.edu")</f>
        <v>Joshua.Levy@chicagobooth.edu</v>
      </c>
    </row>
    <row r="1326" spans="1:3" x14ac:dyDescent="0.2">
      <c r="A1326" s="8" t="s">
        <v>801</v>
      </c>
      <c r="B1326" s="4" t="s">
        <v>3</v>
      </c>
      <c r="C1326" s="4" t="s">
        <v>802</v>
      </c>
    </row>
    <row r="1327" spans="1:3" x14ac:dyDescent="0.2">
      <c r="A1327" s="9"/>
      <c r="B1327" s="4" t="s">
        <v>5</v>
      </c>
      <c r="C1327" s="4" t="s">
        <v>118</v>
      </c>
    </row>
    <row r="1328" spans="1:3" x14ac:dyDescent="0.2">
      <c r="A1328" s="9"/>
      <c r="B1328" s="4" t="s">
        <v>7</v>
      </c>
      <c r="C1328" s="4" t="s">
        <v>803</v>
      </c>
    </row>
    <row r="1329" spans="1:3" x14ac:dyDescent="0.2">
      <c r="A1329" s="9"/>
      <c r="B1329" s="4" t="s">
        <v>9</v>
      </c>
      <c r="C1329" s="5" t="str">
        <f>HYPERLINK("mailto:mark.lewis@chicagobooth.edu", "mark.lewis@chicagobooth.edu")</f>
        <v>mark.lewis@chicagobooth.edu</v>
      </c>
    </row>
    <row r="1330" spans="1:3" x14ac:dyDescent="0.2">
      <c r="A1330" s="6" t="s">
        <v>804</v>
      </c>
      <c r="B1330" s="2" t="s">
        <v>3</v>
      </c>
      <c r="C1330" s="2" t="s">
        <v>64</v>
      </c>
    </row>
    <row r="1331" spans="1:3" x14ac:dyDescent="0.2">
      <c r="A1331" s="7"/>
      <c r="B1331" s="2" t="s">
        <v>5</v>
      </c>
      <c r="C1331" s="2" t="s">
        <v>51</v>
      </c>
    </row>
    <row r="1332" spans="1:3" x14ac:dyDescent="0.2">
      <c r="A1332" s="7"/>
      <c r="B1332" s="2" t="s">
        <v>7</v>
      </c>
      <c r="C1332" s="2" t="s">
        <v>1</v>
      </c>
    </row>
    <row r="1333" spans="1:3" x14ac:dyDescent="0.2">
      <c r="A1333" s="7"/>
      <c r="B1333" s="2" t="s">
        <v>9</v>
      </c>
      <c r="C1333" s="3" t="str">
        <f>HYPERLINK("mailto:Jiguang.Li@chicagobooth.edu", "Jiguang.Li@chicagobooth.edu")</f>
        <v>Jiguang.Li@chicagobooth.edu</v>
      </c>
    </row>
    <row r="1334" spans="1:3" x14ac:dyDescent="0.2">
      <c r="A1334" s="8" t="s">
        <v>805</v>
      </c>
      <c r="B1334" s="4" t="s">
        <v>3</v>
      </c>
      <c r="C1334" s="4" t="s">
        <v>64</v>
      </c>
    </row>
    <row r="1335" spans="1:3" x14ac:dyDescent="0.2">
      <c r="A1335" s="9"/>
      <c r="B1335" s="4" t="s">
        <v>5</v>
      </c>
      <c r="C1335" s="4" t="s">
        <v>47</v>
      </c>
    </row>
    <row r="1336" spans="1:3" x14ac:dyDescent="0.2">
      <c r="A1336" s="9"/>
      <c r="B1336" s="4" t="s">
        <v>7</v>
      </c>
      <c r="C1336" s="4" t="s">
        <v>123</v>
      </c>
    </row>
    <row r="1337" spans="1:3" x14ac:dyDescent="0.2">
      <c r="A1337" s="9"/>
      <c r="B1337" s="4" t="s">
        <v>9</v>
      </c>
      <c r="C1337" s="5" t="str">
        <f>HYPERLINK("mailto:Maggie.Li@chicagobooth.edu", "Maggie.Li@chicagobooth.edu")</f>
        <v>Maggie.Li@chicagobooth.edu</v>
      </c>
    </row>
    <row r="1338" spans="1:3" x14ac:dyDescent="0.2">
      <c r="A1338" s="6" t="s">
        <v>806</v>
      </c>
      <c r="B1338" s="2" t="s">
        <v>3</v>
      </c>
      <c r="C1338" s="2" t="s">
        <v>807</v>
      </c>
    </row>
    <row r="1339" spans="1:3" x14ac:dyDescent="0.2">
      <c r="A1339" s="7"/>
      <c r="B1339" s="2" t="s">
        <v>5</v>
      </c>
      <c r="C1339" s="2" t="s">
        <v>188</v>
      </c>
    </row>
    <row r="1340" spans="1:3" x14ac:dyDescent="0.2">
      <c r="A1340" s="7"/>
      <c r="B1340" s="2" t="s">
        <v>7</v>
      </c>
      <c r="C1340" s="2" t="s">
        <v>1</v>
      </c>
    </row>
    <row r="1341" spans="1:3" x14ac:dyDescent="0.2">
      <c r="A1341" s="7"/>
      <c r="B1341" s="2" t="s">
        <v>9</v>
      </c>
      <c r="C1341" s="3" t="str">
        <f>HYPERLINK("mailto:Pinky.Li@chicagobooth.edu", "Pinky.Li@chicagobooth.edu")</f>
        <v>Pinky.Li@chicagobooth.edu</v>
      </c>
    </row>
    <row r="1342" spans="1:3" x14ac:dyDescent="0.2">
      <c r="A1342" s="8" t="s">
        <v>808</v>
      </c>
      <c r="B1342" s="4" t="s">
        <v>3</v>
      </c>
      <c r="C1342" s="4" t="s">
        <v>809</v>
      </c>
    </row>
    <row r="1343" spans="1:3" x14ac:dyDescent="0.2">
      <c r="A1343" s="9"/>
      <c r="B1343" s="4" t="s">
        <v>5</v>
      </c>
      <c r="C1343" s="4" t="s">
        <v>198</v>
      </c>
    </row>
    <row r="1344" spans="1:3" x14ac:dyDescent="0.2">
      <c r="A1344" s="9"/>
      <c r="B1344" s="4" t="s">
        <v>7</v>
      </c>
      <c r="C1344" s="4" t="s">
        <v>810</v>
      </c>
    </row>
    <row r="1345" spans="1:3" x14ac:dyDescent="0.2">
      <c r="A1345" s="9"/>
      <c r="B1345" s="4" t="s">
        <v>9</v>
      </c>
      <c r="C1345" s="5" t="str">
        <f>HYPERLINK("mailto:Jordyn.Liebelt@chicagobooth.edu", "Jordyn.Liebelt@chicagobooth.edu")</f>
        <v>Jordyn.Liebelt@chicagobooth.edu</v>
      </c>
    </row>
    <row r="1346" spans="1:3" x14ac:dyDescent="0.2">
      <c r="A1346" s="6" t="s">
        <v>811</v>
      </c>
      <c r="B1346" s="2" t="s">
        <v>3</v>
      </c>
      <c r="C1346" s="2" t="s">
        <v>812</v>
      </c>
    </row>
    <row r="1347" spans="1:3" x14ac:dyDescent="0.2">
      <c r="A1347" s="7"/>
      <c r="B1347" s="2" t="s">
        <v>5</v>
      </c>
      <c r="C1347" s="2" t="s">
        <v>198</v>
      </c>
    </row>
    <row r="1348" spans="1:3" x14ac:dyDescent="0.2">
      <c r="A1348" s="7"/>
      <c r="B1348" s="2" t="s">
        <v>7</v>
      </c>
      <c r="C1348" s="2" t="s">
        <v>813</v>
      </c>
    </row>
    <row r="1349" spans="1:3" x14ac:dyDescent="0.2">
      <c r="A1349" s="7"/>
      <c r="B1349" s="2" t="s">
        <v>9</v>
      </c>
      <c r="C1349" s="3" t="str">
        <f>HYPERLINK("mailto:tammy.lingo@chicagobooth.edu", "tammy.lingo@chicagobooth.edu")</f>
        <v>tammy.lingo@chicagobooth.edu</v>
      </c>
    </row>
    <row r="1350" spans="1:3" x14ac:dyDescent="0.2">
      <c r="A1350" s="8" t="s">
        <v>814</v>
      </c>
      <c r="B1350" s="4" t="s">
        <v>3</v>
      </c>
      <c r="C1350" s="4" t="s">
        <v>815</v>
      </c>
    </row>
    <row r="1351" spans="1:3" x14ac:dyDescent="0.2">
      <c r="A1351" s="9"/>
      <c r="B1351" s="4" t="s">
        <v>5</v>
      </c>
      <c r="C1351" s="4" t="s">
        <v>20</v>
      </c>
    </row>
    <row r="1352" spans="1:3" x14ac:dyDescent="0.2">
      <c r="A1352" s="9"/>
      <c r="B1352" s="4" t="s">
        <v>7</v>
      </c>
      <c r="C1352" s="4" t="s">
        <v>816</v>
      </c>
    </row>
    <row r="1353" spans="1:3" x14ac:dyDescent="0.2">
      <c r="A1353" s="9"/>
      <c r="B1353" s="4" t="s">
        <v>9</v>
      </c>
      <c r="C1353" s="5" t="str">
        <f>HYPERLINK("mailto:Amanda.Lissak@chicagobooth.edu", "Amanda.Lissak@chicagobooth.edu")</f>
        <v>Amanda.Lissak@chicagobooth.edu</v>
      </c>
    </row>
    <row r="1354" spans="1:3" x14ac:dyDescent="0.2">
      <c r="A1354" s="6" t="s">
        <v>817</v>
      </c>
      <c r="B1354" s="2" t="s">
        <v>3</v>
      </c>
      <c r="C1354" s="2" t="s">
        <v>341</v>
      </c>
    </row>
    <row r="1355" spans="1:3" x14ac:dyDescent="0.2">
      <c r="A1355" s="7"/>
      <c r="B1355" s="2" t="s">
        <v>5</v>
      </c>
      <c r="C1355" s="2" t="s">
        <v>16</v>
      </c>
    </row>
    <row r="1356" spans="1:3" x14ac:dyDescent="0.2">
      <c r="A1356" s="7"/>
      <c r="B1356" s="2" t="s">
        <v>7</v>
      </c>
      <c r="C1356" s="2" t="s">
        <v>1</v>
      </c>
    </row>
    <row r="1357" spans="1:3" x14ac:dyDescent="0.2">
      <c r="A1357" s="7"/>
      <c r="B1357" s="2" t="s">
        <v>9</v>
      </c>
      <c r="C1357" s="3" t="str">
        <f>HYPERLINK("mailto:Solomon.Lister@chicagobooth.edu", "Solomon.Lister@chicagobooth.edu")</f>
        <v>Solomon.Lister@chicagobooth.edu</v>
      </c>
    </row>
    <row r="1358" spans="1:3" x14ac:dyDescent="0.2">
      <c r="A1358" s="8" t="s">
        <v>818</v>
      </c>
      <c r="B1358" s="4" t="s">
        <v>3</v>
      </c>
      <c r="C1358" s="4" t="s">
        <v>819</v>
      </c>
    </row>
    <row r="1359" spans="1:3" x14ac:dyDescent="0.2">
      <c r="A1359" s="9"/>
      <c r="B1359" s="4" t="s">
        <v>5</v>
      </c>
      <c r="C1359" s="4" t="s">
        <v>43</v>
      </c>
    </row>
    <row r="1360" spans="1:3" x14ac:dyDescent="0.2">
      <c r="A1360" s="9"/>
      <c r="B1360" s="4" t="s">
        <v>7</v>
      </c>
      <c r="C1360" s="4" t="s">
        <v>550</v>
      </c>
    </row>
    <row r="1361" spans="1:3" x14ac:dyDescent="0.2">
      <c r="A1361" s="9"/>
      <c r="B1361" s="4" t="s">
        <v>9</v>
      </c>
      <c r="C1361" s="5" t="str">
        <f>HYPERLINK("mailto:Hettries.Littleton@chicagobooth.edu", "Hettries.Littleton@chicagobooth.edu")</f>
        <v>Hettries.Littleton@chicagobooth.edu</v>
      </c>
    </row>
    <row r="1362" spans="1:3" x14ac:dyDescent="0.2">
      <c r="A1362" s="6" t="s">
        <v>820</v>
      </c>
      <c r="B1362" s="2" t="s">
        <v>3</v>
      </c>
      <c r="C1362" s="2" t="s">
        <v>70</v>
      </c>
    </row>
    <row r="1363" spans="1:3" x14ac:dyDescent="0.2">
      <c r="A1363" s="7"/>
      <c r="B1363" s="2" t="s">
        <v>5</v>
      </c>
      <c r="C1363" s="2" t="s">
        <v>71</v>
      </c>
    </row>
    <row r="1364" spans="1:3" x14ac:dyDescent="0.2">
      <c r="A1364" s="7"/>
      <c r="B1364" s="2" t="s">
        <v>7</v>
      </c>
      <c r="C1364" s="2" t="s">
        <v>821</v>
      </c>
    </row>
    <row r="1365" spans="1:3" x14ac:dyDescent="0.2">
      <c r="A1365" s="7"/>
      <c r="B1365" s="2" t="s">
        <v>9</v>
      </c>
      <c r="C1365" s="3" t="str">
        <f>HYPERLINK("mailto:Ting.Liu@chicagobooth.edu", "Ting.Liu@chicagobooth.edu")</f>
        <v>Ting.Liu@chicagobooth.edu</v>
      </c>
    </row>
    <row r="1366" spans="1:3" x14ac:dyDescent="0.2">
      <c r="A1366" s="8" t="s">
        <v>822</v>
      </c>
      <c r="B1366" s="4" t="s">
        <v>3</v>
      </c>
      <c r="C1366" s="4" t="s">
        <v>220</v>
      </c>
    </row>
    <row r="1367" spans="1:3" x14ac:dyDescent="0.2">
      <c r="A1367" s="9"/>
      <c r="B1367" s="4" t="s">
        <v>5</v>
      </c>
      <c r="C1367" s="4" t="s">
        <v>83</v>
      </c>
    </row>
    <row r="1368" spans="1:3" x14ac:dyDescent="0.2">
      <c r="A1368" s="9"/>
      <c r="B1368" s="4" t="s">
        <v>7</v>
      </c>
      <c r="C1368" s="4" t="s">
        <v>823</v>
      </c>
    </row>
    <row r="1369" spans="1:3" x14ac:dyDescent="0.2">
      <c r="A1369" s="9"/>
      <c r="B1369" s="4" t="s">
        <v>9</v>
      </c>
      <c r="C1369" s="5" t="str">
        <f>HYPERLINK("mailto:Jake.Livengood@chicagobooth.edu", "Jake.Livengood@chicagobooth.edu")</f>
        <v>Jake.Livengood@chicagobooth.edu</v>
      </c>
    </row>
    <row r="1370" spans="1:3" x14ac:dyDescent="0.2">
      <c r="A1370" s="6" t="s">
        <v>824</v>
      </c>
      <c r="B1370" s="2" t="s">
        <v>3</v>
      </c>
      <c r="C1370" s="2" t="s">
        <v>64</v>
      </c>
    </row>
    <row r="1371" spans="1:3" x14ac:dyDescent="0.2">
      <c r="A1371" s="7"/>
      <c r="B1371" s="2" t="s">
        <v>5</v>
      </c>
      <c r="C1371" s="2" t="s">
        <v>51</v>
      </c>
    </row>
    <row r="1372" spans="1:3" x14ac:dyDescent="0.2">
      <c r="A1372" s="7"/>
      <c r="B1372" s="2" t="s">
        <v>7</v>
      </c>
      <c r="C1372" s="2" t="s">
        <v>1</v>
      </c>
    </row>
    <row r="1373" spans="1:3" x14ac:dyDescent="0.2">
      <c r="A1373" s="7"/>
      <c r="B1373" s="2" t="s">
        <v>9</v>
      </c>
      <c r="C1373" s="3" t="str">
        <f>HYPERLINK("mailto:Gabriel.LobatoRamos@chicagobooth.edu", "Gabriel.LobatoRamos@chicagobooth.edu")</f>
        <v>Gabriel.LobatoRamos@chicagobooth.edu</v>
      </c>
    </row>
    <row r="1374" spans="1:3" x14ac:dyDescent="0.2">
      <c r="A1374" s="8" t="s">
        <v>825</v>
      </c>
      <c r="B1374" s="4" t="s">
        <v>3</v>
      </c>
      <c r="C1374" s="4" t="s">
        <v>826</v>
      </c>
    </row>
    <row r="1375" spans="1:3" x14ac:dyDescent="0.2">
      <c r="A1375" s="9"/>
      <c r="B1375" s="4" t="s">
        <v>5</v>
      </c>
      <c r="C1375" s="4" t="s">
        <v>194</v>
      </c>
    </row>
    <row r="1376" spans="1:3" x14ac:dyDescent="0.2">
      <c r="A1376" s="9"/>
      <c r="B1376" s="4" t="s">
        <v>7</v>
      </c>
      <c r="C1376" s="4" t="s">
        <v>827</v>
      </c>
    </row>
    <row r="1377" spans="1:3" x14ac:dyDescent="0.2">
      <c r="A1377" s="9"/>
      <c r="B1377" s="4" t="s">
        <v>9</v>
      </c>
      <c r="C1377" s="5" t="str">
        <f>HYPERLINK("mailto:mary.loncar@chicagobooth.edu", "mary.loncar@chicagobooth.edu")</f>
        <v>mary.loncar@chicagobooth.edu</v>
      </c>
    </row>
    <row r="1378" spans="1:3" x14ac:dyDescent="0.2">
      <c r="A1378" s="6" t="s">
        <v>828</v>
      </c>
      <c r="B1378" s="2" t="s">
        <v>3</v>
      </c>
      <c r="C1378" s="2" t="s">
        <v>829</v>
      </c>
    </row>
    <row r="1379" spans="1:3" x14ac:dyDescent="0.2">
      <c r="A1379" s="7"/>
      <c r="B1379" s="2" t="s">
        <v>5</v>
      </c>
      <c r="C1379" s="2" t="s">
        <v>118</v>
      </c>
    </row>
    <row r="1380" spans="1:3" x14ac:dyDescent="0.2">
      <c r="A1380" s="7"/>
      <c r="B1380" s="2" t="s">
        <v>7</v>
      </c>
      <c r="C1380" s="2" t="s">
        <v>830</v>
      </c>
    </row>
    <row r="1381" spans="1:3" x14ac:dyDescent="0.2">
      <c r="A1381" s="7"/>
      <c r="B1381" s="2" t="s">
        <v>9</v>
      </c>
      <c r="C1381" s="3" t="str">
        <f>HYPERLINK("mailto:Lucia.Lopez@chicagobooth.edu", "Lucia.Lopez@chicagobooth.edu")</f>
        <v>Lucia.Lopez@chicagobooth.edu</v>
      </c>
    </row>
    <row r="1382" spans="1:3" x14ac:dyDescent="0.2">
      <c r="A1382" s="8" t="s">
        <v>831</v>
      </c>
      <c r="B1382" s="4" t="s">
        <v>3</v>
      </c>
      <c r="C1382" s="4" t="s">
        <v>312</v>
      </c>
    </row>
    <row r="1383" spans="1:3" x14ac:dyDescent="0.2">
      <c r="A1383" s="9"/>
      <c r="B1383" s="4" t="s">
        <v>5</v>
      </c>
      <c r="C1383" s="4" t="s">
        <v>77</v>
      </c>
    </row>
    <row r="1384" spans="1:3" x14ac:dyDescent="0.2">
      <c r="A1384" s="9"/>
      <c r="B1384" s="4" t="s">
        <v>7</v>
      </c>
      <c r="C1384" s="4" t="s">
        <v>1</v>
      </c>
    </row>
    <row r="1385" spans="1:3" x14ac:dyDescent="0.2">
      <c r="A1385" s="9"/>
      <c r="B1385" s="4" t="s">
        <v>9</v>
      </c>
      <c r="C1385" s="5" t="str">
        <f>HYPERLINK("mailto:Christopher.Love@chicagobooth.edu", "Christopher.Love@chicagobooth.edu")</f>
        <v>Christopher.Love@chicagobooth.edu</v>
      </c>
    </row>
    <row r="1386" spans="1:3" x14ac:dyDescent="0.2">
      <c r="A1386" s="6" t="s">
        <v>832</v>
      </c>
      <c r="B1386" s="2" t="s">
        <v>3</v>
      </c>
      <c r="C1386" s="2" t="s">
        <v>64</v>
      </c>
    </row>
    <row r="1387" spans="1:3" x14ac:dyDescent="0.2">
      <c r="A1387" s="7"/>
      <c r="B1387" s="2" t="s">
        <v>5</v>
      </c>
      <c r="C1387" s="2" t="s">
        <v>51</v>
      </c>
    </row>
    <row r="1388" spans="1:3" x14ac:dyDescent="0.2">
      <c r="A1388" s="7"/>
      <c r="B1388" s="2" t="s">
        <v>7</v>
      </c>
      <c r="C1388" s="2" t="s">
        <v>1</v>
      </c>
    </row>
    <row r="1389" spans="1:3" x14ac:dyDescent="0.2">
      <c r="A1389" s="7"/>
      <c r="B1389" s="2" t="s">
        <v>9</v>
      </c>
      <c r="C1389" s="3" t="str">
        <f>HYPERLINK("mailto:Jiaxuan.Lu@chicagobooth.edu", "Jiaxuan.Lu@chicagobooth.edu")</f>
        <v>Jiaxuan.Lu@chicagobooth.edu</v>
      </c>
    </row>
    <row r="1390" spans="1:3" x14ac:dyDescent="0.2">
      <c r="A1390" s="8" t="s">
        <v>833</v>
      </c>
      <c r="B1390" s="4" t="s">
        <v>3</v>
      </c>
      <c r="C1390" s="4" t="s">
        <v>64</v>
      </c>
    </row>
    <row r="1391" spans="1:3" x14ac:dyDescent="0.2">
      <c r="A1391" s="9"/>
      <c r="B1391" s="4" t="s">
        <v>5</v>
      </c>
      <c r="C1391" s="4" t="s">
        <v>51</v>
      </c>
    </row>
    <row r="1392" spans="1:3" x14ac:dyDescent="0.2">
      <c r="A1392" s="9"/>
      <c r="B1392" s="4" t="s">
        <v>7</v>
      </c>
      <c r="C1392" s="4" t="s">
        <v>1</v>
      </c>
    </row>
    <row r="1393" spans="1:3" x14ac:dyDescent="0.2">
      <c r="A1393" s="9"/>
      <c r="B1393" s="4" t="s">
        <v>9</v>
      </c>
      <c r="C1393" s="5" t="str">
        <f>HYPERLINK("mailto:John.Luby@chicagobooth.edu", "John.Luby@chicagobooth.edu")</f>
        <v>John.Luby@chicagobooth.edu</v>
      </c>
    </row>
    <row r="1394" spans="1:3" x14ac:dyDescent="0.2">
      <c r="A1394" s="6" t="s">
        <v>834</v>
      </c>
      <c r="B1394" s="2" t="s">
        <v>3</v>
      </c>
      <c r="C1394" s="2" t="s">
        <v>835</v>
      </c>
    </row>
    <row r="1395" spans="1:3" x14ac:dyDescent="0.2">
      <c r="A1395" s="7"/>
      <c r="B1395" s="2" t="s">
        <v>5</v>
      </c>
      <c r="C1395" s="2" t="s">
        <v>27</v>
      </c>
    </row>
    <row r="1396" spans="1:3" x14ac:dyDescent="0.2">
      <c r="A1396" s="7"/>
      <c r="B1396" s="2" t="s">
        <v>7</v>
      </c>
      <c r="C1396" s="2" t="s">
        <v>1</v>
      </c>
    </row>
    <row r="1397" spans="1:3" x14ac:dyDescent="0.2">
      <c r="A1397" s="7"/>
      <c r="B1397" s="2" t="s">
        <v>9</v>
      </c>
      <c r="C1397" s="3" t="str">
        <f>HYPERLINK("mailto:Ryan.Luong@chicagobooth.edu", "Ryan.Luong@chicagobooth.edu")</f>
        <v>Ryan.Luong@chicagobooth.edu</v>
      </c>
    </row>
    <row r="1398" spans="1:3" x14ac:dyDescent="0.2">
      <c r="A1398" s="8" t="s">
        <v>836</v>
      </c>
      <c r="B1398" s="4" t="s">
        <v>3</v>
      </c>
      <c r="C1398" s="4" t="s">
        <v>837</v>
      </c>
    </row>
    <row r="1399" spans="1:3" x14ac:dyDescent="0.2">
      <c r="A1399" s="9"/>
      <c r="B1399" s="4" t="s">
        <v>5</v>
      </c>
      <c r="C1399" s="4" t="s">
        <v>77</v>
      </c>
    </row>
    <row r="1400" spans="1:3" x14ac:dyDescent="0.2">
      <c r="A1400" s="9"/>
      <c r="B1400" s="4" t="s">
        <v>7</v>
      </c>
      <c r="C1400" s="4" t="s">
        <v>838</v>
      </c>
    </row>
    <row r="1401" spans="1:3" x14ac:dyDescent="0.2">
      <c r="A1401" s="9"/>
      <c r="B1401" s="4" t="s">
        <v>9</v>
      </c>
      <c r="C1401" s="5" t="str">
        <f>HYPERLINK("mailto:Carrie.Lydon@chicagobooth.edu", "Carrie.Lydon@chicagobooth.edu")</f>
        <v>Carrie.Lydon@chicagobooth.edu</v>
      </c>
    </row>
    <row r="1402" spans="1:3" x14ac:dyDescent="0.2">
      <c r="A1402" s="6" t="s">
        <v>839</v>
      </c>
      <c r="B1402" s="2" t="s">
        <v>3</v>
      </c>
      <c r="C1402" s="2" t="s">
        <v>840</v>
      </c>
    </row>
    <row r="1403" spans="1:3" x14ac:dyDescent="0.2">
      <c r="A1403" s="7"/>
      <c r="B1403" s="2" t="s">
        <v>5</v>
      </c>
      <c r="C1403" s="2" t="s">
        <v>16</v>
      </c>
    </row>
    <row r="1404" spans="1:3" x14ac:dyDescent="0.2">
      <c r="A1404" s="7"/>
      <c r="B1404" s="2" t="s">
        <v>7</v>
      </c>
      <c r="C1404" s="2" t="s">
        <v>109</v>
      </c>
    </row>
    <row r="1405" spans="1:3" x14ac:dyDescent="0.2">
      <c r="A1405" s="7"/>
      <c r="B1405" s="2" t="s">
        <v>9</v>
      </c>
      <c r="C1405" s="3" t="str">
        <f>HYPERLINK("mailto:Donald.Lyons@chicagobooth.edu", "Donald.Lyons@chicagobooth.edu")</f>
        <v>Donald.Lyons@chicagobooth.edu</v>
      </c>
    </row>
    <row r="1406" spans="1:3" x14ac:dyDescent="0.2">
      <c r="A1406" s="8" t="s">
        <v>841</v>
      </c>
      <c r="B1406" s="4" t="s">
        <v>3</v>
      </c>
      <c r="C1406" s="4" t="s">
        <v>26</v>
      </c>
    </row>
    <row r="1407" spans="1:3" x14ac:dyDescent="0.2">
      <c r="A1407" s="9"/>
      <c r="B1407" s="4" t="s">
        <v>5</v>
      </c>
      <c r="C1407" s="4" t="s">
        <v>188</v>
      </c>
    </row>
    <row r="1408" spans="1:3" x14ac:dyDescent="0.2">
      <c r="A1408" s="9"/>
      <c r="B1408" s="4" t="s">
        <v>7</v>
      </c>
      <c r="C1408" s="4" t="s">
        <v>1</v>
      </c>
    </row>
    <row r="1409" spans="1:3" x14ac:dyDescent="0.2">
      <c r="A1409" s="9"/>
      <c r="B1409" s="4" t="s">
        <v>9</v>
      </c>
      <c r="C1409" s="5" t="str">
        <f>HYPERLINK("mailto:Kalmond.Ma@chicagobooth.edu", "Kalmond.Ma@chicagobooth.edu")</f>
        <v>Kalmond.Ma@chicagobooth.edu</v>
      </c>
    </row>
    <row r="1410" spans="1:3" x14ac:dyDescent="0.2">
      <c r="A1410" s="6" t="s">
        <v>842</v>
      </c>
      <c r="B1410" s="2" t="s">
        <v>3</v>
      </c>
      <c r="C1410" s="2" t="s">
        <v>843</v>
      </c>
    </row>
    <row r="1411" spans="1:3" x14ac:dyDescent="0.2">
      <c r="A1411" s="7"/>
      <c r="B1411" s="2" t="s">
        <v>5</v>
      </c>
      <c r="C1411" s="2" t="s">
        <v>30</v>
      </c>
    </row>
    <row r="1412" spans="1:3" x14ac:dyDescent="0.2">
      <c r="A1412" s="7"/>
      <c r="B1412" s="2" t="s">
        <v>7</v>
      </c>
      <c r="C1412" s="2" t="s">
        <v>1</v>
      </c>
    </row>
    <row r="1413" spans="1:3" x14ac:dyDescent="0.2">
      <c r="A1413" s="7"/>
      <c r="B1413" s="2" t="s">
        <v>9</v>
      </c>
      <c r="C1413" s="3" t="str">
        <f>HYPERLINK("mailto:Kelsey.Magilton@chicagobooth.edu", "Kelsey.Magilton@chicagobooth.edu")</f>
        <v>Kelsey.Magilton@chicagobooth.edu</v>
      </c>
    </row>
    <row r="1414" spans="1:3" x14ac:dyDescent="0.2">
      <c r="A1414" s="8" t="s">
        <v>844</v>
      </c>
      <c r="B1414" s="4" t="s">
        <v>3</v>
      </c>
      <c r="C1414" s="4" t="s">
        <v>26</v>
      </c>
    </row>
    <row r="1415" spans="1:3" x14ac:dyDescent="0.2">
      <c r="A1415" s="9"/>
      <c r="B1415" s="4" t="s">
        <v>5</v>
      </c>
      <c r="C1415" s="4" t="s">
        <v>16</v>
      </c>
    </row>
    <row r="1416" spans="1:3" x14ac:dyDescent="0.2">
      <c r="A1416" s="9"/>
      <c r="B1416" s="4" t="s">
        <v>7</v>
      </c>
      <c r="C1416" s="4" t="s">
        <v>1</v>
      </c>
    </row>
    <row r="1417" spans="1:3" x14ac:dyDescent="0.2">
      <c r="A1417" s="9"/>
      <c r="B1417" s="4" t="s">
        <v>9</v>
      </c>
      <c r="C1417" s="5" t="str">
        <f>HYPERLINK("mailto:Nicole.Maksimovic@chicagobooth.edu", "Nicole.Maksimovic@chicagobooth.edu")</f>
        <v>Nicole.Maksimovic@chicagobooth.edu</v>
      </c>
    </row>
    <row r="1418" spans="1:3" x14ac:dyDescent="0.2">
      <c r="A1418" s="6" t="s">
        <v>845</v>
      </c>
      <c r="B1418" s="2" t="s">
        <v>3</v>
      </c>
      <c r="C1418" s="2" t="s">
        <v>846</v>
      </c>
    </row>
    <row r="1419" spans="1:3" x14ac:dyDescent="0.2">
      <c r="A1419" s="7"/>
      <c r="B1419" s="2" t="s">
        <v>5</v>
      </c>
      <c r="C1419" s="2" t="s">
        <v>6</v>
      </c>
    </row>
    <row r="1420" spans="1:3" x14ac:dyDescent="0.2">
      <c r="A1420" s="7"/>
      <c r="B1420" s="2" t="s">
        <v>7</v>
      </c>
      <c r="C1420" s="2" t="s">
        <v>847</v>
      </c>
    </row>
    <row r="1421" spans="1:3" x14ac:dyDescent="0.2">
      <c r="A1421" s="7"/>
      <c r="B1421" s="2" t="s">
        <v>9</v>
      </c>
      <c r="C1421" s="3" t="str">
        <f>HYPERLINK("mailto:Kate.Malloy@chicagobooth.edu", "Kate.Malloy@chicagobooth.edu")</f>
        <v>Kate.Malloy@chicagobooth.edu</v>
      </c>
    </row>
    <row r="1422" spans="1:3" x14ac:dyDescent="0.2">
      <c r="A1422" s="8" t="s">
        <v>848</v>
      </c>
      <c r="B1422" s="4" t="s">
        <v>3</v>
      </c>
      <c r="C1422" s="4" t="s">
        <v>458</v>
      </c>
    </row>
    <row r="1423" spans="1:3" x14ac:dyDescent="0.2">
      <c r="A1423" s="9"/>
      <c r="B1423" s="4" t="s">
        <v>5</v>
      </c>
      <c r="C1423" s="4" t="s">
        <v>77</v>
      </c>
    </row>
    <row r="1424" spans="1:3" x14ac:dyDescent="0.2">
      <c r="A1424" s="9"/>
      <c r="B1424" s="4" t="s">
        <v>7</v>
      </c>
      <c r="C1424" s="4" t="s">
        <v>849</v>
      </c>
    </row>
    <row r="1425" spans="1:3" x14ac:dyDescent="0.2">
      <c r="A1425" s="9"/>
      <c r="B1425" s="4" t="s">
        <v>9</v>
      </c>
      <c r="C1425" s="5" t="str">
        <f>HYPERLINK("mailto:Jessica.Mandel@chicagobooth.edu", "Jessica.Mandel@chicagobooth.edu")</f>
        <v>Jessica.Mandel@chicagobooth.edu</v>
      </c>
    </row>
    <row r="1426" spans="1:3" x14ac:dyDescent="0.2">
      <c r="A1426" s="6" t="s">
        <v>850</v>
      </c>
      <c r="B1426" s="2" t="s">
        <v>3</v>
      </c>
      <c r="C1426" s="2" t="s">
        <v>686</v>
      </c>
    </row>
    <row r="1427" spans="1:3" x14ac:dyDescent="0.2">
      <c r="A1427" s="7"/>
      <c r="B1427" s="2" t="s">
        <v>5</v>
      </c>
      <c r="C1427" s="2" t="s">
        <v>20</v>
      </c>
    </row>
    <row r="1428" spans="1:3" x14ac:dyDescent="0.2">
      <c r="A1428" s="7"/>
      <c r="B1428" s="2" t="s">
        <v>7</v>
      </c>
      <c r="C1428" s="2" t="s">
        <v>851</v>
      </c>
    </row>
    <row r="1429" spans="1:3" x14ac:dyDescent="0.2">
      <c r="A1429" s="7"/>
      <c r="B1429" s="2" t="s">
        <v>9</v>
      </c>
      <c r="C1429" s="3" t="str">
        <f>HYPERLINK("mailto:Alex.Mangham@chicagobooth.edu", "Alex.Mangham@chicagobooth.edu")</f>
        <v>Alex.Mangham@chicagobooth.edu</v>
      </c>
    </row>
    <row r="1430" spans="1:3" x14ac:dyDescent="0.2">
      <c r="A1430" s="8" t="s">
        <v>852</v>
      </c>
      <c r="B1430" s="4" t="s">
        <v>3</v>
      </c>
      <c r="C1430" s="4" t="s">
        <v>853</v>
      </c>
    </row>
    <row r="1431" spans="1:3" x14ac:dyDescent="0.2">
      <c r="A1431" s="9"/>
      <c r="B1431" s="4" t="s">
        <v>5</v>
      </c>
      <c r="C1431" s="4" t="s">
        <v>34</v>
      </c>
    </row>
    <row r="1432" spans="1:3" x14ac:dyDescent="0.2">
      <c r="A1432" s="9"/>
      <c r="B1432" s="4" t="s">
        <v>7</v>
      </c>
      <c r="C1432" s="4" t="s">
        <v>854</v>
      </c>
    </row>
    <row r="1433" spans="1:3" x14ac:dyDescent="0.2">
      <c r="A1433" s="9"/>
      <c r="B1433" s="4" t="s">
        <v>9</v>
      </c>
      <c r="C1433" s="5" t="str">
        <f>HYPERLINK("mailto:bill.manley@chicagobooth.edu", "bill.manley@chicagobooth.edu")</f>
        <v>bill.manley@chicagobooth.edu</v>
      </c>
    </row>
    <row r="1434" spans="1:3" x14ac:dyDescent="0.2">
      <c r="A1434" s="6" t="s">
        <v>855</v>
      </c>
      <c r="B1434" s="2" t="s">
        <v>3</v>
      </c>
      <c r="C1434" s="2" t="s">
        <v>856</v>
      </c>
    </row>
    <row r="1435" spans="1:3" x14ac:dyDescent="0.2">
      <c r="A1435" s="7"/>
      <c r="B1435" s="2" t="s">
        <v>5</v>
      </c>
      <c r="C1435" s="2" t="s">
        <v>20</v>
      </c>
    </row>
    <row r="1436" spans="1:3" x14ac:dyDescent="0.2">
      <c r="A1436" s="7"/>
      <c r="B1436" s="2" t="s">
        <v>7</v>
      </c>
      <c r="C1436" s="2" t="s">
        <v>857</v>
      </c>
    </row>
    <row r="1437" spans="1:3" x14ac:dyDescent="0.2">
      <c r="A1437" s="7"/>
      <c r="B1437" s="2" t="s">
        <v>9</v>
      </c>
      <c r="C1437" s="3" t="str">
        <f>HYPERLINK("mailto:Meredith.Mann@chicagobooth.edu", "Meredith.Mann@chicagobooth.edu")</f>
        <v>Meredith.Mann@chicagobooth.edu</v>
      </c>
    </row>
    <row r="1438" spans="1:3" x14ac:dyDescent="0.2">
      <c r="A1438" s="8" t="s">
        <v>858</v>
      </c>
      <c r="B1438" s="4" t="s">
        <v>3</v>
      </c>
      <c r="C1438" s="4" t="s">
        <v>859</v>
      </c>
    </row>
    <row r="1439" spans="1:3" x14ac:dyDescent="0.2">
      <c r="A1439" s="9"/>
      <c r="B1439" s="4" t="s">
        <v>5</v>
      </c>
      <c r="C1439" s="4" t="s">
        <v>194</v>
      </c>
    </row>
    <row r="1440" spans="1:3" x14ac:dyDescent="0.2">
      <c r="A1440" s="9"/>
      <c r="B1440" s="4" t="s">
        <v>7</v>
      </c>
      <c r="C1440" s="4" t="s">
        <v>860</v>
      </c>
    </row>
    <row r="1441" spans="1:3" x14ac:dyDescent="0.2">
      <c r="A1441" s="9"/>
      <c r="B1441" s="4" t="s">
        <v>9</v>
      </c>
      <c r="C1441" s="5" t="str">
        <f>HYPERLINK("mailto:Nora.Mansfield@chicagobooth.edu", "Nora.Mansfield@chicagobooth.edu")</f>
        <v>Nora.Mansfield@chicagobooth.edu</v>
      </c>
    </row>
    <row r="1442" spans="1:3" x14ac:dyDescent="0.2">
      <c r="A1442" s="6" t="s">
        <v>861</v>
      </c>
      <c r="B1442" s="2" t="s">
        <v>3</v>
      </c>
      <c r="C1442" s="2" t="s">
        <v>64</v>
      </c>
    </row>
    <row r="1443" spans="1:3" x14ac:dyDescent="0.2">
      <c r="A1443" s="7"/>
      <c r="B1443" s="2" t="s">
        <v>5</v>
      </c>
      <c r="C1443" s="2" t="s">
        <v>65</v>
      </c>
    </row>
    <row r="1444" spans="1:3" x14ac:dyDescent="0.2">
      <c r="A1444" s="7"/>
      <c r="B1444" s="2" t="s">
        <v>7</v>
      </c>
      <c r="C1444" s="2" t="s">
        <v>862</v>
      </c>
    </row>
    <row r="1445" spans="1:3" x14ac:dyDescent="0.2">
      <c r="A1445" s="7"/>
      <c r="B1445" s="2" t="s">
        <v>9</v>
      </c>
      <c r="C1445" s="3" t="str">
        <f>HYPERLINK("mailto:Gerardo.Manzo@chicagobooth.edu", "Gerardo.Manzo@chicagobooth.edu")</f>
        <v>Gerardo.Manzo@chicagobooth.edu</v>
      </c>
    </row>
    <row r="1446" spans="1:3" x14ac:dyDescent="0.2">
      <c r="A1446" s="8" t="s">
        <v>863</v>
      </c>
      <c r="B1446" s="4" t="s">
        <v>3</v>
      </c>
      <c r="C1446" s="4" t="s">
        <v>64</v>
      </c>
    </row>
    <row r="1447" spans="1:3" x14ac:dyDescent="0.2">
      <c r="A1447" s="9"/>
      <c r="B1447" s="4" t="s">
        <v>5</v>
      </c>
      <c r="C1447" s="4" t="s">
        <v>51</v>
      </c>
    </row>
    <row r="1448" spans="1:3" x14ac:dyDescent="0.2">
      <c r="A1448" s="9"/>
      <c r="B1448" s="4" t="s">
        <v>7</v>
      </c>
      <c r="C1448" s="4" t="s">
        <v>1</v>
      </c>
    </row>
    <row r="1449" spans="1:3" x14ac:dyDescent="0.2">
      <c r="A1449" s="9"/>
      <c r="B1449" s="4" t="s">
        <v>9</v>
      </c>
      <c r="C1449" s="5" t="str">
        <f>HYPERLINK("mailto:KhwajaWisal.Maqsood@chicagobooth.edu", "KhwajaWisal.Maqsood@chicagobooth.edu")</f>
        <v>KhwajaWisal.Maqsood@chicagobooth.edu</v>
      </c>
    </row>
    <row r="1450" spans="1:3" x14ac:dyDescent="0.2">
      <c r="A1450" s="6" t="s">
        <v>864</v>
      </c>
      <c r="B1450" s="2" t="s">
        <v>3</v>
      </c>
      <c r="C1450" s="2" t="s">
        <v>865</v>
      </c>
    </row>
    <row r="1451" spans="1:3" x14ac:dyDescent="0.2">
      <c r="A1451" s="7"/>
      <c r="B1451" s="2" t="s">
        <v>5</v>
      </c>
      <c r="C1451" s="2" t="s">
        <v>71</v>
      </c>
    </row>
    <row r="1452" spans="1:3" x14ac:dyDescent="0.2">
      <c r="A1452" s="7"/>
      <c r="B1452" s="2" t="s">
        <v>7</v>
      </c>
      <c r="C1452" s="2" t="s">
        <v>866</v>
      </c>
    </row>
    <row r="1453" spans="1:3" x14ac:dyDescent="0.2">
      <c r="A1453" s="7"/>
      <c r="B1453" s="2" t="s">
        <v>9</v>
      </c>
      <c r="C1453" s="3" t="str">
        <f>HYPERLINK("mailto:Starr.Marcello@chicagobooth.edu", "Starr.Marcello@chicagobooth.edu")</f>
        <v>Starr.Marcello@chicagobooth.edu</v>
      </c>
    </row>
    <row r="1454" spans="1:3" x14ac:dyDescent="0.2">
      <c r="A1454" s="8" t="s">
        <v>867</v>
      </c>
      <c r="B1454" s="4" t="s">
        <v>3</v>
      </c>
      <c r="C1454" s="4" t="s">
        <v>64</v>
      </c>
    </row>
    <row r="1455" spans="1:3" x14ac:dyDescent="0.2">
      <c r="A1455" s="9"/>
      <c r="B1455" s="4" t="s">
        <v>5</v>
      </c>
      <c r="C1455" s="4" t="s">
        <v>224</v>
      </c>
    </row>
    <row r="1456" spans="1:3" x14ac:dyDescent="0.2">
      <c r="A1456" s="9"/>
      <c r="B1456" s="4" t="s">
        <v>7</v>
      </c>
      <c r="C1456" s="4" t="s">
        <v>1</v>
      </c>
    </row>
    <row r="1457" spans="1:3" x14ac:dyDescent="0.2">
      <c r="A1457" s="9"/>
      <c r="B1457" s="4" t="s">
        <v>9</v>
      </c>
      <c r="C1457" s="5" t="str">
        <f>HYPERLINK("mailto:Federico.Marciano@chicagobooth.edu", "Federico.Marciano@chicagobooth.edu")</f>
        <v>Federico.Marciano@chicagobooth.edu</v>
      </c>
    </row>
    <row r="1458" spans="1:3" x14ac:dyDescent="0.2">
      <c r="A1458" s="6" t="s">
        <v>868</v>
      </c>
      <c r="B1458" s="2" t="s">
        <v>3</v>
      </c>
      <c r="C1458" s="2" t="s">
        <v>869</v>
      </c>
    </row>
    <row r="1459" spans="1:3" x14ac:dyDescent="0.2">
      <c r="A1459" s="7"/>
      <c r="B1459" s="2" t="s">
        <v>5</v>
      </c>
      <c r="C1459" s="2" t="s">
        <v>30</v>
      </c>
    </row>
    <row r="1460" spans="1:3" x14ac:dyDescent="0.2">
      <c r="A1460" s="7"/>
      <c r="B1460" s="2" t="s">
        <v>7</v>
      </c>
      <c r="C1460" s="2" t="s">
        <v>870</v>
      </c>
    </row>
    <row r="1461" spans="1:3" x14ac:dyDescent="0.2">
      <c r="A1461" s="7"/>
      <c r="B1461" s="2" t="s">
        <v>9</v>
      </c>
      <c r="C1461" s="3" t="str">
        <f>HYPERLINK("mailto:Sona.Margaryan@chicagobooth.edu", "Sona.Margaryan@chicagobooth.edu")</f>
        <v>Sona.Margaryan@chicagobooth.edu</v>
      </c>
    </row>
    <row r="1462" spans="1:3" x14ac:dyDescent="0.2">
      <c r="A1462" s="8" t="s">
        <v>871</v>
      </c>
      <c r="B1462" s="4" t="s">
        <v>3</v>
      </c>
      <c r="C1462" s="4" t="s">
        <v>872</v>
      </c>
    </row>
    <row r="1463" spans="1:3" x14ac:dyDescent="0.2">
      <c r="A1463" s="9"/>
      <c r="B1463" s="4" t="s">
        <v>5</v>
      </c>
      <c r="C1463" s="4" t="s">
        <v>118</v>
      </c>
    </row>
    <row r="1464" spans="1:3" x14ac:dyDescent="0.2">
      <c r="A1464" s="9"/>
      <c r="B1464" s="4" t="s">
        <v>7</v>
      </c>
      <c r="C1464" s="4" t="s">
        <v>873</v>
      </c>
    </row>
    <row r="1465" spans="1:3" x14ac:dyDescent="0.2">
      <c r="A1465" s="9"/>
      <c r="B1465" s="4" t="s">
        <v>9</v>
      </c>
      <c r="C1465" s="5" t="str">
        <f>HYPERLINK("mailto:Kelly.Marinovic@chicagobooth.edu", "Kelly.Marinovic@chicagobooth.edu")</f>
        <v>Kelly.Marinovic@chicagobooth.edu</v>
      </c>
    </row>
    <row r="1466" spans="1:3" x14ac:dyDescent="0.2">
      <c r="A1466" s="6" t="s">
        <v>874</v>
      </c>
      <c r="B1466" s="2" t="s">
        <v>3</v>
      </c>
      <c r="C1466" s="2" t="s">
        <v>875</v>
      </c>
    </row>
    <row r="1467" spans="1:3" x14ac:dyDescent="0.2">
      <c r="A1467" s="7"/>
      <c r="B1467" s="2" t="s">
        <v>5</v>
      </c>
      <c r="C1467" s="2" t="s">
        <v>61</v>
      </c>
    </row>
    <row r="1468" spans="1:3" x14ac:dyDescent="0.2">
      <c r="A1468" s="7"/>
      <c r="B1468" s="2" t="s">
        <v>7</v>
      </c>
      <c r="C1468" s="2" t="s">
        <v>876</v>
      </c>
    </row>
    <row r="1469" spans="1:3" x14ac:dyDescent="0.2">
      <c r="A1469" s="7"/>
      <c r="B1469" s="2" t="s">
        <v>9</v>
      </c>
      <c r="C1469" s="3" t="str">
        <f>HYPERLINK("mailto:Lucy.Marquardt@chicagobooth.edu", "Lucy.Marquardt@chicagobooth.edu")</f>
        <v>Lucy.Marquardt@chicagobooth.edu</v>
      </c>
    </row>
    <row r="1470" spans="1:3" x14ac:dyDescent="0.2">
      <c r="A1470" s="8" t="s">
        <v>877</v>
      </c>
      <c r="B1470" s="4" t="s">
        <v>3</v>
      </c>
      <c r="C1470" s="4" t="s">
        <v>878</v>
      </c>
    </row>
    <row r="1471" spans="1:3" x14ac:dyDescent="0.2">
      <c r="A1471" s="9"/>
      <c r="B1471" s="4" t="s">
        <v>5</v>
      </c>
      <c r="C1471" s="4" t="s">
        <v>6</v>
      </c>
    </row>
    <row r="1472" spans="1:3" x14ac:dyDescent="0.2">
      <c r="A1472" s="9"/>
      <c r="B1472" s="4" t="s">
        <v>7</v>
      </c>
      <c r="C1472" s="4" t="s">
        <v>879</v>
      </c>
    </row>
    <row r="1473" spans="1:3" x14ac:dyDescent="0.2">
      <c r="A1473" s="9"/>
      <c r="B1473" s="4" t="s">
        <v>9</v>
      </c>
      <c r="C1473" s="5" t="str">
        <f>HYPERLINK("mailto:Renyia.Martin@chicagobooth.edu", "Renyia.Martin@chicagobooth.edu")</f>
        <v>Renyia.Martin@chicagobooth.edu</v>
      </c>
    </row>
    <row r="1474" spans="1:3" x14ac:dyDescent="0.2">
      <c r="A1474" s="6" t="s">
        <v>880</v>
      </c>
      <c r="B1474" s="2" t="s">
        <v>3</v>
      </c>
      <c r="C1474" s="2" t="s">
        <v>881</v>
      </c>
    </row>
    <row r="1475" spans="1:3" x14ac:dyDescent="0.2">
      <c r="A1475" s="7"/>
      <c r="B1475" s="2" t="s">
        <v>5</v>
      </c>
      <c r="C1475" s="2" t="s">
        <v>270</v>
      </c>
    </row>
    <row r="1476" spans="1:3" x14ac:dyDescent="0.2">
      <c r="A1476" s="7"/>
      <c r="B1476" s="2" t="s">
        <v>7</v>
      </c>
      <c r="C1476" s="2" t="s">
        <v>882</v>
      </c>
    </row>
    <row r="1477" spans="1:3" x14ac:dyDescent="0.2">
      <c r="A1477" s="7"/>
      <c r="B1477" s="2" t="s">
        <v>9</v>
      </c>
      <c r="C1477" s="3" t="str">
        <f>HYPERLINK("mailto:miguel.martinez@chicagobooth.edu", "miguel.martinez@chicagobooth.edu")</f>
        <v>miguel.martinez@chicagobooth.edu</v>
      </c>
    </row>
    <row r="1478" spans="1:3" x14ac:dyDescent="0.2">
      <c r="A1478" s="8" t="s">
        <v>883</v>
      </c>
      <c r="B1478" s="4" t="s">
        <v>3</v>
      </c>
      <c r="C1478" s="4" t="s">
        <v>884</v>
      </c>
    </row>
    <row r="1479" spans="1:3" x14ac:dyDescent="0.2">
      <c r="A1479" s="9"/>
      <c r="B1479" s="4" t="s">
        <v>5</v>
      </c>
      <c r="C1479" s="4" t="s">
        <v>65</v>
      </c>
    </row>
    <row r="1480" spans="1:3" x14ac:dyDescent="0.2">
      <c r="A1480" s="9"/>
      <c r="B1480" s="4" t="s">
        <v>7</v>
      </c>
      <c r="C1480" s="4" t="s">
        <v>1</v>
      </c>
    </row>
    <row r="1481" spans="1:3" x14ac:dyDescent="0.2">
      <c r="A1481" s="9"/>
      <c r="B1481" s="4" t="s">
        <v>9</v>
      </c>
      <c r="C1481" s="5" t="str">
        <f>HYPERLINK("mailto:Simon.Mayer@chicagobooth.edu", "Simon.Mayer@chicagobooth.edu")</f>
        <v>Simon.Mayer@chicagobooth.edu</v>
      </c>
    </row>
    <row r="1482" spans="1:3" x14ac:dyDescent="0.2">
      <c r="A1482" s="6" t="s">
        <v>885</v>
      </c>
      <c r="B1482" s="2" t="s">
        <v>3</v>
      </c>
      <c r="C1482" s="2" t="s">
        <v>812</v>
      </c>
    </row>
    <row r="1483" spans="1:3" x14ac:dyDescent="0.2">
      <c r="A1483" s="7"/>
      <c r="B1483" s="2" t="s">
        <v>5</v>
      </c>
      <c r="C1483" s="2" t="s">
        <v>214</v>
      </c>
    </row>
    <row r="1484" spans="1:3" x14ac:dyDescent="0.2">
      <c r="A1484" s="7"/>
      <c r="B1484" s="2" t="s">
        <v>7</v>
      </c>
      <c r="C1484" s="2" t="s">
        <v>886</v>
      </c>
    </row>
    <row r="1485" spans="1:3" x14ac:dyDescent="0.2">
      <c r="A1485" s="7"/>
      <c r="B1485" s="2" t="s">
        <v>9</v>
      </c>
      <c r="C1485" s="3" t="str">
        <f>HYPERLINK("mailto:Kimberly.Mayer@chicagobooth.edu", "Kimberly.Mayer@chicagobooth.edu")</f>
        <v>Kimberly.Mayer@chicagobooth.edu</v>
      </c>
    </row>
    <row r="1486" spans="1:3" x14ac:dyDescent="0.2">
      <c r="A1486" s="8" t="s">
        <v>887</v>
      </c>
      <c r="B1486" s="4" t="s">
        <v>3</v>
      </c>
      <c r="C1486" s="4" t="s">
        <v>888</v>
      </c>
    </row>
    <row r="1487" spans="1:3" x14ac:dyDescent="0.2">
      <c r="A1487" s="9"/>
      <c r="B1487" s="4" t="s">
        <v>5</v>
      </c>
      <c r="C1487" s="4" t="s">
        <v>12</v>
      </c>
    </row>
    <row r="1488" spans="1:3" x14ac:dyDescent="0.2">
      <c r="A1488" s="9"/>
      <c r="B1488" s="4" t="s">
        <v>7</v>
      </c>
      <c r="C1488" s="4" t="s">
        <v>889</v>
      </c>
    </row>
    <row r="1489" spans="1:3" x14ac:dyDescent="0.2">
      <c r="A1489" s="9"/>
      <c r="B1489" s="4" t="s">
        <v>9</v>
      </c>
      <c r="C1489" s="5" t="str">
        <f>HYPERLINK("mailto:Brandon.McAnuff@chicagobooth.edu", "Brandon.McAnuff@chicagobooth.edu")</f>
        <v>Brandon.McAnuff@chicagobooth.edu</v>
      </c>
    </row>
    <row r="1490" spans="1:3" x14ac:dyDescent="0.2">
      <c r="A1490" s="6" t="s">
        <v>890</v>
      </c>
      <c r="B1490" s="2" t="s">
        <v>3</v>
      </c>
      <c r="C1490" s="2" t="s">
        <v>891</v>
      </c>
    </row>
    <row r="1491" spans="1:3" x14ac:dyDescent="0.2">
      <c r="A1491" s="7"/>
      <c r="B1491" s="2" t="s">
        <v>5</v>
      </c>
      <c r="C1491" s="2" t="s">
        <v>122</v>
      </c>
    </row>
    <row r="1492" spans="1:3" x14ac:dyDescent="0.2">
      <c r="A1492" s="7"/>
      <c r="B1492" s="2" t="s">
        <v>7</v>
      </c>
      <c r="C1492" s="2" t="s">
        <v>750</v>
      </c>
    </row>
    <row r="1493" spans="1:3" x14ac:dyDescent="0.2">
      <c r="A1493" s="7"/>
      <c r="B1493" s="2" t="s">
        <v>9</v>
      </c>
      <c r="C1493" s="3" t="str">
        <f>HYPERLINK("mailto:Yvonne.McConico@chicagobooth.edu", "Yvonne.McConico@chicagobooth.edu")</f>
        <v>Yvonne.McConico@chicagobooth.edu</v>
      </c>
    </row>
    <row r="1494" spans="1:3" x14ac:dyDescent="0.2">
      <c r="A1494" s="8" t="s">
        <v>892</v>
      </c>
      <c r="B1494" s="4" t="s">
        <v>3</v>
      </c>
      <c r="C1494" s="4" t="s">
        <v>893</v>
      </c>
    </row>
    <row r="1495" spans="1:3" x14ac:dyDescent="0.2">
      <c r="A1495" s="9"/>
      <c r="B1495" s="4" t="s">
        <v>5</v>
      </c>
      <c r="C1495" s="4" t="s">
        <v>43</v>
      </c>
    </row>
    <row r="1496" spans="1:3" x14ac:dyDescent="0.2">
      <c r="A1496" s="9"/>
      <c r="B1496" s="4" t="s">
        <v>7</v>
      </c>
      <c r="C1496" s="4" t="s">
        <v>894</v>
      </c>
    </row>
    <row r="1497" spans="1:3" x14ac:dyDescent="0.2">
      <c r="A1497" s="9"/>
      <c r="B1497" s="4" t="s">
        <v>9</v>
      </c>
      <c r="C1497" s="5" t="str">
        <f>HYPERLINK("mailto:kari.mcdonough@chicagobooth.edu", "kari.mcdonough@chicagobooth.edu")</f>
        <v>kari.mcdonough@chicagobooth.edu</v>
      </c>
    </row>
    <row r="1498" spans="1:3" x14ac:dyDescent="0.2">
      <c r="A1498" s="6" t="s">
        <v>895</v>
      </c>
      <c r="B1498" s="2" t="s">
        <v>3</v>
      </c>
      <c r="C1498" s="2" t="s">
        <v>896</v>
      </c>
    </row>
    <row r="1499" spans="1:3" x14ac:dyDescent="0.2">
      <c r="A1499" s="7"/>
      <c r="B1499" s="2" t="s">
        <v>5</v>
      </c>
      <c r="C1499" s="2" t="s">
        <v>142</v>
      </c>
    </row>
    <row r="1500" spans="1:3" x14ac:dyDescent="0.2">
      <c r="A1500" s="7"/>
      <c r="B1500" s="2" t="s">
        <v>7</v>
      </c>
      <c r="C1500" s="2" t="s">
        <v>897</v>
      </c>
    </row>
    <row r="1501" spans="1:3" x14ac:dyDescent="0.2">
      <c r="A1501" s="7"/>
      <c r="B1501" s="2" t="s">
        <v>9</v>
      </c>
      <c r="C1501" s="3" t="str">
        <f>HYPERLINK("mailto:Heather.McGuire@chicagobooth.edu", "Heather.McGuire@chicagobooth.edu")</f>
        <v>Heather.McGuire@chicagobooth.edu</v>
      </c>
    </row>
    <row r="1502" spans="1:3" x14ac:dyDescent="0.2">
      <c r="A1502" s="8" t="s">
        <v>898</v>
      </c>
      <c r="B1502" s="4" t="s">
        <v>3</v>
      </c>
      <c r="C1502" s="4" t="s">
        <v>11</v>
      </c>
    </row>
    <row r="1503" spans="1:3" x14ac:dyDescent="0.2">
      <c r="A1503" s="9"/>
      <c r="B1503" s="4" t="s">
        <v>5</v>
      </c>
      <c r="C1503" s="4" t="s">
        <v>12</v>
      </c>
    </row>
    <row r="1504" spans="1:3" x14ac:dyDescent="0.2">
      <c r="A1504" s="9"/>
      <c r="B1504" s="4" t="s">
        <v>7</v>
      </c>
      <c r="C1504" s="4" t="s">
        <v>899</v>
      </c>
    </row>
    <row r="1505" spans="1:3" x14ac:dyDescent="0.2">
      <c r="A1505" s="9"/>
      <c r="B1505" s="4" t="s">
        <v>9</v>
      </c>
      <c r="C1505" s="5" t="str">
        <f>HYPERLINK("mailto:Patrick.McHale@chicagobooth.edu", "Patrick.McHale@chicagobooth.edu")</f>
        <v>Patrick.McHale@chicagobooth.edu</v>
      </c>
    </row>
    <row r="1506" spans="1:3" x14ac:dyDescent="0.2">
      <c r="A1506" s="6" t="s">
        <v>900</v>
      </c>
      <c r="B1506" s="2" t="s">
        <v>3</v>
      </c>
      <c r="C1506" s="2" t="s">
        <v>901</v>
      </c>
    </row>
    <row r="1507" spans="1:3" x14ac:dyDescent="0.2">
      <c r="A1507" s="7"/>
      <c r="B1507" s="2" t="s">
        <v>5</v>
      </c>
      <c r="C1507" s="2" t="s">
        <v>20</v>
      </c>
    </row>
    <row r="1508" spans="1:3" x14ac:dyDescent="0.2">
      <c r="A1508" s="7"/>
      <c r="B1508" s="2" t="s">
        <v>7</v>
      </c>
      <c r="C1508" s="2" t="s">
        <v>902</v>
      </c>
    </row>
    <row r="1509" spans="1:3" x14ac:dyDescent="0.2">
      <c r="A1509" s="7"/>
      <c r="B1509" s="2" t="s">
        <v>9</v>
      </c>
      <c r="C1509" s="3" t="str">
        <f>HYPERLINK("mailto:Shannon.McShane@chicagobooth.edu", "Shannon.McShane@chicagobooth.edu")</f>
        <v>Shannon.McShane@chicagobooth.edu</v>
      </c>
    </row>
    <row r="1510" spans="1:3" x14ac:dyDescent="0.2">
      <c r="A1510" s="8" t="s">
        <v>903</v>
      </c>
      <c r="B1510" s="4" t="s">
        <v>3</v>
      </c>
      <c r="C1510" s="4" t="s">
        <v>904</v>
      </c>
    </row>
    <row r="1511" spans="1:3" x14ac:dyDescent="0.2">
      <c r="A1511" s="9"/>
      <c r="B1511" s="4" t="s">
        <v>5</v>
      </c>
      <c r="C1511" s="4" t="s">
        <v>20</v>
      </c>
    </row>
    <row r="1512" spans="1:3" x14ac:dyDescent="0.2">
      <c r="A1512" s="9"/>
      <c r="B1512" s="4" t="s">
        <v>7</v>
      </c>
      <c r="C1512" s="4" t="s">
        <v>905</v>
      </c>
    </row>
    <row r="1513" spans="1:3" x14ac:dyDescent="0.2">
      <c r="A1513" s="9"/>
      <c r="B1513" s="4" t="s">
        <v>9</v>
      </c>
      <c r="C1513" s="5" t="str">
        <f>HYPERLINK("mailto:liv.medina@chicagobooth.edu", "liv.medina@chicagobooth.edu")</f>
        <v>liv.medina@chicagobooth.edu</v>
      </c>
    </row>
    <row r="1514" spans="1:3" x14ac:dyDescent="0.2">
      <c r="A1514" s="6" t="s">
        <v>906</v>
      </c>
      <c r="B1514" s="2" t="s">
        <v>3</v>
      </c>
      <c r="C1514" s="2" t="s">
        <v>220</v>
      </c>
    </row>
    <row r="1515" spans="1:3" x14ac:dyDescent="0.2">
      <c r="A1515" s="7"/>
      <c r="B1515" s="2" t="s">
        <v>5</v>
      </c>
      <c r="C1515" s="2" t="s">
        <v>83</v>
      </c>
    </row>
    <row r="1516" spans="1:3" x14ac:dyDescent="0.2">
      <c r="A1516" s="7"/>
      <c r="B1516" s="2" t="s">
        <v>7</v>
      </c>
      <c r="C1516" s="2" t="s">
        <v>907</v>
      </c>
    </row>
    <row r="1517" spans="1:3" x14ac:dyDescent="0.2">
      <c r="A1517" s="7"/>
      <c r="B1517" s="2" t="s">
        <v>9</v>
      </c>
      <c r="C1517" s="3" t="str">
        <f>HYPERLINK("mailto:Erik.Medina@chicagobooth.edu", "Erik.Medina@chicagobooth.edu")</f>
        <v>Erik.Medina@chicagobooth.edu</v>
      </c>
    </row>
    <row r="1518" spans="1:3" x14ac:dyDescent="0.2">
      <c r="A1518" s="8" t="s">
        <v>908</v>
      </c>
      <c r="B1518" s="4" t="s">
        <v>3</v>
      </c>
      <c r="C1518" s="4" t="s">
        <v>26</v>
      </c>
    </row>
    <row r="1519" spans="1:3" x14ac:dyDescent="0.2">
      <c r="A1519" s="9"/>
      <c r="B1519" s="4" t="s">
        <v>5</v>
      </c>
      <c r="C1519" s="4" t="s">
        <v>65</v>
      </c>
    </row>
    <row r="1520" spans="1:3" x14ac:dyDescent="0.2">
      <c r="A1520" s="9"/>
      <c r="B1520" s="4" t="s">
        <v>7</v>
      </c>
      <c r="C1520" s="4" t="s">
        <v>1</v>
      </c>
    </row>
    <row r="1521" spans="1:3" x14ac:dyDescent="0.2">
      <c r="A1521" s="9"/>
      <c r="B1521" s="4" t="s">
        <v>9</v>
      </c>
      <c r="C1521" s="5" t="str">
        <f>HYPERLINK("mailto:Sidd.Mehta@chicagobooth.edu", "Sidd.Mehta@chicagobooth.edu")</f>
        <v>Sidd.Mehta@chicagobooth.edu</v>
      </c>
    </row>
    <row r="1522" spans="1:3" x14ac:dyDescent="0.2">
      <c r="A1522" s="6" t="s">
        <v>909</v>
      </c>
      <c r="B1522" s="2" t="s">
        <v>3</v>
      </c>
      <c r="C1522" s="2" t="s">
        <v>910</v>
      </c>
    </row>
    <row r="1523" spans="1:3" x14ac:dyDescent="0.2">
      <c r="A1523" s="7"/>
      <c r="B1523" s="2" t="s">
        <v>5</v>
      </c>
      <c r="C1523" s="2" t="s">
        <v>34</v>
      </c>
    </row>
    <row r="1524" spans="1:3" x14ac:dyDescent="0.2">
      <c r="A1524" s="7"/>
      <c r="B1524" s="2" t="s">
        <v>7</v>
      </c>
      <c r="C1524" s="2" t="s">
        <v>911</v>
      </c>
    </row>
    <row r="1525" spans="1:3" x14ac:dyDescent="0.2">
      <c r="A1525" s="7"/>
      <c r="B1525" s="2" t="s">
        <v>9</v>
      </c>
      <c r="C1525" s="3" t="str">
        <f>HYPERLINK("mailto:Steve.Melcher@chicagobooth.edu", "Steve.Melcher@chicagobooth.edu")</f>
        <v>Steve.Melcher@chicagobooth.edu</v>
      </c>
    </row>
    <row r="1526" spans="1:3" x14ac:dyDescent="0.2">
      <c r="A1526" s="8" t="s">
        <v>912</v>
      </c>
      <c r="B1526" s="4" t="s">
        <v>3</v>
      </c>
      <c r="C1526" s="4" t="s">
        <v>913</v>
      </c>
    </row>
    <row r="1527" spans="1:3" x14ac:dyDescent="0.2">
      <c r="A1527" s="9"/>
      <c r="B1527" s="4" t="s">
        <v>5</v>
      </c>
      <c r="C1527" s="4" t="s">
        <v>122</v>
      </c>
    </row>
    <row r="1528" spans="1:3" x14ac:dyDescent="0.2">
      <c r="A1528" s="9"/>
      <c r="B1528" s="4" t="s">
        <v>7</v>
      </c>
      <c r="C1528" s="4" t="s">
        <v>914</v>
      </c>
    </row>
    <row r="1529" spans="1:3" x14ac:dyDescent="0.2">
      <c r="A1529" s="9"/>
      <c r="B1529" s="4" t="s">
        <v>9</v>
      </c>
      <c r="C1529" s="5" t="str">
        <f>HYPERLINK("mailto:Lindsey.Melnyk@chicagobooth.edu", "Lindsey.Melnyk@chicagobooth.edu")</f>
        <v>Lindsey.Melnyk@chicagobooth.edu</v>
      </c>
    </row>
    <row r="1530" spans="1:3" x14ac:dyDescent="0.2">
      <c r="A1530" s="6" t="s">
        <v>915</v>
      </c>
      <c r="B1530" s="2" t="s">
        <v>3</v>
      </c>
      <c r="C1530" s="2" t="s">
        <v>916</v>
      </c>
    </row>
    <row r="1531" spans="1:3" x14ac:dyDescent="0.2">
      <c r="A1531" s="7"/>
      <c r="B1531" s="2" t="s">
        <v>5</v>
      </c>
      <c r="C1531" s="2" t="s">
        <v>270</v>
      </c>
    </row>
    <row r="1532" spans="1:3" x14ac:dyDescent="0.2">
      <c r="A1532" s="7"/>
      <c r="B1532" s="2" t="s">
        <v>7</v>
      </c>
      <c r="C1532" s="2" t="s">
        <v>1</v>
      </c>
    </row>
    <row r="1533" spans="1:3" x14ac:dyDescent="0.2">
      <c r="A1533" s="7"/>
      <c r="B1533" s="2" t="s">
        <v>9</v>
      </c>
      <c r="C1533" s="3" t="str">
        <f>HYPERLINK("mailto:Maria.Mendoza@chicagobooth.edu", "Maria.Mendoza@chicagobooth.edu")</f>
        <v>Maria.Mendoza@chicagobooth.edu</v>
      </c>
    </row>
    <row r="1534" spans="1:3" x14ac:dyDescent="0.2">
      <c r="A1534" s="8" t="s">
        <v>917</v>
      </c>
      <c r="B1534" s="4" t="s">
        <v>3</v>
      </c>
      <c r="C1534" s="4" t="s">
        <v>918</v>
      </c>
    </row>
    <row r="1535" spans="1:3" x14ac:dyDescent="0.2">
      <c r="A1535" s="9"/>
      <c r="B1535" s="4" t="s">
        <v>5</v>
      </c>
      <c r="C1535" s="4" t="s">
        <v>194</v>
      </c>
    </row>
    <row r="1536" spans="1:3" x14ac:dyDescent="0.2">
      <c r="A1536" s="9"/>
      <c r="B1536" s="4" t="s">
        <v>7</v>
      </c>
      <c r="C1536" s="4" t="s">
        <v>919</v>
      </c>
    </row>
    <row r="1537" spans="1:3" x14ac:dyDescent="0.2">
      <c r="A1537" s="9"/>
      <c r="B1537" s="4" t="s">
        <v>9</v>
      </c>
      <c r="C1537" s="5" t="str">
        <f>HYPERLINK("mailto:erika.mercer@chicagobooth.edu", "erika.mercer@chicagobooth.edu")</f>
        <v>erika.mercer@chicagobooth.edu</v>
      </c>
    </row>
    <row r="1538" spans="1:3" x14ac:dyDescent="0.2">
      <c r="A1538" s="6" t="s">
        <v>920</v>
      </c>
      <c r="B1538" s="2" t="s">
        <v>3</v>
      </c>
      <c r="C1538" s="2" t="s">
        <v>921</v>
      </c>
    </row>
    <row r="1539" spans="1:3" x14ac:dyDescent="0.2">
      <c r="A1539" s="7"/>
      <c r="B1539" s="2" t="s">
        <v>5</v>
      </c>
      <c r="C1539" s="2" t="s">
        <v>198</v>
      </c>
    </row>
    <row r="1540" spans="1:3" x14ac:dyDescent="0.2">
      <c r="A1540" s="7"/>
      <c r="B1540" s="2" t="s">
        <v>7</v>
      </c>
      <c r="C1540" s="2" t="s">
        <v>922</v>
      </c>
    </row>
    <row r="1541" spans="1:3" x14ac:dyDescent="0.2">
      <c r="A1541" s="7"/>
      <c r="B1541" s="2" t="s">
        <v>9</v>
      </c>
      <c r="C1541" s="3" t="str">
        <f>HYPERLINK("mailto:lisa.messaglia@chicagobooth.edu", "lisa.messaglia@chicagobooth.edu")</f>
        <v>lisa.messaglia@chicagobooth.edu</v>
      </c>
    </row>
    <row r="1542" spans="1:3" x14ac:dyDescent="0.2">
      <c r="A1542" s="8" t="s">
        <v>923</v>
      </c>
      <c r="B1542" s="4" t="s">
        <v>3</v>
      </c>
      <c r="C1542" s="4" t="s">
        <v>117</v>
      </c>
    </row>
    <row r="1543" spans="1:3" x14ac:dyDescent="0.2">
      <c r="A1543" s="9"/>
      <c r="B1543" s="4" t="s">
        <v>5</v>
      </c>
      <c r="C1543" s="4" t="s">
        <v>118</v>
      </c>
    </row>
    <row r="1544" spans="1:3" x14ac:dyDescent="0.2">
      <c r="A1544" s="9"/>
      <c r="B1544" s="4" t="s">
        <v>7</v>
      </c>
      <c r="C1544" s="4" t="s">
        <v>924</v>
      </c>
    </row>
    <row r="1545" spans="1:3" x14ac:dyDescent="0.2">
      <c r="A1545" s="9"/>
      <c r="B1545" s="4" t="s">
        <v>9</v>
      </c>
      <c r="C1545" s="5" t="str">
        <f>HYPERLINK("mailto:rebecca.meyer@chicagobooth.edu", "rebecca.meyer@chicagobooth.edu")</f>
        <v>rebecca.meyer@chicagobooth.edu</v>
      </c>
    </row>
    <row r="1546" spans="1:3" x14ac:dyDescent="0.2">
      <c r="A1546" s="6" t="s">
        <v>925</v>
      </c>
      <c r="B1546" s="2" t="s">
        <v>3</v>
      </c>
      <c r="C1546" s="2" t="s">
        <v>926</v>
      </c>
    </row>
    <row r="1547" spans="1:3" x14ac:dyDescent="0.2">
      <c r="A1547" s="7"/>
      <c r="B1547" s="2" t="s">
        <v>5</v>
      </c>
      <c r="C1547" s="2" t="s">
        <v>30</v>
      </c>
    </row>
    <row r="1548" spans="1:3" x14ac:dyDescent="0.2">
      <c r="A1548" s="7"/>
      <c r="B1548" s="2" t="s">
        <v>7</v>
      </c>
      <c r="C1548" s="2" t="s">
        <v>927</v>
      </c>
    </row>
    <row r="1549" spans="1:3" x14ac:dyDescent="0.2">
      <c r="A1549" s="7"/>
      <c r="B1549" s="2" t="s">
        <v>9</v>
      </c>
      <c r="C1549" s="3" t="str">
        <f>HYPERLINK("mailto:Eric.Meyer@chicagobooth.edu", "Eric.Meyer@chicagobooth.edu")</f>
        <v>Eric.Meyer@chicagobooth.edu</v>
      </c>
    </row>
    <row r="1550" spans="1:3" x14ac:dyDescent="0.2">
      <c r="A1550" s="8" t="s">
        <v>928</v>
      </c>
      <c r="B1550" s="4" t="s">
        <v>3</v>
      </c>
      <c r="C1550" s="4" t="s">
        <v>929</v>
      </c>
    </row>
    <row r="1551" spans="1:3" x14ac:dyDescent="0.2">
      <c r="A1551" s="9"/>
      <c r="B1551" s="4" t="s">
        <v>5</v>
      </c>
      <c r="C1551" s="4" t="s">
        <v>118</v>
      </c>
    </row>
    <row r="1552" spans="1:3" x14ac:dyDescent="0.2">
      <c r="A1552" s="9"/>
      <c r="B1552" s="4" t="s">
        <v>7</v>
      </c>
      <c r="C1552" s="4" t="s">
        <v>1</v>
      </c>
    </row>
    <row r="1553" spans="1:3" x14ac:dyDescent="0.2">
      <c r="A1553" s="9"/>
      <c r="B1553" s="4" t="s">
        <v>9</v>
      </c>
      <c r="C1553" s="5" t="str">
        <f>HYPERLINK("mailto:Jennifer.Mifflin@chicagobooth.edu", "Jennifer.Mifflin@chicagobooth.edu")</f>
        <v>Jennifer.Mifflin@chicagobooth.edu</v>
      </c>
    </row>
    <row r="1554" spans="1:3" x14ac:dyDescent="0.2">
      <c r="A1554" s="6" t="s">
        <v>930</v>
      </c>
      <c r="B1554" s="2" t="s">
        <v>3</v>
      </c>
      <c r="C1554" s="2" t="s">
        <v>931</v>
      </c>
    </row>
    <row r="1555" spans="1:3" x14ac:dyDescent="0.2">
      <c r="A1555" s="7"/>
      <c r="B1555" s="2" t="s">
        <v>5</v>
      </c>
      <c r="C1555" s="2" t="s">
        <v>20</v>
      </c>
    </row>
    <row r="1556" spans="1:3" x14ac:dyDescent="0.2">
      <c r="A1556" s="7"/>
      <c r="B1556" s="2" t="s">
        <v>7</v>
      </c>
      <c r="C1556" s="2" t="s">
        <v>932</v>
      </c>
    </row>
    <row r="1557" spans="1:3" x14ac:dyDescent="0.2">
      <c r="A1557" s="7"/>
      <c r="B1557" s="2" t="s">
        <v>9</v>
      </c>
      <c r="C1557" s="3" t="str">
        <f>HYPERLINK("mailto:Jennifer.Mihalek@chicagobooth.edu", "Jennifer.Mihalek@chicagobooth.edu")</f>
        <v>Jennifer.Mihalek@chicagobooth.edu</v>
      </c>
    </row>
    <row r="1558" spans="1:3" x14ac:dyDescent="0.2">
      <c r="A1558" s="8" t="s">
        <v>933</v>
      </c>
      <c r="B1558" s="4" t="s">
        <v>3</v>
      </c>
      <c r="C1558" s="4" t="s">
        <v>934</v>
      </c>
    </row>
    <row r="1559" spans="1:3" x14ac:dyDescent="0.2">
      <c r="A1559" s="9"/>
      <c r="B1559" s="4" t="s">
        <v>5</v>
      </c>
      <c r="C1559" s="4" t="s">
        <v>12</v>
      </c>
    </row>
    <row r="1560" spans="1:3" x14ac:dyDescent="0.2">
      <c r="A1560" s="9"/>
      <c r="B1560" s="4" t="s">
        <v>7</v>
      </c>
      <c r="C1560" s="4" t="s">
        <v>935</v>
      </c>
    </row>
    <row r="1561" spans="1:3" x14ac:dyDescent="0.2">
      <c r="A1561" s="9"/>
      <c r="B1561" s="4" t="s">
        <v>9</v>
      </c>
      <c r="C1561" s="5" t="str">
        <f>HYPERLINK("mailto:Stephanie.Miklaszewski@chicagobooth.edu", "Stephanie.Miklaszewski@chicagobooth.edu")</f>
        <v>Stephanie.Miklaszewski@chicagobooth.edu</v>
      </c>
    </row>
    <row r="1562" spans="1:3" x14ac:dyDescent="0.2">
      <c r="A1562" s="6" t="s">
        <v>936</v>
      </c>
      <c r="B1562" s="2" t="s">
        <v>3</v>
      </c>
      <c r="C1562" s="2" t="s">
        <v>937</v>
      </c>
    </row>
    <row r="1563" spans="1:3" x14ac:dyDescent="0.2">
      <c r="A1563" s="7"/>
      <c r="B1563" s="2" t="s">
        <v>5</v>
      </c>
      <c r="C1563" s="2" t="s">
        <v>65</v>
      </c>
    </row>
    <row r="1564" spans="1:3" x14ac:dyDescent="0.2">
      <c r="A1564" s="7"/>
      <c r="B1564" s="2" t="s">
        <v>7</v>
      </c>
      <c r="C1564" s="2" t="s">
        <v>938</v>
      </c>
    </row>
    <row r="1565" spans="1:3" x14ac:dyDescent="0.2">
      <c r="A1565" s="7"/>
      <c r="B1565" s="2" t="s">
        <v>9</v>
      </c>
      <c r="C1565" s="3" t="str">
        <f>HYPERLINK("mailto:marisa.milazzo@chicagobooth.edu", "marisa.milazzo@chicagobooth.edu")</f>
        <v>marisa.milazzo@chicagobooth.edu</v>
      </c>
    </row>
    <row r="1566" spans="1:3" x14ac:dyDescent="0.2">
      <c r="A1566" s="8" t="s">
        <v>939</v>
      </c>
      <c r="B1566" s="4" t="s">
        <v>3</v>
      </c>
      <c r="C1566" s="4" t="s">
        <v>450</v>
      </c>
    </row>
    <row r="1567" spans="1:3" x14ac:dyDescent="0.2">
      <c r="A1567" s="9"/>
      <c r="B1567" s="4" t="s">
        <v>5</v>
      </c>
      <c r="C1567" s="4" t="s">
        <v>118</v>
      </c>
    </row>
    <row r="1568" spans="1:3" x14ac:dyDescent="0.2">
      <c r="A1568" s="9"/>
      <c r="B1568" s="4" t="s">
        <v>7</v>
      </c>
      <c r="C1568" s="4" t="s">
        <v>940</v>
      </c>
    </row>
    <row r="1569" spans="1:3" x14ac:dyDescent="0.2">
      <c r="A1569" s="9"/>
      <c r="B1569" s="4" t="s">
        <v>9</v>
      </c>
      <c r="C1569" s="5" t="str">
        <f>HYPERLINK("mailto:megan.millard@chicagobooth.edu", "megan.millard@chicagobooth.edu")</f>
        <v>megan.millard@chicagobooth.edu</v>
      </c>
    </row>
    <row r="1570" spans="1:3" x14ac:dyDescent="0.2">
      <c r="A1570" s="6" t="s">
        <v>941</v>
      </c>
      <c r="B1570" s="2" t="s">
        <v>3</v>
      </c>
      <c r="C1570" s="2" t="s">
        <v>942</v>
      </c>
    </row>
    <row r="1571" spans="1:3" x14ac:dyDescent="0.2">
      <c r="A1571" s="7"/>
      <c r="B1571" s="2" t="s">
        <v>5</v>
      </c>
      <c r="C1571" s="2" t="s">
        <v>20</v>
      </c>
    </row>
    <row r="1572" spans="1:3" x14ac:dyDescent="0.2">
      <c r="A1572" s="7"/>
      <c r="B1572" s="2" t="s">
        <v>7</v>
      </c>
      <c r="C1572" s="2" t="s">
        <v>943</v>
      </c>
    </row>
    <row r="1573" spans="1:3" x14ac:dyDescent="0.2">
      <c r="A1573" s="7"/>
      <c r="B1573" s="2" t="s">
        <v>9</v>
      </c>
      <c r="C1573" s="3" t="str">
        <f>HYPERLINK("mailto:Lisa.Miller@chicagobooth.edu", "Lisa.Miller@chicagobooth.edu")</f>
        <v>Lisa.Miller@chicagobooth.edu</v>
      </c>
    </row>
    <row r="1574" spans="1:3" x14ac:dyDescent="0.2">
      <c r="A1574" s="8" t="s">
        <v>944</v>
      </c>
      <c r="B1574" s="4" t="s">
        <v>3</v>
      </c>
      <c r="C1574" s="4" t="s">
        <v>945</v>
      </c>
    </row>
    <row r="1575" spans="1:3" x14ac:dyDescent="0.2">
      <c r="A1575" s="9"/>
      <c r="B1575" s="4" t="s">
        <v>5</v>
      </c>
      <c r="C1575" s="4" t="s">
        <v>77</v>
      </c>
    </row>
    <row r="1576" spans="1:3" x14ac:dyDescent="0.2">
      <c r="A1576" s="9"/>
      <c r="B1576" s="4" t="s">
        <v>7</v>
      </c>
      <c r="C1576" s="4" t="s">
        <v>946</v>
      </c>
    </row>
    <row r="1577" spans="1:3" x14ac:dyDescent="0.2">
      <c r="A1577" s="9"/>
      <c r="B1577" s="4" t="s">
        <v>9</v>
      </c>
      <c r="C1577" s="5" t="str">
        <f>HYPERLINK("mailto:Stephanie.Miller@chicagobooth.edu", "Stephanie.Miller@chicagobooth.edu")</f>
        <v>Stephanie.Miller@chicagobooth.edu</v>
      </c>
    </row>
    <row r="1578" spans="1:3" x14ac:dyDescent="0.2">
      <c r="A1578" s="6" t="s">
        <v>947</v>
      </c>
      <c r="B1578" s="2" t="s">
        <v>3</v>
      </c>
      <c r="C1578" s="2" t="s">
        <v>948</v>
      </c>
    </row>
    <row r="1579" spans="1:3" x14ac:dyDescent="0.2">
      <c r="A1579" s="7"/>
      <c r="B1579" s="2" t="s">
        <v>5</v>
      </c>
      <c r="C1579" s="2" t="s">
        <v>20</v>
      </c>
    </row>
    <row r="1580" spans="1:3" x14ac:dyDescent="0.2">
      <c r="A1580" s="7"/>
      <c r="B1580" s="2" t="s">
        <v>7</v>
      </c>
      <c r="C1580" s="2" t="s">
        <v>949</v>
      </c>
    </row>
    <row r="1581" spans="1:3" x14ac:dyDescent="0.2">
      <c r="A1581" s="7"/>
      <c r="B1581" s="2" t="s">
        <v>9</v>
      </c>
      <c r="C1581" s="3" t="str">
        <f>HYPERLINK("mailto:Ellen.Miller@chicagobooth.edu", "Ellen.Miller@chicagobooth.edu")</f>
        <v>Ellen.Miller@chicagobooth.edu</v>
      </c>
    </row>
    <row r="1582" spans="1:3" x14ac:dyDescent="0.2">
      <c r="A1582" s="8" t="s">
        <v>950</v>
      </c>
      <c r="B1582" s="4" t="s">
        <v>3</v>
      </c>
      <c r="C1582" s="4" t="s">
        <v>165</v>
      </c>
    </row>
    <row r="1583" spans="1:3" x14ac:dyDescent="0.2">
      <c r="A1583" s="9"/>
      <c r="B1583" s="4" t="s">
        <v>5</v>
      </c>
      <c r="C1583" s="4" t="s">
        <v>34</v>
      </c>
    </row>
    <row r="1584" spans="1:3" x14ac:dyDescent="0.2">
      <c r="A1584" s="9"/>
      <c r="B1584" s="4" t="s">
        <v>7</v>
      </c>
      <c r="C1584" s="4" t="s">
        <v>951</v>
      </c>
    </row>
    <row r="1585" spans="1:3" x14ac:dyDescent="0.2">
      <c r="A1585" s="9"/>
      <c r="B1585" s="4" t="s">
        <v>9</v>
      </c>
      <c r="C1585" s="5" t="str">
        <f>HYPERLINK("mailto:james.millsap@chicagobooth.edu", "james.millsap@chicagobooth.edu")</f>
        <v>james.millsap@chicagobooth.edu</v>
      </c>
    </row>
    <row r="1586" spans="1:3" x14ac:dyDescent="0.2">
      <c r="A1586" s="6" t="s">
        <v>952</v>
      </c>
      <c r="B1586" s="2" t="s">
        <v>3</v>
      </c>
      <c r="C1586" s="2" t="s">
        <v>450</v>
      </c>
    </row>
    <row r="1587" spans="1:3" x14ac:dyDescent="0.2">
      <c r="A1587" s="7"/>
      <c r="B1587" s="2" t="s">
        <v>5</v>
      </c>
      <c r="C1587" s="2" t="s">
        <v>118</v>
      </c>
    </row>
    <row r="1588" spans="1:3" x14ac:dyDescent="0.2">
      <c r="A1588" s="7"/>
      <c r="B1588" s="2" t="s">
        <v>7</v>
      </c>
      <c r="C1588" s="2" t="s">
        <v>451</v>
      </c>
    </row>
    <row r="1589" spans="1:3" x14ac:dyDescent="0.2">
      <c r="A1589" s="7"/>
      <c r="B1589" s="2" t="s">
        <v>9</v>
      </c>
      <c r="C1589" s="3" t="str">
        <f>HYPERLINK("mailto:Margaret.Minosa-Ryan@chicagobooth.edu", "Margaret.Minosa-Ryan@chicagobooth.edu")</f>
        <v>Margaret.Minosa-Ryan@chicagobooth.edu</v>
      </c>
    </row>
    <row r="1590" spans="1:3" x14ac:dyDescent="0.2">
      <c r="A1590" s="8" t="s">
        <v>953</v>
      </c>
      <c r="B1590" s="4" t="s">
        <v>3</v>
      </c>
      <c r="C1590" s="4" t="s">
        <v>954</v>
      </c>
    </row>
    <row r="1591" spans="1:3" x14ac:dyDescent="0.2">
      <c r="A1591" s="9"/>
      <c r="B1591" s="4" t="s">
        <v>5</v>
      </c>
      <c r="C1591" s="4" t="s">
        <v>30</v>
      </c>
    </row>
    <row r="1592" spans="1:3" x14ac:dyDescent="0.2">
      <c r="A1592" s="9"/>
      <c r="B1592" s="4" t="s">
        <v>7</v>
      </c>
      <c r="C1592" s="4" t="s">
        <v>955</v>
      </c>
    </row>
    <row r="1593" spans="1:3" x14ac:dyDescent="0.2">
      <c r="A1593" s="9"/>
      <c r="B1593" s="4" t="s">
        <v>9</v>
      </c>
      <c r="C1593" s="5" t="str">
        <f>HYPERLINK("mailto:Nauman.Mirza@chicagobooth.edu", "Nauman.Mirza@chicagobooth.edu")</f>
        <v>Nauman.Mirza@chicagobooth.edu</v>
      </c>
    </row>
    <row r="1594" spans="1:3" x14ac:dyDescent="0.2">
      <c r="A1594" s="6" t="s">
        <v>956</v>
      </c>
      <c r="B1594" s="2" t="s">
        <v>3</v>
      </c>
      <c r="C1594" s="2" t="s">
        <v>957</v>
      </c>
    </row>
    <row r="1595" spans="1:3" x14ac:dyDescent="0.2">
      <c r="A1595" s="7"/>
      <c r="B1595" s="2" t="s">
        <v>5</v>
      </c>
      <c r="C1595" s="2" t="s">
        <v>16</v>
      </c>
    </row>
    <row r="1596" spans="1:3" x14ac:dyDescent="0.2">
      <c r="A1596" s="7"/>
      <c r="B1596" s="2" t="s">
        <v>7</v>
      </c>
      <c r="C1596" s="2" t="s">
        <v>1</v>
      </c>
    </row>
    <row r="1597" spans="1:3" x14ac:dyDescent="0.2">
      <c r="A1597" s="7"/>
      <c r="B1597" s="2" t="s">
        <v>9</v>
      </c>
      <c r="C1597" s="3" t="str">
        <f>HYPERLINK("mailto:Andras.Molnar@chicagobooth.edu", "Andras.Molnar@chicagobooth.edu")</f>
        <v>Andras.Molnar@chicagobooth.edu</v>
      </c>
    </row>
    <row r="1598" spans="1:3" x14ac:dyDescent="0.2">
      <c r="A1598" s="8" t="s">
        <v>958</v>
      </c>
      <c r="B1598" s="4" t="s">
        <v>3</v>
      </c>
      <c r="C1598" s="4" t="s">
        <v>959</v>
      </c>
    </row>
    <row r="1599" spans="1:3" x14ac:dyDescent="0.2">
      <c r="A1599" s="9"/>
      <c r="B1599" s="4" t="s">
        <v>5</v>
      </c>
      <c r="C1599" s="4" t="s">
        <v>16</v>
      </c>
    </row>
    <row r="1600" spans="1:3" x14ac:dyDescent="0.2">
      <c r="A1600" s="9"/>
      <c r="B1600" s="4" t="s">
        <v>7</v>
      </c>
      <c r="C1600" s="4" t="s">
        <v>1</v>
      </c>
    </row>
    <row r="1601" spans="1:3" x14ac:dyDescent="0.2">
      <c r="A1601" s="9"/>
      <c r="B1601" s="4" t="s">
        <v>9</v>
      </c>
      <c r="C1601" s="5" t="str">
        <f>HYPERLINK("mailto:Ayarri.Moore@chicagobooth.edu", "Ayarri.Moore@chicagobooth.edu")</f>
        <v>Ayarri.Moore@chicagobooth.edu</v>
      </c>
    </row>
    <row r="1602" spans="1:3" x14ac:dyDescent="0.2">
      <c r="A1602" s="6" t="s">
        <v>960</v>
      </c>
      <c r="B1602" s="2" t="s">
        <v>3</v>
      </c>
      <c r="C1602" s="2" t="s">
        <v>64</v>
      </c>
    </row>
    <row r="1603" spans="1:3" x14ac:dyDescent="0.2">
      <c r="A1603" s="7"/>
      <c r="B1603" s="2" t="s">
        <v>5</v>
      </c>
      <c r="C1603" s="2" t="s">
        <v>51</v>
      </c>
    </row>
    <row r="1604" spans="1:3" x14ac:dyDescent="0.2">
      <c r="A1604" s="7"/>
      <c r="B1604" s="2" t="s">
        <v>7</v>
      </c>
      <c r="C1604" s="2" t="s">
        <v>1</v>
      </c>
    </row>
    <row r="1605" spans="1:3" x14ac:dyDescent="0.2">
      <c r="A1605" s="7"/>
      <c r="B1605" s="2" t="s">
        <v>9</v>
      </c>
      <c r="C1605" s="3" t="str">
        <f>HYPERLINK("mailto:Jeremy.Mopsick@chicagobooth.edu", "Jeremy.Mopsick@chicagobooth.edu")</f>
        <v>Jeremy.Mopsick@chicagobooth.edu</v>
      </c>
    </row>
    <row r="1606" spans="1:3" x14ac:dyDescent="0.2">
      <c r="A1606" s="8" t="s">
        <v>961</v>
      </c>
      <c r="B1606" s="4" t="s">
        <v>3</v>
      </c>
      <c r="C1606" s="4" t="s">
        <v>962</v>
      </c>
    </row>
    <row r="1607" spans="1:3" x14ac:dyDescent="0.2">
      <c r="A1607" s="9"/>
      <c r="B1607" s="4" t="s">
        <v>5</v>
      </c>
      <c r="C1607" s="4" t="s">
        <v>71</v>
      </c>
    </row>
    <row r="1608" spans="1:3" x14ac:dyDescent="0.2">
      <c r="A1608" s="9"/>
      <c r="B1608" s="4" t="s">
        <v>7</v>
      </c>
      <c r="C1608" s="4" t="s">
        <v>963</v>
      </c>
    </row>
    <row r="1609" spans="1:3" x14ac:dyDescent="0.2">
      <c r="A1609" s="9"/>
      <c r="B1609" s="4" t="s">
        <v>9</v>
      </c>
      <c r="C1609" s="5" t="str">
        <f>HYPERLINK("mailto:Camille.Morgan@chicagobooth.edu", "Camille.Morgan@chicagobooth.edu")</f>
        <v>Camille.Morgan@chicagobooth.edu</v>
      </c>
    </row>
    <row r="1610" spans="1:3" x14ac:dyDescent="0.2">
      <c r="A1610" s="6" t="s">
        <v>964</v>
      </c>
      <c r="B1610" s="2" t="s">
        <v>3</v>
      </c>
      <c r="C1610" s="2" t="s">
        <v>965</v>
      </c>
    </row>
    <row r="1611" spans="1:3" x14ac:dyDescent="0.2">
      <c r="A1611" s="7"/>
      <c r="B1611" s="2" t="s">
        <v>5</v>
      </c>
      <c r="C1611" s="2" t="s">
        <v>61</v>
      </c>
    </row>
    <row r="1612" spans="1:3" x14ac:dyDescent="0.2">
      <c r="A1612" s="7"/>
      <c r="B1612" s="2" t="s">
        <v>7</v>
      </c>
      <c r="C1612" s="2" t="s">
        <v>966</v>
      </c>
    </row>
    <row r="1613" spans="1:3" x14ac:dyDescent="0.2">
      <c r="A1613" s="7"/>
      <c r="B1613" s="2" t="s">
        <v>9</v>
      </c>
      <c r="C1613" s="3" t="str">
        <f>HYPERLINK("mailto:Julie.Morton@chicagobooth.edu", "Julie.Morton@chicagobooth.edu")</f>
        <v>Julie.Morton@chicagobooth.edu</v>
      </c>
    </row>
    <row r="1614" spans="1:3" x14ac:dyDescent="0.2">
      <c r="A1614" s="8" t="s">
        <v>967</v>
      </c>
      <c r="B1614" s="4" t="s">
        <v>3</v>
      </c>
      <c r="C1614" s="4" t="s">
        <v>826</v>
      </c>
    </row>
    <row r="1615" spans="1:3" x14ac:dyDescent="0.2">
      <c r="A1615" s="9"/>
      <c r="B1615" s="4" t="s">
        <v>5</v>
      </c>
      <c r="C1615" s="4" t="s">
        <v>118</v>
      </c>
    </row>
    <row r="1616" spans="1:3" x14ac:dyDescent="0.2">
      <c r="A1616" s="9"/>
      <c r="B1616" s="4" t="s">
        <v>7</v>
      </c>
      <c r="C1616" s="4" t="s">
        <v>968</v>
      </c>
    </row>
    <row r="1617" spans="1:3" x14ac:dyDescent="0.2">
      <c r="A1617" s="9"/>
      <c r="B1617" s="4" t="s">
        <v>9</v>
      </c>
      <c r="C1617" s="5" t="str">
        <f>HYPERLINK("mailto:Jennifer.McHale@chicagobooth.edu", "Jennifer.McHale@chicagobooth.edu")</f>
        <v>Jennifer.McHale@chicagobooth.edu</v>
      </c>
    </row>
    <row r="1618" spans="1:3" x14ac:dyDescent="0.2">
      <c r="A1618" s="6" t="s">
        <v>969</v>
      </c>
      <c r="B1618" s="2" t="s">
        <v>3</v>
      </c>
      <c r="C1618" s="2" t="s">
        <v>970</v>
      </c>
    </row>
    <row r="1619" spans="1:3" x14ac:dyDescent="0.2">
      <c r="A1619" s="7"/>
      <c r="B1619" s="2" t="s">
        <v>5</v>
      </c>
      <c r="C1619" s="2" t="s">
        <v>34</v>
      </c>
    </row>
    <row r="1620" spans="1:3" x14ac:dyDescent="0.2">
      <c r="A1620" s="7"/>
      <c r="B1620" s="2" t="s">
        <v>7</v>
      </c>
      <c r="C1620" s="2" t="s">
        <v>971</v>
      </c>
    </row>
    <row r="1621" spans="1:3" x14ac:dyDescent="0.2">
      <c r="A1621" s="7"/>
      <c r="B1621" s="2" t="s">
        <v>9</v>
      </c>
      <c r="C1621" s="3" t="str">
        <f>HYPERLINK("mailto:steve.mullin@chicagobooth.edu", "steve.mullin@chicagobooth.edu")</f>
        <v>steve.mullin@chicagobooth.edu</v>
      </c>
    </row>
    <row r="1622" spans="1:3" x14ac:dyDescent="0.2">
      <c r="A1622" s="8" t="s">
        <v>972</v>
      </c>
      <c r="B1622" s="4" t="s">
        <v>3</v>
      </c>
      <c r="C1622" s="4" t="s">
        <v>237</v>
      </c>
    </row>
    <row r="1623" spans="1:3" x14ac:dyDescent="0.2">
      <c r="A1623" s="9"/>
      <c r="B1623" s="4" t="s">
        <v>5</v>
      </c>
      <c r="C1623" s="4" t="s">
        <v>198</v>
      </c>
    </row>
    <row r="1624" spans="1:3" x14ac:dyDescent="0.2">
      <c r="A1624" s="9"/>
      <c r="B1624" s="4" t="s">
        <v>7</v>
      </c>
      <c r="C1624" s="4" t="s">
        <v>1</v>
      </c>
    </row>
    <row r="1625" spans="1:3" x14ac:dyDescent="0.2">
      <c r="A1625" s="9"/>
      <c r="B1625" s="4" t="s">
        <v>9</v>
      </c>
      <c r="C1625" s="5" t="str">
        <f>HYPERLINK("mailto:Theresa.Murphy@chicagobooth.edu", "Theresa.Murphy@chicagobooth.edu")</f>
        <v>Theresa.Murphy@chicagobooth.edu</v>
      </c>
    </row>
    <row r="1626" spans="1:3" x14ac:dyDescent="0.2">
      <c r="A1626" s="6" t="s">
        <v>973</v>
      </c>
      <c r="B1626" s="2" t="s">
        <v>3</v>
      </c>
      <c r="C1626" s="2" t="s">
        <v>974</v>
      </c>
    </row>
    <row r="1627" spans="1:3" x14ac:dyDescent="0.2">
      <c r="A1627" s="7"/>
      <c r="B1627" s="2" t="s">
        <v>5</v>
      </c>
      <c r="C1627" s="2" t="s">
        <v>103</v>
      </c>
    </row>
    <row r="1628" spans="1:3" x14ac:dyDescent="0.2">
      <c r="A1628" s="7"/>
      <c r="B1628" s="2" t="s">
        <v>7</v>
      </c>
      <c r="C1628" s="2" t="s">
        <v>975</v>
      </c>
    </row>
    <row r="1629" spans="1:3" x14ac:dyDescent="0.2">
      <c r="A1629" s="7"/>
      <c r="B1629" s="2" t="s">
        <v>9</v>
      </c>
      <c r="C1629" s="3" t="str">
        <f>HYPERLINK("mailto:rachel.nash@chicagobooth.edu", "rachel.nash@chicagobooth.edu")</f>
        <v>rachel.nash@chicagobooth.edu</v>
      </c>
    </row>
    <row r="1630" spans="1:3" x14ac:dyDescent="0.2">
      <c r="A1630" s="8" t="s">
        <v>976</v>
      </c>
      <c r="B1630" s="4" t="s">
        <v>3</v>
      </c>
      <c r="C1630" s="4" t="s">
        <v>977</v>
      </c>
    </row>
    <row r="1631" spans="1:3" x14ac:dyDescent="0.2">
      <c r="A1631" s="9"/>
      <c r="B1631" s="4" t="s">
        <v>5</v>
      </c>
      <c r="C1631" s="4" t="s">
        <v>47</v>
      </c>
    </row>
    <row r="1632" spans="1:3" x14ac:dyDescent="0.2">
      <c r="A1632" s="9"/>
      <c r="B1632" s="4" t="s">
        <v>7</v>
      </c>
      <c r="C1632" s="4" t="s">
        <v>978</v>
      </c>
    </row>
    <row r="1633" spans="1:3" x14ac:dyDescent="0.2">
      <c r="A1633" s="9"/>
      <c r="B1633" s="4" t="s">
        <v>9</v>
      </c>
      <c r="C1633" s="5" t="str">
        <f>HYPERLINK("mailto:Salma.Nassar@chicagobooth.edu", "Salma.Nassar@chicagobooth.edu")</f>
        <v>Salma.Nassar@chicagobooth.edu</v>
      </c>
    </row>
    <row r="1634" spans="1:3" x14ac:dyDescent="0.2">
      <c r="A1634" s="6" t="s">
        <v>979</v>
      </c>
      <c r="B1634" s="2" t="s">
        <v>3</v>
      </c>
      <c r="C1634" s="2" t="s">
        <v>50</v>
      </c>
    </row>
    <row r="1635" spans="1:3" x14ac:dyDescent="0.2">
      <c r="A1635" s="7"/>
      <c r="B1635" s="2" t="s">
        <v>5</v>
      </c>
      <c r="C1635" s="2" t="s">
        <v>51</v>
      </c>
    </row>
    <row r="1636" spans="1:3" x14ac:dyDescent="0.2">
      <c r="A1636" s="7"/>
      <c r="B1636" s="2" t="s">
        <v>7</v>
      </c>
      <c r="C1636" s="2" t="s">
        <v>1</v>
      </c>
    </row>
    <row r="1637" spans="1:3" x14ac:dyDescent="0.2">
      <c r="A1637" s="7"/>
      <c r="B1637" s="2" t="s">
        <v>9</v>
      </c>
      <c r="C1637" s="3" t="str">
        <f>HYPERLINK("mailto:Niusha.Navidi@chicagobooth.edu", "Niusha.Navidi@chicagobooth.edu")</f>
        <v>Niusha.Navidi@chicagobooth.edu</v>
      </c>
    </row>
    <row r="1638" spans="1:3" x14ac:dyDescent="0.2">
      <c r="A1638" s="8" t="s">
        <v>980</v>
      </c>
      <c r="B1638" s="4" t="s">
        <v>3</v>
      </c>
      <c r="C1638" s="4" t="s">
        <v>651</v>
      </c>
    </row>
    <row r="1639" spans="1:3" x14ac:dyDescent="0.2">
      <c r="A1639" s="9"/>
      <c r="B1639" s="4" t="s">
        <v>5</v>
      </c>
      <c r="C1639" s="4" t="s">
        <v>34</v>
      </c>
    </row>
    <row r="1640" spans="1:3" x14ac:dyDescent="0.2">
      <c r="A1640" s="9"/>
      <c r="B1640" s="4" t="s">
        <v>7</v>
      </c>
      <c r="C1640" s="4" t="s">
        <v>981</v>
      </c>
    </row>
    <row r="1641" spans="1:3" x14ac:dyDescent="0.2">
      <c r="A1641" s="9"/>
      <c r="B1641" s="4" t="s">
        <v>9</v>
      </c>
      <c r="C1641" s="5" t="str">
        <f>HYPERLINK("mailto:Yulanda.Nelson@chicagobooth.edu", "Yulanda.Nelson@chicagobooth.edu")</f>
        <v>Yulanda.Nelson@chicagobooth.edu</v>
      </c>
    </row>
    <row r="1642" spans="1:3" x14ac:dyDescent="0.2">
      <c r="A1642" s="6" t="s">
        <v>982</v>
      </c>
      <c r="B1642" s="2" t="s">
        <v>3</v>
      </c>
      <c r="C1642" s="2" t="s">
        <v>26</v>
      </c>
    </row>
    <row r="1643" spans="1:3" x14ac:dyDescent="0.2">
      <c r="A1643" s="7"/>
      <c r="B1643" s="2" t="s">
        <v>5</v>
      </c>
      <c r="C1643" s="2" t="s">
        <v>198</v>
      </c>
    </row>
    <row r="1644" spans="1:3" x14ac:dyDescent="0.2">
      <c r="A1644" s="7"/>
      <c r="B1644" s="2" t="s">
        <v>7</v>
      </c>
      <c r="C1644" s="2" t="s">
        <v>1</v>
      </c>
    </row>
    <row r="1645" spans="1:3" x14ac:dyDescent="0.2">
      <c r="A1645" s="7"/>
      <c r="B1645" s="2" t="s">
        <v>9</v>
      </c>
      <c r="C1645" s="3" t="str">
        <f>HYPERLINK("mailto:Jannice.Newson@chicagobooth.edu", "Jannice.Newson@chicagobooth.edu")</f>
        <v>Jannice.Newson@chicagobooth.edu</v>
      </c>
    </row>
    <row r="1646" spans="1:3" x14ac:dyDescent="0.2">
      <c r="A1646" s="8" t="s">
        <v>983</v>
      </c>
      <c r="B1646" s="4" t="s">
        <v>3</v>
      </c>
      <c r="C1646" s="4" t="s">
        <v>26</v>
      </c>
    </row>
    <row r="1647" spans="1:3" x14ac:dyDescent="0.2">
      <c r="A1647" s="9"/>
      <c r="B1647" s="4" t="s">
        <v>5</v>
      </c>
      <c r="C1647" s="4" t="s">
        <v>188</v>
      </c>
    </row>
    <row r="1648" spans="1:3" x14ac:dyDescent="0.2">
      <c r="A1648" s="9"/>
      <c r="B1648" s="4" t="s">
        <v>7</v>
      </c>
      <c r="C1648" s="4" t="s">
        <v>1</v>
      </c>
    </row>
    <row r="1649" spans="1:3" x14ac:dyDescent="0.2">
      <c r="A1649" s="9"/>
      <c r="B1649" s="4" t="s">
        <v>9</v>
      </c>
      <c r="C1649" s="5" t="str">
        <f>HYPERLINK("mailto:Erica.Ng@chicagobooth.edu", "Erica.Ng@chicagobooth.edu")</f>
        <v>Erica.Ng@chicagobooth.edu</v>
      </c>
    </row>
    <row r="1650" spans="1:3" x14ac:dyDescent="0.2">
      <c r="A1650" s="6" t="s">
        <v>984</v>
      </c>
      <c r="B1650" s="2" t="s">
        <v>3</v>
      </c>
      <c r="C1650" s="2" t="s">
        <v>26</v>
      </c>
    </row>
    <row r="1651" spans="1:3" x14ac:dyDescent="0.2">
      <c r="A1651" s="7"/>
      <c r="B1651" s="2" t="s">
        <v>5</v>
      </c>
      <c r="C1651" s="2" t="s">
        <v>51</v>
      </c>
    </row>
    <row r="1652" spans="1:3" x14ac:dyDescent="0.2">
      <c r="A1652" s="7"/>
      <c r="B1652" s="2" t="s">
        <v>7</v>
      </c>
      <c r="C1652" s="2" t="s">
        <v>1</v>
      </c>
    </row>
    <row r="1653" spans="1:3" x14ac:dyDescent="0.2">
      <c r="A1653" s="7"/>
      <c r="B1653" s="2" t="s">
        <v>9</v>
      </c>
      <c r="C1653" s="3" t="str">
        <f>HYPERLINK("mailto:Jeremy.Ng@chicagobooth.edu", "Jeremy.Ng@chicagobooth.edu")</f>
        <v>Jeremy.Ng@chicagobooth.edu</v>
      </c>
    </row>
    <row r="1654" spans="1:3" x14ac:dyDescent="0.2">
      <c r="A1654" s="8" t="s">
        <v>985</v>
      </c>
      <c r="B1654" s="4" t="s">
        <v>3</v>
      </c>
      <c r="C1654" s="4" t="s">
        <v>26</v>
      </c>
    </row>
    <row r="1655" spans="1:3" x14ac:dyDescent="0.2">
      <c r="A1655" s="9"/>
      <c r="B1655" s="4" t="s">
        <v>5</v>
      </c>
      <c r="C1655" s="4" t="s">
        <v>188</v>
      </c>
    </row>
    <row r="1656" spans="1:3" x14ac:dyDescent="0.2">
      <c r="A1656" s="9"/>
      <c r="B1656" s="4" t="s">
        <v>7</v>
      </c>
      <c r="C1656" s="4" t="s">
        <v>1</v>
      </c>
    </row>
    <row r="1657" spans="1:3" x14ac:dyDescent="0.2">
      <c r="A1657" s="9"/>
      <c r="B1657" s="4" t="s">
        <v>9</v>
      </c>
      <c r="C1657" s="5" t="str">
        <f>HYPERLINK("mailto:Victor.Ng@chicagobooth.edu", "Victor.Ng@chicagobooth.edu")</f>
        <v>Victor.Ng@chicagobooth.edu</v>
      </c>
    </row>
    <row r="1658" spans="1:3" x14ac:dyDescent="0.2">
      <c r="A1658" s="6" t="s">
        <v>986</v>
      </c>
      <c r="B1658" s="2" t="s">
        <v>3</v>
      </c>
      <c r="C1658" s="2" t="s">
        <v>26</v>
      </c>
    </row>
    <row r="1659" spans="1:3" x14ac:dyDescent="0.2">
      <c r="A1659" s="7"/>
      <c r="B1659" s="2" t="s">
        <v>5</v>
      </c>
      <c r="C1659" s="2" t="s">
        <v>16</v>
      </c>
    </row>
    <row r="1660" spans="1:3" x14ac:dyDescent="0.2">
      <c r="A1660" s="7"/>
      <c r="B1660" s="2" t="s">
        <v>7</v>
      </c>
      <c r="C1660" s="2" t="s">
        <v>1</v>
      </c>
    </row>
    <row r="1661" spans="1:3" x14ac:dyDescent="0.2">
      <c r="A1661" s="7"/>
      <c r="B1661" s="2" t="s">
        <v>9</v>
      </c>
      <c r="C1661" s="3" t="str">
        <f>HYPERLINK("mailto:Zen.Nguyen@chicagobooth.edu", "Zen.Nguyen@chicagobooth.edu")</f>
        <v>Zen.Nguyen@chicagobooth.edu</v>
      </c>
    </row>
    <row r="1662" spans="1:3" x14ac:dyDescent="0.2">
      <c r="A1662" s="8" t="s">
        <v>987</v>
      </c>
      <c r="B1662" s="4" t="s">
        <v>3</v>
      </c>
      <c r="C1662" s="4" t="s">
        <v>988</v>
      </c>
    </row>
    <row r="1663" spans="1:3" x14ac:dyDescent="0.2">
      <c r="A1663" s="9"/>
      <c r="B1663" s="4" t="s">
        <v>5</v>
      </c>
      <c r="C1663" s="4" t="s">
        <v>20</v>
      </c>
    </row>
    <row r="1664" spans="1:3" x14ac:dyDescent="0.2">
      <c r="A1664" s="9"/>
      <c r="B1664" s="4" t="s">
        <v>7</v>
      </c>
      <c r="C1664" s="4" t="s">
        <v>989</v>
      </c>
    </row>
    <row r="1665" spans="1:3" x14ac:dyDescent="0.2">
      <c r="A1665" s="9"/>
      <c r="B1665" s="4" t="s">
        <v>9</v>
      </c>
      <c r="C1665" s="5" t="str">
        <f>HYPERLINK("mailto:Kristine.Nguyen@chicagobooth.edu", "Kristine.Nguyen@chicagobooth.edu")</f>
        <v>Kristine.Nguyen@chicagobooth.edu</v>
      </c>
    </row>
    <row r="1666" spans="1:3" x14ac:dyDescent="0.2">
      <c r="A1666" s="6" t="s">
        <v>990</v>
      </c>
      <c r="B1666" s="2" t="s">
        <v>3</v>
      </c>
      <c r="C1666" s="2" t="s">
        <v>26</v>
      </c>
    </row>
    <row r="1667" spans="1:3" x14ac:dyDescent="0.2">
      <c r="A1667" s="7"/>
      <c r="B1667" s="2" t="s">
        <v>5</v>
      </c>
      <c r="C1667" s="2" t="s">
        <v>16</v>
      </c>
    </row>
    <row r="1668" spans="1:3" x14ac:dyDescent="0.2">
      <c r="A1668" s="7"/>
      <c r="B1668" s="2" t="s">
        <v>7</v>
      </c>
      <c r="C1668" s="2" t="s">
        <v>1</v>
      </c>
    </row>
    <row r="1669" spans="1:3" x14ac:dyDescent="0.2">
      <c r="A1669" s="7"/>
      <c r="B1669" s="2" t="s">
        <v>9</v>
      </c>
      <c r="C1669" s="3" t="str">
        <f>HYPERLINK("mailto:Valerie.Nguyen@chicagobooth.edu", "Valerie.Nguyen@chicagobooth.edu")</f>
        <v>Valerie.Nguyen@chicagobooth.edu</v>
      </c>
    </row>
    <row r="1670" spans="1:3" x14ac:dyDescent="0.2">
      <c r="A1670" s="8" t="s">
        <v>991</v>
      </c>
      <c r="B1670" s="4" t="s">
        <v>3</v>
      </c>
      <c r="C1670" s="4" t="s">
        <v>881</v>
      </c>
    </row>
    <row r="1671" spans="1:3" x14ac:dyDescent="0.2">
      <c r="A1671" s="9"/>
      <c r="B1671" s="4" t="s">
        <v>5</v>
      </c>
      <c r="C1671" s="4" t="s">
        <v>270</v>
      </c>
    </row>
    <row r="1672" spans="1:3" x14ac:dyDescent="0.2">
      <c r="A1672" s="9"/>
      <c r="B1672" s="4" t="s">
        <v>7</v>
      </c>
      <c r="C1672" s="4" t="s">
        <v>1</v>
      </c>
    </row>
    <row r="1673" spans="1:3" x14ac:dyDescent="0.2">
      <c r="A1673" s="9"/>
      <c r="B1673" s="4" t="s">
        <v>9</v>
      </c>
      <c r="C1673" s="5" t="str">
        <f>HYPERLINK("mailto:Kristopher.Nicholson@chicagobooth.edu", "Kristopher.Nicholson@chicagobooth.edu")</f>
        <v>Kristopher.Nicholson@chicagobooth.edu</v>
      </c>
    </row>
    <row r="1674" spans="1:3" x14ac:dyDescent="0.2">
      <c r="A1674" s="6" t="s">
        <v>992</v>
      </c>
      <c r="B1674" s="2" t="s">
        <v>3</v>
      </c>
      <c r="C1674" s="2" t="s">
        <v>26</v>
      </c>
    </row>
    <row r="1675" spans="1:3" x14ac:dyDescent="0.2">
      <c r="A1675" s="7"/>
      <c r="B1675" s="2" t="s">
        <v>5</v>
      </c>
      <c r="C1675" s="2" t="s">
        <v>16</v>
      </c>
    </row>
    <row r="1676" spans="1:3" x14ac:dyDescent="0.2">
      <c r="A1676" s="7"/>
      <c r="B1676" s="2" t="s">
        <v>7</v>
      </c>
      <c r="C1676" s="2" t="s">
        <v>1</v>
      </c>
    </row>
    <row r="1677" spans="1:3" x14ac:dyDescent="0.2">
      <c r="A1677" s="7"/>
      <c r="B1677" s="2" t="s">
        <v>9</v>
      </c>
      <c r="C1677" s="3" t="str">
        <f>HYPERLINK("mailto:Tricia.Nicholson@chicagobooth.edu", "Tricia.Nicholson@chicagobooth.edu")</f>
        <v>Tricia.Nicholson@chicagobooth.edu</v>
      </c>
    </row>
    <row r="1678" spans="1:3" x14ac:dyDescent="0.2">
      <c r="A1678" s="8" t="s">
        <v>993</v>
      </c>
      <c r="B1678" s="4" t="s">
        <v>3</v>
      </c>
      <c r="C1678" s="4" t="s">
        <v>994</v>
      </c>
    </row>
    <row r="1679" spans="1:3" x14ac:dyDescent="0.2">
      <c r="A1679" s="9"/>
      <c r="B1679" s="4" t="s">
        <v>5</v>
      </c>
      <c r="C1679" s="4" t="s">
        <v>20</v>
      </c>
    </row>
    <row r="1680" spans="1:3" x14ac:dyDescent="0.2">
      <c r="A1680" s="9"/>
      <c r="B1680" s="4" t="s">
        <v>7</v>
      </c>
      <c r="C1680" s="4" t="s">
        <v>995</v>
      </c>
    </row>
    <row r="1681" spans="1:3" x14ac:dyDescent="0.2">
      <c r="A1681" s="9"/>
      <c r="B1681" s="4" t="s">
        <v>9</v>
      </c>
      <c r="C1681" s="5" t="str">
        <f>HYPERLINK("mailto:adam.niermann@chicagobooth.edu", "adam.niermann@chicagobooth.edu")</f>
        <v>adam.niermann@chicagobooth.edu</v>
      </c>
    </row>
    <row r="1682" spans="1:3" x14ac:dyDescent="0.2">
      <c r="A1682" s="6" t="s">
        <v>996</v>
      </c>
      <c r="B1682" s="2" t="s">
        <v>3</v>
      </c>
      <c r="C1682" s="2" t="s">
        <v>286</v>
      </c>
    </row>
    <row r="1683" spans="1:3" x14ac:dyDescent="0.2">
      <c r="A1683" s="7"/>
      <c r="B1683" s="2" t="s">
        <v>5</v>
      </c>
      <c r="C1683" s="2" t="s">
        <v>30</v>
      </c>
    </row>
    <row r="1684" spans="1:3" x14ac:dyDescent="0.2">
      <c r="A1684" s="7"/>
      <c r="B1684" s="2" t="s">
        <v>7</v>
      </c>
      <c r="C1684" s="2" t="s">
        <v>997</v>
      </c>
    </row>
    <row r="1685" spans="1:3" x14ac:dyDescent="0.2">
      <c r="A1685" s="7"/>
      <c r="B1685" s="2" t="s">
        <v>9</v>
      </c>
      <c r="C1685" s="3" t="str">
        <f>HYPERLINK("mailto:Ashley.Noel@chicagobooth.edu", "Ashley.Noel@chicagobooth.edu")</f>
        <v>Ashley.Noel@chicagobooth.edu</v>
      </c>
    </row>
    <row r="1686" spans="1:3" x14ac:dyDescent="0.2">
      <c r="A1686" s="8" t="s">
        <v>998</v>
      </c>
      <c r="B1686" s="4" t="s">
        <v>3</v>
      </c>
      <c r="C1686" s="4" t="s">
        <v>999</v>
      </c>
    </row>
    <row r="1687" spans="1:3" x14ac:dyDescent="0.2">
      <c r="A1687" s="9"/>
      <c r="B1687" s="4" t="s">
        <v>5</v>
      </c>
      <c r="C1687" s="4" t="s">
        <v>118</v>
      </c>
    </row>
    <row r="1688" spans="1:3" x14ac:dyDescent="0.2">
      <c r="A1688" s="9"/>
      <c r="B1688" s="4" t="s">
        <v>7</v>
      </c>
      <c r="C1688" s="4" t="s">
        <v>1000</v>
      </c>
    </row>
    <row r="1689" spans="1:3" x14ac:dyDescent="0.2">
      <c r="A1689" s="9"/>
      <c r="B1689" s="4" t="s">
        <v>9</v>
      </c>
      <c r="C1689" s="5" t="str">
        <f>HYPERLINK("mailto:Yazmin.Norwood@chicagobooth.edu", "Yazmin.Norwood@chicagobooth.edu")</f>
        <v>Yazmin.Norwood@chicagobooth.edu</v>
      </c>
    </row>
    <row r="1690" spans="1:3" x14ac:dyDescent="0.2">
      <c r="A1690" s="6" t="s">
        <v>1001</v>
      </c>
      <c r="B1690" s="2" t="s">
        <v>3</v>
      </c>
      <c r="C1690" s="2" t="s">
        <v>26</v>
      </c>
    </row>
    <row r="1691" spans="1:3" x14ac:dyDescent="0.2">
      <c r="A1691" s="7"/>
      <c r="B1691" s="2" t="s">
        <v>5</v>
      </c>
      <c r="C1691" s="2" t="s">
        <v>30</v>
      </c>
    </row>
    <row r="1692" spans="1:3" x14ac:dyDescent="0.2">
      <c r="A1692" s="7"/>
      <c r="B1692" s="2" t="s">
        <v>7</v>
      </c>
      <c r="C1692" s="2" t="s">
        <v>1</v>
      </c>
    </row>
    <row r="1693" spans="1:3" x14ac:dyDescent="0.2">
      <c r="A1693" s="7"/>
      <c r="B1693" s="2" t="s">
        <v>9</v>
      </c>
      <c r="C1693" s="3" t="str">
        <f>HYPERLINK("mailto:Joshua.Oaks@chicagobooth.edu", "Joshua.Oaks@chicagobooth.edu")</f>
        <v>Joshua.Oaks@chicagobooth.edu</v>
      </c>
    </row>
    <row r="1694" spans="1:3" x14ac:dyDescent="0.2">
      <c r="A1694" s="8" t="s">
        <v>1002</v>
      </c>
      <c r="B1694" s="4" t="s">
        <v>3</v>
      </c>
      <c r="C1694" s="4" t="s">
        <v>1003</v>
      </c>
    </row>
    <row r="1695" spans="1:3" x14ac:dyDescent="0.2">
      <c r="A1695" s="9"/>
      <c r="B1695" s="4" t="s">
        <v>5</v>
      </c>
      <c r="C1695" s="4" t="s">
        <v>20</v>
      </c>
    </row>
    <row r="1696" spans="1:3" x14ac:dyDescent="0.2">
      <c r="A1696" s="9"/>
      <c r="B1696" s="4" t="s">
        <v>7</v>
      </c>
      <c r="C1696" s="4" t="s">
        <v>1004</v>
      </c>
    </row>
    <row r="1697" spans="1:3" x14ac:dyDescent="0.2">
      <c r="A1697" s="9"/>
      <c r="B1697" s="4" t="s">
        <v>9</v>
      </c>
      <c r="C1697" s="5" t="str">
        <f>HYPERLINK("mailto:Caroline.Oates@chicagobooth.edu", "Caroline.Oates@chicagobooth.edu")</f>
        <v>Caroline.Oates@chicagobooth.edu</v>
      </c>
    </row>
    <row r="1698" spans="1:3" x14ac:dyDescent="0.2">
      <c r="A1698" s="6" t="s">
        <v>1005</v>
      </c>
      <c r="B1698" s="2" t="s">
        <v>3</v>
      </c>
      <c r="C1698" s="2" t="s">
        <v>792</v>
      </c>
    </row>
    <row r="1699" spans="1:3" x14ac:dyDescent="0.2">
      <c r="A1699" s="7"/>
      <c r="B1699" s="2" t="s">
        <v>5</v>
      </c>
      <c r="C1699" s="2" t="s">
        <v>61</v>
      </c>
    </row>
    <row r="1700" spans="1:3" x14ac:dyDescent="0.2">
      <c r="A1700" s="7"/>
      <c r="B1700" s="2" t="s">
        <v>7</v>
      </c>
      <c r="C1700" s="2" t="s">
        <v>1006</v>
      </c>
    </row>
    <row r="1701" spans="1:3" x14ac:dyDescent="0.2">
      <c r="A1701" s="7"/>
      <c r="B1701" s="2" t="s">
        <v>9</v>
      </c>
      <c r="C1701" s="3" t="str">
        <f>HYPERLINK("mailto:Kelly.O'Brien@chicagobooth.edu", "Kelly.O'Brien@chicagobooth.edu")</f>
        <v>Kelly.O'Brien@chicagobooth.edu</v>
      </c>
    </row>
    <row r="1702" spans="1:3" x14ac:dyDescent="0.2">
      <c r="A1702" s="8" t="s">
        <v>1007</v>
      </c>
      <c r="B1702" s="4" t="s">
        <v>3</v>
      </c>
      <c r="C1702" s="4" t="s">
        <v>1008</v>
      </c>
    </row>
    <row r="1703" spans="1:3" x14ac:dyDescent="0.2">
      <c r="A1703" s="9"/>
      <c r="B1703" s="4" t="s">
        <v>5</v>
      </c>
      <c r="C1703" s="4" t="s">
        <v>83</v>
      </c>
    </row>
    <row r="1704" spans="1:3" x14ac:dyDescent="0.2">
      <c r="A1704" s="9"/>
      <c r="B1704" s="4" t="s">
        <v>7</v>
      </c>
      <c r="C1704" s="4" t="s">
        <v>1009</v>
      </c>
    </row>
    <row r="1705" spans="1:3" x14ac:dyDescent="0.2">
      <c r="A1705" s="9"/>
      <c r="B1705" s="4" t="s">
        <v>9</v>
      </c>
      <c r="C1705" s="5" t="str">
        <f>HYPERLINK("mailto:stephanie.o'connor@chicagobooth.edu", "stephanie.o'connor@chicagobooth.edu")</f>
        <v>stephanie.o'connor@chicagobooth.edu</v>
      </c>
    </row>
    <row r="1706" spans="1:3" x14ac:dyDescent="0.2">
      <c r="A1706" s="6" t="s">
        <v>1010</v>
      </c>
      <c r="B1706" s="2" t="s">
        <v>3</v>
      </c>
      <c r="C1706" s="2" t="s">
        <v>1011</v>
      </c>
    </row>
    <row r="1707" spans="1:3" x14ac:dyDescent="0.2">
      <c r="A1707" s="7"/>
      <c r="B1707" s="2" t="s">
        <v>5</v>
      </c>
      <c r="C1707" s="2" t="s">
        <v>103</v>
      </c>
    </row>
    <row r="1708" spans="1:3" x14ac:dyDescent="0.2">
      <c r="A1708" s="7"/>
      <c r="B1708" s="2" t="s">
        <v>7</v>
      </c>
      <c r="C1708" s="2" t="s">
        <v>1012</v>
      </c>
    </row>
    <row r="1709" spans="1:3" x14ac:dyDescent="0.2">
      <c r="A1709" s="7"/>
      <c r="B1709" s="2" t="s">
        <v>9</v>
      </c>
      <c r="C1709" s="3" t="str">
        <f>HYPERLINK("mailto:Kelly.OConnor@chicagobooth.edu", "Kelly.OConnor@chicagobooth.edu")</f>
        <v>Kelly.OConnor@chicagobooth.edu</v>
      </c>
    </row>
    <row r="1710" spans="1:3" x14ac:dyDescent="0.2">
      <c r="A1710" s="8" t="s">
        <v>1013</v>
      </c>
      <c r="B1710" s="4" t="s">
        <v>3</v>
      </c>
      <c r="C1710" s="4" t="s">
        <v>458</v>
      </c>
    </row>
    <row r="1711" spans="1:3" x14ac:dyDescent="0.2">
      <c r="A1711" s="9"/>
      <c r="B1711" s="4" t="s">
        <v>5</v>
      </c>
      <c r="C1711" s="4" t="s">
        <v>77</v>
      </c>
    </row>
    <row r="1712" spans="1:3" x14ac:dyDescent="0.2">
      <c r="A1712" s="9"/>
      <c r="B1712" s="4" t="s">
        <v>7</v>
      </c>
      <c r="C1712" s="4" t="s">
        <v>1014</v>
      </c>
    </row>
    <row r="1713" spans="1:3" x14ac:dyDescent="0.2">
      <c r="A1713" s="9"/>
      <c r="B1713" s="4" t="s">
        <v>9</v>
      </c>
      <c r="C1713" s="5" t="str">
        <f>HYPERLINK("mailto:micaela.ohalloran@chicagobooth.edu", "micaela.ohalloran@chicagobooth.edu")</f>
        <v>micaela.ohalloran@chicagobooth.edu</v>
      </c>
    </row>
    <row r="1714" spans="1:3" x14ac:dyDescent="0.2">
      <c r="A1714" s="6" t="s">
        <v>1015</v>
      </c>
      <c r="B1714" s="2" t="s">
        <v>3</v>
      </c>
      <c r="C1714" s="2" t="s">
        <v>1016</v>
      </c>
    </row>
    <row r="1715" spans="1:3" x14ac:dyDescent="0.2">
      <c r="A1715" s="7"/>
      <c r="B1715" s="2" t="s">
        <v>5</v>
      </c>
      <c r="C1715" s="2" t="s">
        <v>83</v>
      </c>
    </row>
    <row r="1716" spans="1:3" x14ac:dyDescent="0.2">
      <c r="A1716" s="7"/>
      <c r="B1716" s="2" t="s">
        <v>7</v>
      </c>
      <c r="C1716" s="2" t="s">
        <v>1</v>
      </c>
    </row>
    <row r="1717" spans="1:3" x14ac:dyDescent="0.2">
      <c r="A1717" s="7"/>
      <c r="B1717" s="2" t="s">
        <v>9</v>
      </c>
      <c r="C1717" s="3" t="str">
        <f>HYPERLINK("mailto:Stefan.Olofsson@chicagobooth.edu", "Stefan.Olofsson@chicagobooth.edu")</f>
        <v>Stefan.Olofsson@chicagobooth.edu</v>
      </c>
    </row>
    <row r="1718" spans="1:3" x14ac:dyDescent="0.2">
      <c r="A1718" s="8" t="s">
        <v>1017</v>
      </c>
      <c r="B1718" s="4" t="s">
        <v>3</v>
      </c>
      <c r="C1718" s="4" t="s">
        <v>1018</v>
      </c>
    </row>
    <row r="1719" spans="1:3" x14ac:dyDescent="0.2">
      <c r="A1719" s="9"/>
      <c r="B1719" s="4" t="s">
        <v>5</v>
      </c>
      <c r="C1719" s="4" t="s">
        <v>194</v>
      </c>
    </row>
    <row r="1720" spans="1:3" x14ac:dyDescent="0.2">
      <c r="A1720" s="9"/>
      <c r="B1720" s="4" t="s">
        <v>7</v>
      </c>
      <c r="C1720" s="4" t="s">
        <v>1</v>
      </c>
    </row>
    <row r="1721" spans="1:3" x14ac:dyDescent="0.2">
      <c r="A1721" s="9"/>
      <c r="B1721" s="4" t="s">
        <v>9</v>
      </c>
      <c r="C1721" s="5" t="str">
        <f>HYPERLINK("mailto:Isra.Omar@chicagobooth.edu", "Isra.Omar@chicagobooth.edu")</f>
        <v>Isra.Omar@chicagobooth.edu</v>
      </c>
    </row>
    <row r="1722" spans="1:3" x14ac:dyDescent="0.2">
      <c r="A1722" s="6" t="s">
        <v>1019</v>
      </c>
      <c r="B1722" s="2" t="s">
        <v>3</v>
      </c>
      <c r="C1722" s="2" t="s">
        <v>1020</v>
      </c>
    </row>
    <row r="1723" spans="1:3" x14ac:dyDescent="0.2">
      <c r="A1723" s="7"/>
      <c r="B1723" s="2" t="s">
        <v>5</v>
      </c>
      <c r="C1723" s="2" t="s">
        <v>71</v>
      </c>
    </row>
    <row r="1724" spans="1:3" x14ac:dyDescent="0.2">
      <c r="A1724" s="7"/>
      <c r="B1724" s="2" t="s">
        <v>7</v>
      </c>
      <c r="C1724" s="2" t="s">
        <v>1</v>
      </c>
    </row>
    <row r="1725" spans="1:3" x14ac:dyDescent="0.2">
      <c r="A1725" s="7"/>
      <c r="B1725" s="2" t="s">
        <v>9</v>
      </c>
      <c r="C1725" s="3" t="str">
        <f>HYPERLINK("mailto:Elizabeth.ONeill@chicagobooth.edu", "Elizabeth.ONeill@chicagobooth.edu")</f>
        <v>Elizabeth.ONeill@chicagobooth.edu</v>
      </c>
    </row>
    <row r="1726" spans="1:3" x14ac:dyDescent="0.2">
      <c r="A1726" s="8" t="s">
        <v>1021</v>
      </c>
      <c r="B1726" s="4" t="s">
        <v>3</v>
      </c>
      <c r="C1726" s="4" t="s">
        <v>1022</v>
      </c>
    </row>
    <row r="1727" spans="1:3" x14ac:dyDescent="0.2">
      <c r="A1727" s="9"/>
      <c r="B1727" s="4" t="s">
        <v>5</v>
      </c>
      <c r="C1727" s="4" t="s">
        <v>83</v>
      </c>
    </row>
    <row r="1728" spans="1:3" x14ac:dyDescent="0.2">
      <c r="A1728" s="9"/>
      <c r="B1728" s="4" t="s">
        <v>7</v>
      </c>
      <c r="C1728" s="4" t="s">
        <v>1023</v>
      </c>
    </row>
    <row r="1729" spans="1:3" x14ac:dyDescent="0.2">
      <c r="A1729" s="9"/>
      <c r="B1729" s="4" t="s">
        <v>9</v>
      </c>
      <c r="C1729" s="5" t="str">
        <f>HYPERLINK("mailto:fern.oneill@chicagobooth.edu", "fern.oneill@chicagobooth.edu")</f>
        <v>fern.oneill@chicagobooth.edu</v>
      </c>
    </row>
    <row r="1730" spans="1:3" x14ac:dyDescent="0.2">
      <c r="A1730" s="6" t="s">
        <v>1024</v>
      </c>
      <c r="B1730" s="2" t="s">
        <v>3</v>
      </c>
      <c r="C1730" s="2" t="s">
        <v>1025</v>
      </c>
    </row>
    <row r="1731" spans="1:3" x14ac:dyDescent="0.2">
      <c r="A1731" s="7"/>
      <c r="B1731" s="2" t="s">
        <v>5</v>
      </c>
      <c r="C1731" s="2" t="s">
        <v>303</v>
      </c>
    </row>
    <row r="1732" spans="1:3" x14ac:dyDescent="0.2">
      <c r="A1732" s="7"/>
      <c r="B1732" s="2" t="s">
        <v>7</v>
      </c>
      <c r="C1732" s="2" t="s">
        <v>1026</v>
      </c>
    </row>
    <row r="1733" spans="1:3" x14ac:dyDescent="0.2">
      <c r="A1733" s="7"/>
      <c r="B1733" s="2" t="s">
        <v>9</v>
      </c>
      <c r="C1733" s="3" t="str">
        <f>HYPERLINK("mailto:Carolyn.Ou@chicagobooth.edu", "Carolyn.Ou@chicagobooth.edu")</f>
        <v>Carolyn.Ou@chicagobooth.edu</v>
      </c>
    </row>
    <row r="1734" spans="1:3" x14ac:dyDescent="0.2">
      <c r="A1734" s="8" t="s">
        <v>1027</v>
      </c>
      <c r="B1734" s="4" t="s">
        <v>3</v>
      </c>
      <c r="C1734" s="4" t="s">
        <v>1028</v>
      </c>
    </row>
    <row r="1735" spans="1:3" x14ac:dyDescent="0.2">
      <c r="A1735" s="9"/>
      <c r="B1735" s="4" t="s">
        <v>5</v>
      </c>
      <c r="C1735" s="4" t="s">
        <v>71</v>
      </c>
    </row>
    <row r="1736" spans="1:3" x14ac:dyDescent="0.2">
      <c r="A1736" s="9"/>
      <c r="B1736" s="4" t="s">
        <v>7</v>
      </c>
      <c r="C1736" s="4" t="s">
        <v>1029</v>
      </c>
    </row>
    <row r="1737" spans="1:3" x14ac:dyDescent="0.2">
      <c r="A1737" s="9"/>
      <c r="B1737" s="4" t="s">
        <v>9</v>
      </c>
      <c r="C1737" s="5" t="str">
        <f>HYPERLINK("mailto:Angela.Pace-Moody@chicagobooth.edu", "Angela.Pace-Moody@chicagobooth.edu")</f>
        <v>Angela.Pace-Moody@chicagobooth.edu</v>
      </c>
    </row>
    <row r="1738" spans="1:3" x14ac:dyDescent="0.2">
      <c r="A1738" s="6" t="s">
        <v>1030</v>
      </c>
      <c r="B1738" s="2" t="s">
        <v>3</v>
      </c>
      <c r="C1738" s="2" t="s">
        <v>64</v>
      </c>
    </row>
    <row r="1739" spans="1:3" x14ac:dyDescent="0.2">
      <c r="A1739" s="7"/>
      <c r="B1739" s="2" t="s">
        <v>5</v>
      </c>
      <c r="C1739" s="2" t="s">
        <v>51</v>
      </c>
    </row>
    <row r="1740" spans="1:3" x14ac:dyDescent="0.2">
      <c r="A1740" s="7"/>
      <c r="B1740" s="2" t="s">
        <v>7</v>
      </c>
      <c r="C1740" s="2" t="s">
        <v>1</v>
      </c>
    </row>
    <row r="1741" spans="1:3" x14ac:dyDescent="0.2">
      <c r="A1741" s="7"/>
      <c r="B1741" s="2" t="s">
        <v>9</v>
      </c>
      <c r="C1741" s="3" t="str">
        <f>HYPERLINK("mailto:Prithvi.Pahwa@chicagobooth.edu", "Prithvi.Pahwa@chicagobooth.edu")</f>
        <v>Prithvi.Pahwa@chicagobooth.edu</v>
      </c>
    </row>
    <row r="1742" spans="1:3" x14ac:dyDescent="0.2">
      <c r="A1742" s="8" t="s">
        <v>1031</v>
      </c>
      <c r="B1742" s="4" t="s">
        <v>3</v>
      </c>
      <c r="C1742" s="4" t="s">
        <v>361</v>
      </c>
    </row>
    <row r="1743" spans="1:3" x14ac:dyDescent="0.2">
      <c r="A1743" s="9"/>
      <c r="B1743" s="4" t="s">
        <v>5</v>
      </c>
      <c r="C1743" s="4" t="s">
        <v>20</v>
      </c>
    </row>
    <row r="1744" spans="1:3" x14ac:dyDescent="0.2">
      <c r="A1744" s="9"/>
      <c r="B1744" s="4" t="s">
        <v>7</v>
      </c>
      <c r="C1744" s="4" t="s">
        <v>1032</v>
      </c>
    </row>
    <row r="1745" spans="1:3" x14ac:dyDescent="0.2">
      <c r="A1745" s="9"/>
      <c r="B1745" s="4" t="s">
        <v>9</v>
      </c>
      <c r="C1745" s="5" t="str">
        <f>HYPERLINK("mailto:Emma.Palasz@chicagobooth.edu", "Emma.Palasz@chicagobooth.edu")</f>
        <v>Emma.Palasz@chicagobooth.edu</v>
      </c>
    </row>
    <row r="1746" spans="1:3" x14ac:dyDescent="0.2">
      <c r="A1746" s="6" t="s">
        <v>1033</v>
      </c>
      <c r="B1746" s="2" t="s">
        <v>3</v>
      </c>
      <c r="C1746" s="2" t="s">
        <v>26</v>
      </c>
    </row>
    <row r="1747" spans="1:3" x14ac:dyDescent="0.2">
      <c r="A1747" s="7"/>
      <c r="B1747" s="2" t="s">
        <v>5</v>
      </c>
      <c r="C1747" s="2" t="s">
        <v>16</v>
      </c>
    </row>
    <row r="1748" spans="1:3" x14ac:dyDescent="0.2">
      <c r="A1748" s="7"/>
      <c r="B1748" s="2" t="s">
        <v>7</v>
      </c>
      <c r="C1748" s="2" t="s">
        <v>1</v>
      </c>
    </row>
    <row r="1749" spans="1:3" x14ac:dyDescent="0.2">
      <c r="A1749" s="7"/>
      <c r="B1749" s="2" t="s">
        <v>9</v>
      </c>
      <c r="C1749" s="3" t="str">
        <f>HYPERLINK("mailto:Tanaya.Pange@chicagobooth.edu", "Tanaya.Pange@chicagobooth.edu")</f>
        <v>Tanaya.Pange@chicagobooth.edu</v>
      </c>
    </row>
    <row r="1750" spans="1:3" x14ac:dyDescent="0.2">
      <c r="A1750" s="8" t="s">
        <v>1034</v>
      </c>
      <c r="B1750" s="4" t="s">
        <v>3</v>
      </c>
      <c r="C1750" s="4" t="s">
        <v>1035</v>
      </c>
    </row>
    <row r="1751" spans="1:3" x14ac:dyDescent="0.2">
      <c r="A1751" s="9"/>
      <c r="B1751" s="4" t="s">
        <v>5</v>
      </c>
      <c r="C1751" s="4" t="s">
        <v>57</v>
      </c>
    </row>
    <row r="1752" spans="1:3" x14ac:dyDescent="0.2">
      <c r="A1752" s="9"/>
      <c r="B1752" s="4" t="s">
        <v>7</v>
      </c>
      <c r="C1752" s="4" t="s">
        <v>367</v>
      </c>
    </row>
    <row r="1753" spans="1:3" x14ac:dyDescent="0.2">
      <c r="A1753" s="9"/>
      <c r="B1753" s="4" t="s">
        <v>9</v>
      </c>
      <c r="C1753" s="5" t="str">
        <f>HYPERLINK("mailto:Celia.Paris@chicagobooth.edu", "Celia.Paris@chicagobooth.edu")</f>
        <v>Celia.Paris@chicagobooth.edu</v>
      </c>
    </row>
    <row r="1754" spans="1:3" x14ac:dyDescent="0.2">
      <c r="A1754" s="6" t="s">
        <v>1036</v>
      </c>
      <c r="B1754" s="2" t="s">
        <v>3</v>
      </c>
      <c r="C1754" s="2" t="s">
        <v>26</v>
      </c>
    </row>
    <row r="1755" spans="1:3" x14ac:dyDescent="0.2">
      <c r="A1755" s="7"/>
      <c r="B1755" s="2" t="s">
        <v>5</v>
      </c>
      <c r="C1755" s="2" t="s">
        <v>16</v>
      </c>
    </row>
    <row r="1756" spans="1:3" x14ac:dyDescent="0.2">
      <c r="A1756" s="7"/>
      <c r="B1756" s="2" t="s">
        <v>7</v>
      </c>
      <c r="C1756" s="2" t="s">
        <v>1</v>
      </c>
    </row>
    <row r="1757" spans="1:3" x14ac:dyDescent="0.2">
      <c r="A1757" s="7"/>
      <c r="B1757" s="2" t="s">
        <v>9</v>
      </c>
      <c r="C1757" s="3" t="str">
        <f>HYPERLINK("mailto:Chris.Partridge@chicagobooth.edu", "Chris.Partridge@chicagobooth.edu")</f>
        <v>Chris.Partridge@chicagobooth.edu</v>
      </c>
    </row>
    <row r="1758" spans="1:3" x14ac:dyDescent="0.2">
      <c r="A1758" s="8" t="s">
        <v>1037</v>
      </c>
      <c r="B1758" s="4" t="s">
        <v>3</v>
      </c>
      <c r="C1758" s="4" t="s">
        <v>1038</v>
      </c>
    </row>
    <row r="1759" spans="1:3" x14ac:dyDescent="0.2">
      <c r="A1759" s="9"/>
      <c r="B1759" s="4" t="s">
        <v>5</v>
      </c>
      <c r="C1759" s="4" t="s">
        <v>61</v>
      </c>
    </row>
    <row r="1760" spans="1:3" x14ac:dyDescent="0.2">
      <c r="A1760" s="9"/>
      <c r="B1760" s="4" t="s">
        <v>7</v>
      </c>
      <c r="C1760" s="4" t="s">
        <v>1039</v>
      </c>
    </row>
    <row r="1761" spans="1:3" x14ac:dyDescent="0.2">
      <c r="A1761" s="9"/>
      <c r="B1761" s="4" t="s">
        <v>9</v>
      </c>
      <c r="C1761" s="5" t="str">
        <f>HYPERLINK("mailto:Melissa.Patterson@chicagobooth.edu", "Melissa.Patterson@chicagobooth.edu")</f>
        <v>Melissa.Patterson@chicagobooth.edu</v>
      </c>
    </row>
    <row r="1762" spans="1:3" x14ac:dyDescent="0.2">
      <c r="A1762" s="6" t="s">
        <v>1040</v>
      </c>
      <c r="B1762" s="2" t="s">
        <v>3</v>
      </c>
      <c r="C1762" s="2" t="s">
        <v>1041</v>
      </c>
    </row>
    <row r="1763" spans="1:3" x14ac:dyDescent="0.2">
      <c r="A1763" s="7"/>
      <c r="B1763" s="2" t="s">
        <v>5</v>
      </c>
      <c r="C1763" s="2" t="s">
        <v>34</v>
      </c>
    </row>
    <row r="1764" spans="1:3" x14ac:dyDescent="0.2">
      <c r="A1764" s="7"/>
      <c r="B1764" s="2" t="s">
        <v>7</v>
      </c>
      <c r="C1764" s="2" t="s">
        <v>1042</v>
      </c>
    </row>
    <row r="1765" spans="1:3" x14ac:dyDescent="0.2">
      <c r="A1765" s="7"/>
      <c r="B1765" s="2" t="s">
        <v>9</v>
      </c>
      <c r="C1765" s="3" t="str">
        <f>HYPERLINK("mailto:Ray.Pauliks@chicagobooth.edu", "Ray.Pauliks@chicagobooth.edu")</f>
        <v>Ray.Pauliks@chicagobooth.edu</v>
      </c>
    </row>
    <row r="1766" spans="1:3" x14ac:dyDescent="0.2">
      <c r="A1766" s="8" t="s">
        <v>1043</v>
      </c>
      <c r="B1766" s="4" t="s">
        <v>3</v>
      </c>
      <c r="C1766" s="4" t="s">
        <v>1044</v>
      </c>
    </row>
    <row r="1767" spans="1:3" x14ac:dyDescent="0.2">
      <c r="A1767" s="9"/>
      <c r="B1767" s="4" t="s">
        <v>5</v>
      </c>
      <c r="C1767" s="4" t="s">
        <v>270</v>
      </c>
    </row>
    <row r="1768" spans="1:3" x14ac:dyDescent="0.2">
      <c r="A1768" s="9"/>
      <c r="B1768" s="4" t="s">
        <v>7</v>
      </c>
      <c r="C1768" s="4" t="s">
        <v>1045</v>
      </c>
    </row>
    <row r="1769" spans="1:3" x14ac:dyDescent="0.2">
      <c r="A1769" s="9"/>
      <c r="B1769" s="4" t="s">
        <v>9</v>
      </c>
      <c r="C1769" s="5" t="str">
        <f>HYPERLINK("mailto:jennifer.pena@chicagobooth.edu", "jennifer.pena@chicagobooth.edu")</f>
        <v>jennifer.pena@chicagobooth.edu</v>
      </c>
    </row>
    <row r="1770" spans="1:3" x14ac:dyDescent="0.2">
      <c r="A1770" s="6" t="s">
        <v>1046</v>
      </c>
      <c r="B1770" s="2" t="s">
        <v>3</v>
      </c>
      <c r="C1770" s="2" t="s">
        <v>37</v>
      </c>
    </row>
    <row r="1771" spans="1:3" x14ac:dyDescent="0.2">
      <c r="A1771" s="7"/>
      <c r="B1771" s="2" t="s">
        <v>5</v>
      </c>
      <c r="C1771" s="2" t="s">
        <v>194</v>
      </c>
    </row>
    <row r="1772" spans="1:3" x14ac:dyDescent="0.2">
      <c r="A1772" s="7"/>
      <c r="B1772" s="2" t="s">
        <v>7</v>
      </c>
      <c r="C1772" s="2" t="s">
        <v>1047</v>
      </c>
    </row>
    <row r="1773" spans="1:3" x14ac:dyDescent="0.2">
      <c r="A1773" s="7"/>
      <c r="B1773" s="2" t="s">
        <v>9</v>
      </c>
      <c r="C1773" s="3" t="str">
        <f>HYPERLINK("mailto:Lucas.Peralta@chicagobooth.edu", "Lucas.Peralta@chicagobooth.edu")</f>
        <v>Lucas.Peralta@chicagobooth.edu</v>
      </c>
    </row>
    <row r="1774" spans="1:3" x14ac:dyDescent="0.2">
      <c r="A1774" s="8" t="s">
        <v>1048</v>
      </c>
      <c r="B1774" s="4" t="s">
        <v>3</v>
      </c>
      <c r="C1774" s="4" t="s">
        <v>549</v>
      </c>
    </row>
    <row r="1775" spans="1:3" x14ac:dyDescent="0.2">
      <c r="A1775" s="9"/>
      <c r="B1775" s="4" t="s">
        <v>5</v>
      </c>
      <c r="C1775" s="4" t="s">
        <v>43</v>
      </c>
    </row>
    <row r="1776" spans="1:3" x14ac:dyDescent="0.2">
      <c r="A1776" s="9"/>
      <c r="B1776" s="4" t="s">
        <v>7</v>
      </c>
      <c r="C1776" s="4" t="s">
        <v>550</v>
      </c>
    </row>
    <row r="1777" spans="1:3" x14ac:dyDescent="0.2">
      <c r="A1777" s="9"/>
      <c r="B1777" s="4" t="s">
        <v>9</v>
      </c>
      <c r="C1777" s="5" t="str">
        <f>HYPERLINK("mailto:mario.perez@chicagobooth.edu", "mario.perez@chicagobooth.edu")</f>
        <v>mario.perez@chicagobooth.edu</v>
      </c>
    </row>
    <row r="1778" spans="1:3" x14ac:dyDescent="0.2">
      <c r="A1778" s="6" t="s">
        <v>1049</v>
      </c>
      <c r="B1778" s="2" t="s">
        <v>3</v>
      </c>
      <c r="C1778" s="2" t="s">
        <v>1050</v>
      </c>
    </row>
    <row r="1779" spans="1:3" x14ac:dyDescent="0.2">
      <c r="A1779" s="7"/>
      <c r="B1779" s="2" t="s">
        <v>5</v>
      </c>
      <c r="C1779" s="2" t="s">
        <v>194</v>
      </c>
    </row>
    <row r="1780" spans="1:3" x14ac:dyDescent="0.2">
      <c r="A1780" s="7"/>
      <c r="B1780" s="2" t="s">
        <v>7</v>
      </c>
      <c r="C1780" s="2" t="s">
        <v>1051</v>
      </c>
    </row>
    <row r="1781" spans="1:3" x14ac:dyDescent="0.2">
      <c r="A1781" s="7"/>
      <c r="B1781" s="2" t="s">
        <v>9</v>
      </c>
      <c r="C1781" s="3" t="str">
        <f>HYPERLINK("mailto:Micheline.Pergande@chicagobooth.edu", "Micheline.Pergande@chicagobooth.edu")</f>
        <v>Micheline.Pergande@chicagobooth.edu</v>
      </c>
    </row>
    <row r="1782" spans="1:3" x14ac:dyDescent="0.2">
      <c r="A1782" s="8" t="s">
        <v>1052</v>
      </c>
      <c r="B1782" s="4" t="s">
        <v>3</v>
      </c>
      <c r="C1782" s="4" t="s">
        <v>1053</v>
      </c>
    </row>
    <row r="1783" spans="1:3" x14ac:dyDescent="0.2">
      <c r="A1783" s="9"/>
      <c r="B1783" s="4" t="s">
        <v>5</v>
      </c>
      <c r="C1783" s="4" t="s">
        <v>23</v>
      </c>
    </row>
    <row r="1784" spans="1:3" x14ac:dyDescent="0.2">
      <c r="A1784" s="9"/>
      <c r="B1784" s="4" t="s">
        <v>7</v>
      </c>
      <c r="C1784" s="4" t="s">
        <v>1054</v>
      </c>
    </row>
    <row r="1785" spans="1:3" x14ac:dyDescent="0.2">
      <c r="A1785" s="9"/>
      <c r="B1785" s="4" t="s">
        <v>9</v>
      </c>
      <c r="C1785" s="5" t="str">
        <f>HYPERLINK("mailto:lori.peters@chicagobooth.edu", "lori.peters@chicagobooth.edu")</f>
        <v>lori.peters@chicagobooth.edu</v>
      </c>
    </row>
    <row r="1786" spans="1:3" x14ac:dyDescent="0.2">
      <c r="A1786" s="6" t="s">
        <v>1055</v>
      </c>
      <c r="B1786" s="2" t="s">
        <v>3</v>
      </c>
      <c r="C1786" s="2" t="s">
        <v>1056</v>
      </c>
    </row>
    <row r="1787" spans="1:3" x14ac:dyDescent="0.2">
      <c r="A1787" s="7"/>
      <c r="B1787" s="2" t="s">
        <v>5</v>
      </c>
      <c r="C1787" s="2" t="s">
        <v>20</v>
      </c>
    </row>
    <row r="1788" spans="1:3" x14ac:dyDescent="0.2">
      <c r="A1788" s="7"/>
      <c r="B1788" s="2" t="s">
        <v>7</v>
      </c>
      <c r="C1788" s="2" t="s">
        <v>1</v>
      </c>
    </row>
    <row r="1789" spans="1:3" x14ac:dyDescent="0.2">
      <c r="A1789" s="7"/>
      <c r="B1789" s="2" t="s">
        <v>9</v>
      </c>
      <c r="C1789" s="3" t="str">
        <f>HYPERLINK("mailto:Michelle.Peters@chicagobooth.edu", "Michelle.Peters@chicagobooth.edu")</f>
        <v>Michelle.Peters@chicagobooth.edu</v>
      </c>
    </row>
    <row r="1790" spans="1:3" x14ac:dyDescent="0.2">
      <c r="A1790" s="8" t="s">
        <v>1057</v>
      </c>
      <c r="B1790" s="4" t="s">
        <v>3</v>
      </c>
      <c r="C1790" s="4" t="s">
        <v>64</v>
      </c>
    </row>
    <row r="1791" spans="1:3" x14ac:dyDescent="0.2">
      <c r="A1791" s="9"/>
      <c r="B1791" s="4" t="s">
        <v>5</v>
      </c>
      <c r="C1791" s="4" t="s">
        <v>51</v>
      </c>
    </row>
    <row r="1792" spans="1:3" x14ac:dyDescent="0.2">
      <c r="A1792" s="9"/>
      <c r="B1792" s="4" t="s">
        <v>7</v>
      </c>
      <c r="C1792" s="4" t="s">
        <v>1</v>
      </c>
    </row>
    <row r="1793" spans="1:3" x14ac:dyDescent="0.2">
      <c r="A1793" s="9"/>
      <c r="B1793" s="4" t="s">
        <v>9</v>
      </c>
      <c r="C1793" s="5" t="str">
        <f>HYPERLINK("mailto:Damon.Petersen@chicagobooth.edu", "Damon.Petersen@chicagobooth.edu")</f>
        <v>Damon.Petersen@chicagobooth.edu</v>
      </c>
    </row>
    <row r="1794" spans="1:3" x14ac:dyDescent="0.2">
      <c r="A1794" s="6" t="s">
        <v>1058</v>
      </c>
      <c r="B1794" s="2" t="s">
        <v>3</v>
      </c>
      <c r="C1794" s="2" t="s">
        <v>1059</v>
      </c>
    </row>
    <row r="1795" spans="1:3" x14ac:dyDescent="0.2">
      <c r="A1795" s="7"/>
      <c r="B1795" s="2" t="s">
        <v>5</v>
      </c>
      <c r="C1795" s="2" t="s">
        <v>83</v>
      </c>
    </row>
    <row r="1796" spans="1:3" x14ac:dyDescent="0.2">
      <c r="A1796" s="7"/>
      <c r="B1796" s="2" t="s">
        <v>7</v>
      </c>
      <c r="C1796" s="2" t="s">
        <v>1060</v>
      </c>
    </row>
    <row r="1797" spans="1:3" x14ac:dyDescent="0.2">
      <c r="A1797" s="7"/>
      <c r="B1797" s="2" t="s">
        <v>9</v>
      </c>
      <c r="C1797" s="3" t="str">
        <f>HYPERLINK("mailto:Mandy.Petersen@chicagobooth.edu", "Mandy.Petersen@chicagobooth.edu")</f>
        <v>Mandy.Petersen@chicagobooth.edu</v>
      </c>
    </row>
    <row r="1798" spans="1:3" x14ac:dyDescent="0.2">
      <c r="A1798" s="8" t="s">
        <v>1061</v>
      </c>
      <c r="B1798" s="4" t="s">
        <v>3</v>
      </c>
      <c r="C1798" s="4" t="s">
        <v>1053</v>
      </c>
    </row>
    <row r="1799" spans="1:3" x14ac:dyDescent="0.2">
      <c r="A1799" s="9"/>
      <c r="B1799" s="4" t="s">
        <v>5</v>
      </c>
      <c r="C1799" s="4" t="s">
        <v>23</v>
      </c>
    </row>
    <row r="1800" spans="1:3" x14ac:dyDescent="0.2">
      <c r="A1800" s="9"/>
      <c r="B1800" s="4" t="s">
        <v>7</v>
      </c>
      <c r="C1800" s="4" t="s">
        <v>1062</v>
      </c>
    </row>
    <row r="1801" spans="1:3" x14ac:dyDescent="0.2">
      <c r="A1801" s="9"/>
      <c r="B1801" s="4" t="s">
        <v>9</v>
      </c>
      <c r="C1801" s="5" t="str">
        <f>HYPERLINK("mailto:samuel.pincich@chicagobooth.edu", "samuel.pincich@chicagobooth.edu")</f>
        <v>samuel.pincich@chicagobooth.edu</v>
      </c>
    </row>
    <row r="1802" spans="1:3" x14ac:dyDescent="0.2">
      <c r="A1802" s="6" t="s">
        <v>1063</v>
      </c>
      <c r="B1802" s="2" t="s">
        <v>3</v>
      </c>
      <c r="C1802" s="2" t="s">
        <v>1064</v>
      </c>
    </row>
    <row r="1803" spans="1:3" x14ac:dyDescent="0.2">
      <c r="A1803" s="7"/>
      <c r="B1803" s="2" t="s">
        <v>5</v>
      </c>
      <c r="C1803" s="2" t="s">
        <v>224</v>
      </c>
    </row>
    <row r="1804" spans="1:3" x14ac:dyDescent="0.2">
      <c r="A1804" s="7"/>
      <c r="B1804" s="2" t="s">
        <v>7</v>
      </c>
      <c r="C1804" s="2" t="s">
        <v>862</v>
      </c>
    </row>
    <row r="1805" spans="1:3" x14ac:dyDescent="0.2">
      <c r="A1805" s="7"/>
      <c r="B1805" s="2" t="s">
        <v>9</v>
      </c>
      <c r="C1805" s="3" t="str">
        <f>HYPERLINK("mailto:Rachel.Piontek@chicagobooth.edu", "Rachel.Piontek@chicagobooth.edu")</f>
        <v>Rachel.Piontek@chicagobooth.edu</v>
      </c>
    </row>
    <row r="1806" spans="1:3" x14ac:dyDescent="0.2">
      <c r="A1806" s="8" t="s">
        <v>1065</v>
      </c>
      <c r="B1806" s="4" t="s">
        <v>3</v>
      </c>
      <c r="C1806" s="4" t="s">
        <v>429</v>
      </c>
    </row>
    <row r="1807" spans="1:3" x14ac:dyDescent="0.2">
      <c r="A1807" s="9"/>
      <c r="B1807" s="4" t="s">
        <v>5</v>
      </c>
      <c r="C1807" s="4" t="s">
        <v>83</v>
      </c>
    </row>
    <row r="1808" spans="1:3" x14ac:dyDescent="0.2">
      <c r="A1808" s="9"/>
      <c r="B1808" s="4" t="s">
        <v>7</v>
      </c>
      <c r="C1808" s="4" t="s">
        <v>1066</v>
      </c>
    </row>
    <row r="1809" spans="1:3" x14ac:dyDescent="0.2">
      <c r="A1809" s="9"/>
      <c r="B1809" s="4" t="s">
        <v>9</v>
      </c>
      <c r="C1809" s="5" t="str">
        <f>HYPERLINK("mailto:leslie.plaisted@chicagobooth.edu", "leslie.plaisted@chicagobooth.edu")</f>
        <v>leslie.plaisted@chicagobooth.edu</v>
      </c>
    </row>
    <row r="1810" spans="1:3" x14ac:dyDescent="0.2">
      <c r="A1810" s="6" t="s">
        <v>1067</v>
      </c>
      <c r="B1810" s="2" t="s">
        <v>3</v>
      </c>
      <c r="C1810" s="2" t="s">
        <v>1068</v>
      </c>
    </row>
    <row r="1811" spans="1:3" x14ac:dyDescent="0.2">
      <c r="A1811" s="7"/>
      <c r="B1811" s="2" t="s">
        <v>5</v>
      </c>
      <c r="C1811" s="2" t="s">
        <v>30</v>
      </c>
    </row>
    <row r="1812" spans="1:3" x14ac:dyDescent="0.2">
      <c r="A1812" s="7"/>
      <c r="B1812" s="2" t="s">
        <v>7</v>
      </c>
      <c r="C1812" s="2" t="s">
        <v>287</v>
      </c>
    </row>
    <row r="1813" spans="1:3" x14ac:dyDescent="0.2">
      <c r="A1813" s="7"/>
      <c r="B1813" s="2" t="s">
        <v>9</v>
      </c>
      <c r="C1813" s="3" t="str">
        <f>HYPERLINK("mailto:Gina.Potthoff@chicagobooth.edu", "Gina.Potthoff@chicagobooth.edu")</f>
        <v>Gina.Potthoff@chicagobooth.edu</v>
      </c>
    </row>
    <row r="1814" spans="1:3" x14ac:dyDescent="0.2">
      <c r="A1814" s="8" t="s">
        <v>1069</v>
      </c>
      <c r="B1814" s="4" t="s">
        <v>3</v>
      </c>
      <c r="C1814" s="4" t="s">
        <v>1070</v>
      </c>
    </row>
    <row r="1815" spans="1:3" x14ac:dyDescent="0.2">
      <c r="A1815" s="9"/>
      <c r="B1815" s="4" t="s">
        <v>5</v>
      </c>
      <c r="C1815" s="4" t="s">
        <v>118</v>
      </c>
    </row>
    <row r="1816" spans="1:3" x14ac:dyDescent="0.2">
      <c r="A1816" s="9"/>
      <c r="B1816" s="4" t="s">
        <v>7</v>
      </c>
      <c r="C1816" s="4" t="s">
        <v>1071</v>
      </c>
    </row>
    <row r="1817" spans="1:3" x14ac:dyDescent="0.2">
      <c r="A1817" s="9"/>
      <c r="B1817" s="4" t="s">
        <v>9</v>
      </c>
      <c r="C1817" s="5" t="str">
        <f>HYPERLINK("mailto:patricia.powell@chicagobooth.edu", "patricia.powell@chicagobooth.edu")</f>
        <v>patricia.powell@chicagobooth.edu</v>
      </c>
    </row>
    <row r="1818" spans="1:3" x14ac:dyDescent="0.2">
      <c r="A1818" s="6" t="s">
        <v>1072</v>
      </c>
      <c r="B1818" s="2" t="s">
        <v>3</v>
      </c>
      <c r="C1818" s="2" t="s">
        <v>1073</v>
      </c>
    </row>
    <row r="1819" spans="1:3" x14ac:dyDescent="0.2">
      <c r="A1819" s="7"/>
      <c r="B1819" s="2" t="s">
        <v>5</v>
      </c>
      <c r="C1819" s="2" t="s">
        <v>12</v>
      </c>
    </row>
    <row r="1820" spans="1:3" x14ac:dyDescent="0.2">
      <c r="A1820" s="7"/>
      <c r="B1820" s="2" t="s">
        <v>7</v>
      </c>
      <c r="C1820" s="2" t="s">
        <v>1074</v>
      </c>
    </row>
    <row r="1821" spans="1:3" x14ac:dyDescent="0.2">
      <c r="A1821" s="7"/>
      <c r="B1821" s="2" t="s">
        <v>9</v>
      </c>
      <c r="C1821" s="3" t="str">
        <f>HYPERLINK("mailto:Vanessa.Prachack@chicagobooth.edu", "Vanessa.Prachack@chicagobooth.edu")</f>
        <v>Vanessa.Prachack@chicagobooth.edu</v>
      </c>
    </row>
    <row r="1822" spans="1:3" x14ac:dyDescent="0.2">
      <c r="A1822" s="8" t="s">
        <v>1075</v>
      </c>
      <c r="B1822" s="4" t="s">
        <v>3</v>
      </c>
      <c r="C1822" s="4" t="s">
        <v>1076</v>
      </c>
    </row>
    <row r="1823" spans="1:3" x14ac:dyDescent="0.2">
      <c r="A1823" s="9"/>
      <c r="B1823" s="4" t="s">
        <v>5</v>
      </c>
      <c r="C1823" s="4" t="s">
        <v>30</v>
      </c>
    </row>
    <row r="1824" spans="1:3" x14ac:dyDescent="0.2">
      <c r="A1824" s="9"/>
      <c r="B1824" s="4" t="s">
        <v>7</v>
      </c>
      <c r="C1824" s="4" t="s">
        <v>1077</v>
      </c>
    </row>
    <row r="1825" spans="1:3" x14ac:dyDescent="0.2">
      <c r="A1825" s="9"/>
      <c r="B1825" s="4" t="s">
        <v>9</v>
      </c>
      <c r="C1825" s="5" t="str">
        <f>HYPERLINK("mailto:Joe.Przybylski@chicagobooth.edu", "Joe.Przybylski@chicagobooth.edu")</f>
        <v>Joe.Przybylski@chicagobooth.edu</v>
      </c>
    </row>
    <row r="1826" spans="1:3" x14ac:dyDescent="0.2">
      <c r="A1826" s="6" t="s">
        <v>1078</v>
      </c>
      <c r="B1826" s="2" t="s">
        <v>3</v>
      </c>
      <c r="C1826" s="2" t="s">
        <v>1079</v>
      </c>
    </row>
    <row r="1827" spans="1:3" x14ac:dyDescent="0.2">
      <c r="A1827" s="7"/>
      <c r="B1827" s="2" t="s">
        <v>5</v>
      </c>
      <c r="C1827" s="2" t="s">
        <v>12</v>
      </c>
    </row>
    <row r="1828" spans="1:3" x14ac:dyDescent="0.2">
      <c r="A1828" s="7"/>
      <c r="B1828" s="2" t="s">
        <v>7</v>
      </c>
      <c r="C1828" s="2" t="s">
        <v>1080</v>
      </c>
    </row>
    <row r="1829" spans="1:3" x14ac:dyDescent="0.2">
      <c r="A1829" s="7"/>
      <c r="B1829" s="2" t="s">
        <v>9</v>
      </c>
      <c r="C1829" s="3" t="str">
        <f>HYPERLINK("mailto:eddie.pulliam@chicagobooth.edu", "eddie.pulliam@chicagobooth.edu")</f>
        <v>eddie.pulliam@chicagobooth.edu</v>
      </c>
    </row>
    <row r="1830" spans="1:3" x14ac:dyDescent="0.2">
      <c r="A1830" s="8" t="s">
        <v>1081</v>
      </c>
      <c r="B1830" s="4" t="s">
        <v>3</v>
      </c>
      <c r="C1830" s="4" t="s">
        <v>64</v>
      </c>
    </row>
    <row r="1831" spans="1:3" x14ac:dyDescent="0.2">
      <c r="A1831" s="9"/>
      <c r="B1831" s="4" t="s">
        <v>5</v>
      </c>
      <c r="C1831" s="4" t="s">
        <v>51</v>
      </c>
    </row>
    <row r="1832" spans="1:3" x14ac:dyDescent="0.2">
      <c r="A1832" s="9"/>
      <c r="B1832" s="4" t="s">
        <v>7</v>
      </c>
      <c r="C1832" s="4" t="s">
        <v>1</v>
      </c>
    </row>
    <row r="1833" spans="1:3" x14ac:dyDescent="0.2">
      <c r="A1833" s="9"/>
      <c r="B1833" s="4" t="s">
        <v>9</v>
      </c>
      <c r="C1833" s="5" t="str">
        <f>HYPERLINK("mailto:Liam.Purkey@chicagobooth.edu", "Liam.Purkey@chicagobooth.edu")</f>
        <v>Liam.Purkey@chicagobooth.edu</v>
      </c>
    </row>
    <row r="1834" spans="1:3" x14ac:dyDescent="0.2">
      <c r="A1834" s="6" t="s">
        <v>1082</v>
      </c>
      <c r="B1834" s="2" t="s">
        <v>3</v>
      </c>
      <c r="C1834" s="2" t="s">
        <v>1083</v>
      </c>
    </row>
    <row r="1835" spans="1:3" x14ac:dyDescent="0.2">
      <c r="A1835" s="7"/>
      <c r="B1835" s="2" t="s">
        <v>5</v>
      </c>
      <c r="C1835" s="2" t="s">
        <v>198</v>
      </c>
    </row>
    <row r="1836" spans="1:3" x14ac:dyDescent="0.2">
      <c r="A1836" s="7"/>
      <c r="B1836" s="2" t="s">
        <v>7</v>
      </c>
      <c r="C1836" s="2" t="s">
        <v>1084</v>
      </c>
    </row>
    <row r="1837" spans="1:3" x14ac:dyDescent="0.2">
      <c r="A1837" s="7"/>
      <c r="B1837" s="2" t="s">
        <v>9</v>
      </c>
      <c r="C1837" s="3" t="str">
        <f>HYPERLINK("mailto:Murassa.Qazi@chicagobooth.edu", "Murassa.Qazi@chicagobooth.edu")</f>
        <v>Murassa.Qazi@chicagobooth.edu</v>
      </c>
    </row>
    <row r="1838" spans="1:3" x14ac:dyDescent="0.2">
      <c r="A1838" s="8" t="s">
        <v>1085</v>
      </c>
      <c r="B1838" s="4" t="s">
        <v>3</v>
      </c>
      <c r="C1838" s="4" t="s">
        <v>50</v>
      </c>
    </row>
    <row r="1839" spans="1:3" x14ac:dyDescent="0.2">
      <c r="A1839" s="9"/>
      <c r="B1839" s="4" t="s">
        <v>5</v>
      </c>
      <c r="C1839" s="4" t="s">
        <v>51</v>
      </c>
    </row>
    <row r="1840" spans="1:3" x14ac:dyDescent="0.2">
      <c r="A1840" s="9"/>
      <c r="B1840" s="4" t="s">
        <v>7</v>
      </c>
      <c r="C1840" s="4" t="s">
        <v>1</v>
      </c>
    </row>
    <row r="1841" spans="1:3" x14ac:dyDescent="0.2">
      <c r="A1841" s="9"/>
      <c r="B1841" s="4" t="s">
        <v>9</v>
      </c>
      <c r="C1841" s="5" t="str">
        <f>HYPERLINK("mailto:Shuang.Qiu@chicagobooth.edu", "Shuang.Qiu@chicagobooth.edu")</f>
        <v>Shuang.Qiu@chicagobooth.edu</v>
      </c>
    </row>
    <row r="1842" spans="1:3" x14ac:dyDescent="0.2">
      <c r="A1842" s="6" t="s">
        <v>1086</v>
      </c>
      <c r="B1842" s="2" t="s">
        <v>3</v>
      </c>
      <c r="C1842" s="2" t="s">
        <v>1087</v>
      </c>
    </row>
    <row r="1843" spans="1:3" x14ac:dyDescent="0.2">
      <c r="A1843" s="7"/>
      <c r="B1843" s="2" t="s">
        <v>5</v>
      </c>
      <c r="C1843" s="2" t="s">
        <v>188</v>
      </c>
    </row>
    <row r="1844" spans="1:3" x14ac:dyDescent="0.2">
      <c r="A1844" s="7"/>
      <c r="B1844" s="2" t="s">
        <v>7</v>
      </c>
      <c r="C1844" s="2" t="s">
        <v>1088</v>
      </c>
    </row>
    <row r="1845" spans="1:3" x14ac:dyDescent="0.2">
      <c r="A1845" s="7"/>
      <c r="B1845" s="2" t="s">
        <v>9</v>
      </c>
      <c r="C1845" s="3" t="str">
        <f>HYPERLINK("mailto:Janet.Quek@chicagobooth.edu", "Janet.Quek@chicagobooth.edu")</f>
        <v>Janet.Quek@chicagobooth.edu</v>
      </c>
    </row>
    <row r="1846" spans="1:3" x14ac:dyDescent="0.2">
      <c r="A1846" s="8" t="s">
        <v>1089</v>
      </c>
      <c r="B1846" s="4" t="s">
        <v>3</v>
      </c>
      <c r="C1846" s="4" t="s">
        <v>1090</v>
      </c>
    </row>
    <row r="1847" spans="1:3" x14ac:dyDescent="0.2">
      <c r="A1847" s="9"/>
      <c r="B1847" s="4" t="s">
        <v>5</v>
      </c>
      <c r="C1847" s="4" t="s">
        <v>118</v>
      </c>
    </row>
    <row r="1848" spans="1:3" x14ac:dyDescent="0.2">
      <c r="A1848" s="9"/>
      <c r="B1848" s="4" t="s">
        <v>7</v>
      </c>
      <c r="C1848" s="4" t="s">
        <v>1091</v>
      </c>
    </row>
    <row r="1849" spans="1:3" x14ac:dyDescent="0.2">
      <c r="A1849" s="9"/>
      <c r="B1849" s="4" t="s">
        <v>9</v>
      </c>
      <c r="C1849" s="5" t="str">
        <f>HYPERLINK("mailto:Maggie.Quijada@chicagobooth.edu", "Maggie.Quijada@chicagobooth.edu")</f>
        <v>Maggie.Quijada@chicagobooth.edu</v>
      </c>
    </row>
    <row r="1850" spans="1:3" x14ac:dyDescent="0.2">
      <c r="A1850" s="6" t="s">
        <v>1092</v>
      </c>
      <c r="B1850" s="2" t="s">
        <v>3</v>
      </c>
      <c r="C1850" s="2" t="s">
        <v>1093</v>
      </c>
    </row>
    <row r="1851" spans="1:3" x14ac:dyDescent="0.2">
      <c r="A1851" s="7"/>
      <c r="B1851" s="2" t="s">
        <v>5</v>
      </c>
      <c r="C1851" s="2" t="s">
        <v>198</v>
      </c>
    </row>
    <row r="1852" spans="1:3" x14ac:dyDescent="0.2">
      <c r="A1852" s="7"/>
      <c r="B1852" s="2" t="s">
        <v>7</v>
      </c>
      <c r="C1852" s="2" t="s">
        <v>1094</v>
      </c>
    </row>
    <row r="1853" spans="1:3" x14ac:dyDescent="0.2">
      <c r="A1853" s="7"/>
      <c r="B1853" s="2" t="s">
        <v>9</v>
      </c>
      <c r="C1853" s="3" t="str">
        <f>HYPERLINK("mailto:Jason.Quist@chicagobooth.edu", "Jason.Quist@chicagobooth.edu")</f>
        <v>Jason.Quist@chicagobooth.edu</v>
      </c>
    </row>
    <row r="1854" spans="1:3" x14ac:dyDescent="0.2">
      <c r="A1854" s="8" t="s">
        <v>1095</v>
      </c>
      <c r="B1854" s="4" t="s">
        <v>3</v>
      </c>
      <c r="C1854" s="4" t="s">
        <v>1096</v>
      </c>
    </row>
    <row r="1855" spans="1:3" x14ac:dyDescent="0.2">
      <c r="A1855" s="9"/>
      <c r="B1855" s="4" t="s">
        <v>5</v>
      </c>
      <c r="C1855" s="4" t="s">
        <v>34</v>
      </c>
    </row>
    <row r="1856" spans="1:3" x14ac:dyDescent="0.2">
      <c r="A1856" s="9"/>
      <c r="B1856" s="4" t="s">
        <v>7</v>
      </c>
      <c r="C1856" s="4" t="s">
        <v>1097</v>
      </c>
    </row>
    <row r="1857" spans="1:3" x14ac:dyDescent="0.2">
      <c r="A1857" s="9"/>
      <c r="B1857" s="4" t="s">
        <v>9</v>
      </c>
      <c r="C1857" s="5" t="str">
        <f>HYPERLINK("mailto:hasan.rahman@chicagobooth.edu", "hasan.rahman@chicagobooth.edu")</f>
        <v>hasan.rahman@chicagobooth.edu</v>
      </c>
    </row>
    <row r="1858" spans="1:3" x14ac:dyDescent="0.2">
      <c r="A1858" s="6" t="s">
        <v>1098</v>
      </c>
      <c r="B1858" s="2" t="s">
        <v>3</v>
      </c>
      <c r="C1858" s="2" t="s">
        <v>1099</v>
      </c>
    </row>
    <row r="1859" spans="1:3" x14ac:dyDescent="0.2">
      <c r="A1859" s="7"/>
      <c r="B1859" s="2" t="s">
        <v>727</v>
      </c>
      <c r="C1859" s="2" t="s">
        <v>1100</v>
      </c>
    </row>
    <row r="1860" spans="1:3" x14ac:dyDescent="0.2">
      <c r="A1860" s="7"/>
      <c r="B1860" s="2" t="s">
        <v>7</v>
      </c>
      <c r="C1860" s="2" t="s">
        <v>1101</v>
      </c>
    </row>
    <row r="1861" spans="1:3" x14ac:dyDescent="0.2">
      <c r="A1861" s="7"/>
      <c r="B1861" s="2" t="s">
        <v>9</v>
      </c>
      <c r="C1861" s="3" t="str">
        <f>HYPERLINK("mailto:Madhav.Rajan@chicagobooth.edu", "Madhav.Rajan@chicagobooth.edu")</f>
        <v>Madhav.Rajan@chicagobooth.edu</v>
      </c>
    </row>
    <row r="1862" spans="1:3" x14ac:dyDescent="0.2">
      <c r="A1862" s="8" t="s">
        <v>1102</v>
      </c>
      <c r="B1862" s="4" t="s">
        <v>3</v>
      </c>
      <c r="C1862" s="4" t="s">
        <v>634</v>
      </c>
    </row>
    <row r="1863" spans="1:3" x14ac:dyDescent="0.2">
      <c r="A1863" s="9"/>
      <c r="B1863" s="4" t="s">
        <v>5</v>
      </c>
      <c r="C1863" s="4" t="s">
        <v>34</v>
      </c>
    </row>
    <row r="1864" spans="1:3" x14ac:dyDescent="0.2">
      <c r="A1864" s="9"/>
      <c r="B1864" s="4" t="s">
        <v>7</v>
      </c>
      <c r="C1864" s="4" t="s">
        <v>635</v>
      </c>
    </row>
    <row r="1865" spans="1:3" x14ac:dyDescent="0.2">
      <c r="A1865" s="9"/>
      <c r="B1865" s="4" t="s">
        <v>9</v>
      </c>
      <c r="C1865" s="5" t="str">
        <f>HYPERLINK("mailto:Fritz.Ratnasamy@chicagobooth.edu", "Fritz.Ratnasamy@chicagobooth.edu")</f>
        <v>Fritz.Ratnasamy@chicagobooth.edu</v>
      </c>
    </row>
    <row r="1866" spans="1:3" x14ac:dyDescent="0.2">
      <c r="A1866" s="6" t="s">
        <v>1103</v>
      </c>
      <c r="B1866" s="2" t="s">
        <v>3</v>
      </c>
      <c r="C1866" s="2" t="s">
        <v>1104</v>
      </c>
    </row>
    <row r="1867" spans="1:3" x14ac:dyDescent="0.2">
      <c r="A1867" s="7"/>
      <c r="B1867" s="2" t="s">
        <v>5</v>
      </c>
      <c r="C1867" s="2" t="s">
        <v>57</v>
      </c>
    </row>
    <row r="1868" spans="1:3" x14ac:dyDescent="0.2">
      <c r="A1868" s="7"/>
      <c r="B1868" s="2" t="s">
        <v>7</v>
      </c>
      <c r="C1868" s="2" t="s">
        <v>191</v>
      </c>
    </row>
    <row r="1869" spans="1:3" x14ac:dyDescent="0.2">
      <c r="A1869" s="7"/>
      <c r="B1869" s="2" t="s">
        <v>9</v>
      </c>
      <c r="C1869" s="3" t="str">
        <f>HYPERLINK("mailto:Lindsay.Read Feinberg@chicagobooth.edu", "Lindsay.Read Feinberg@chicagobooth.edu")</f>
        <v>Lindsay.Read Feinberg@chicagobooth.edu</v>
      </c>
    </row>
    <row r="1870" spans="1:3" x14ac:dyDescent="0.2">
      <c r="A1870" s="8" t="s">
        <v>1105</v>
      </c>
      <c r="B1870" s="4" t="s">
        <v>3</v>
      </c>
      <c r="C1870" s="4" t="s">
        <v>1106</v>
      </c>
    </row>
    <row r="1871" spans="1:3" x14ac:dyDescent="0.2">
      <c r="A1871" s="9"/>
      <c r="B1871" s="4" t="s">
        <v>5</v>
      </c>
      <c r="C1871" s="4" t="s">
        <v>20</v>
      </c>
    </row>
    <row r="1872" spans="1:3" x14ac:dyDescent="0.2">
      <c r="A1872" s="9"/>
      <c r="B1872" s="4" t="s">
        <v>7</v>
      </c>
      <c r="C1872" s="4" t="s">
        <v>1107</v>
      </c>
    </row>
    <row r="1873" spans="1:3" x14ac:dyDescent="0.2">
      <c r="A1873" s="9"/>
      <c r="B1873" s="4" t="s">
        <v>9</v>
      </c>
      <c r="C1873" s="5" t="str">
        <f>HYPERLINK("mailto:Vivian.Reba@chicagobooth.edu", "Vivian.Reba@chicagobooth.edu")</f>
        <v>Vivian.Reba@chicagobooth.edu</v>
      </c>
    </row>
    <row r="1874" spans="1:3" x14ac:dyDescent="0.2">
      <c r="A1874" s="6" t="s">
        <v>1108</v>
      </c>
      <c r="B1874" s="2" t="s">
        <v>3</v>
      </c>
      <c r="C1874" s="2" t="s">
        <v>784</v>
      </c>
    </row>
    <row r="1875" spans="1:3" x14ac:dyDescent="0.2">
      <c r="A1875" s="7"/>
      <c r="B1875" s="2" t="s">
        <v>5</v>
      </c>
      <c r="C1875" s="2" t="s">
        <v>334</v>
      </c>
    </row>
    <row r="1876" spans="1:3" x14ac:dyDescent="0.2">
      <c r="A1876" s="7"/>
      <c r="B1876" s="2" t="s">
        <v>7</v>
      </c>
      <c r="C1876" s="2" t="s">
        <v>1109</v>
      </c>
    </row>
    <row r="1877" spans="1:3" x14ac:dyDescent="0.2">
      <c r="A1877" s="7"/>
      <c r="B1877" s="2" t="s">
        <v>9</v>
      </c>
      <c r="C1877" s="3" t="str">
        <f>HYPERLINK("mailto:Mao.Rebman@chicagobooth.edu", "Mao.Rebman@chicagobooth.edu")</f>
        <v>Mao.Rebman@chicagobooth.edu</v>
      </c>
    </row>
    <row r="1878" spans="1:3" x14ac:dyDescent="0.2">
      <c r="A1878" s="8" t="s">
        <v>1110</v>
      </c>
      <c r="B1878" s="4" t="s">
        <v>3</v>
      </c>
      <c r="C1878" s="4" t="s">
        <v>1111</v>
      </c>
    </row>
    <row r="1879" spans="1:3" x14ac:dyDescent="0.2">
      <c r="A1879" s="9"/>
      <c r="B1879" s="4" t="s">
        <v>5</v>
      </c>
      <c r="C1879" s="4" t="s">
        <v>194</v>
      </c>
    </row>
    <row r="1880" spans="1:3" x14ac:dyDescent="0.2">
      <c r="A1880" s="9"/>
      <c r="B1880" s="4" t="s">
        <v>7</v>
      </c>
      <c r="C1880" s="4" t="s">
        <v>1112</v>
      </c>
    </row>
    <row r="1881" spans="1:3" x14ac:dyDescent="0.2">
      <c r="A1881" s="9"/>
      <c r="B1881" s="4" t="s">
        <v>9</v>
      </c>
      <c r="C1881" s="5" t="str">
        <f>HYPERLINK("mailto:ereedy0@chicagobooth.edu", "ereedy0@chicagobooth.edu")</f>
        <v>ereedy0@chicagobooth.edu</v>
      </c>
    </row>
    <row r="1882" spans="1:3" x14ac:dyDescent="0.2">
      <c r="A1882" s="6" t="s">
        <v>1113</v>
      </c>
      <c r="B1882" s="2" t="s">
        <v>3</v>
      </c>
      <c r="C1882" s="2" t="s">
        <v>26</v>
      </c>
    </row>
    <row r="1883" spans="1:3" x14ac:dyDescent="0.2">
      <c r="A1883" s="7"/>
      <c r="B1883" s="2" t="s">
        <v>5</v>
      </c>
      <c r="C1883" s="2" t="s">
        <v>6</v>
      </c>
    </row>
    <row r="1884" spans="1:3" x14ac:dyDescent="0.2">
      <c r="A1884" s="7"/>
      <c r="B1884" s="2" t="s">
        <v>7</v>
      </c>
      <c r="C1884" s="2" t="s">
        <v>1</v>
      </c>
    </row>
    <row r="1885" spans="1:3" x14ac:dyDescent="0.2">
      <c r="A1885" s="7"/>
      <c r="B1885" s="2" t="s">
        <v>9</v>
      </c>
      <c r="C1885" s="3" t="str">
        <f>HYPERLINK("mailto:Phoebe.Reid@chicagobooth.edu", "Phoebe.Reid@chicagobooth.edu")</f>
        <v>Phoebe.Reid@chicagobooth.edu</v>
      </c>
    </row>
    <row r="1886" spans="1:3" x14ac:dyDescent="0.2">
      <c r="A1886" s="8" t="s">
        <v>1114</v>
      </c>
      <c r="B1886" s="4" t="s">
        <v>3</v>
      </c>
      <c r="C1886" s="4" t="s">
        <v>1115</v>
      </c>
    </row>
    <row r="1887" spans="1:3" x14ac:dyDescent="0.2">
      <c r="A1887" s="9"/>
      <c r="B1887" s="4" t="s">
        <v>5</v>
      </c>
      <c r="C1887" s="4" t="s">
        <v>20</v>
      </c>
    </row>
    <row r="1888" spans="1:3" x14ac:dyDescent="0.2">
      <c r="A1888" s="9"/>
      <c r="B1888" s="4" t="s">
        <v>7</v>
      </c>
      <c r="C1888" s="4" t="s">
        <v>1116</v>
      </c>
    </row>
    <row r="1889" spans="1:3" x14ac:dyDescent="0.2">
      <c r="A1889" s="9"/>
      <c r="B1889" s="4" t="s">
        <v>9</v>
      </c>
      <c r="C1889" s="5" t="str">
        <f>HYPERLINK("mailto:Casey.Reid@chicagobooth.edu", "Casey.Reid@chicagobooth.edu")</f>
        <v>Casey.Reid@chicagobooth.edu</v>
      </c>
    </row>
    <row r="1890" spans="1:3" x14ac:dyDescent="0.2">
      <c r="A1890" s="6" t="s">
        <v>1117</v>
      </c>
      <c r="B1890" s="2" t="s">
        <v>3</v>
      </c>
      <c r="C1890" s="2" t="s">
        <v>1118</v>
      </c>
    </row>
    <row r="1891" spans="1:3" x14ac:dyDescent="0.2">
      <c r="A1891" s="7"/>
      <c r="B1891" s="2" t="s">
        <v>5</v>
      </c>
      <c r="C1891" s="2" t="s">
        <v>71</v>
      </c>
    </row>
    <row r="1892" spans="1:3" x14ac:dyDescent="0.2">
      <c r="A1892" s="7"/>
      <c r="B1892" s="2" t="s">
        <v>7</v>
      </c>
      <c r="C1892" s="2" t="s">
        <v>1119</v>
      </c>
    </row>
    <row r="1893" spans="1:3" x14ac:dyDescent="0.2">
      <c r="A1893" s="7"/>
      <c r="B1893" s="2" t="s">
        <v>9</v>
      </c>
      <c r="C1893" s="3" t="str">
        <f>HYPERLINK("mailto:renee.reiff@chicagobooth.edu", "renee.reiff@chicagobooth.edu")</f>
        <v>renee.reiff@chicagobooth.edu</v>
      </c>
    </row>
    <row r="1894" spans="1:3" x14ac:dyDescent="0.2">
      <c r="A1894" s="8" t="s">
        <v>1120</v>
      </c>
      <c r="B1894" s="4" t="s">
        <v>3</v>
      </c>
      <c r="C1894" s="4" t="s">
        <v>1121</v>
      </c>
    </row>
    <row r="1895" spans="1:3" x14ac:dyDescent="0.2">
      <c r="A1895" s="9"/>
      <c r="B1895" s="4" t="s">
        <v>5</v>
      </c>
      <c r="C1895" s="4" t="s">
        <v>43</v>
      </c>
    </row>
    <row r="1896" spans="1:3" x14ac:dyDescent="0.2">
      <c r="A1896" s="9"/>
      <c r="B1896" s="4" t="s">
        <v>7</v>
      </c>
      <c r="C1896" s="4" t="s">
        <v>1122</v>
      </c>
    </row>
    <row r="1897" spans="1:3" x14ac:dyDescent="0.2">
      <c r="A1897" s="9"/>
      <c r="B1897" s="4" t="s">
        <v>9</v>
      </c>
      <c r="C1897" s="5" t="str">
        <f>HYPERLINK("mailto:rob.rhoades@chicagobooth.edu", "rob.rhoades@chicagobooth.edu")</f>
        <v>rob.rhoades@chicagobooth.edu</v>
      </c>
    </row>
    <row r="1898" spans="1:3" x14ac:dyDescent="0.2">
      <c r="A1898" s="6" t="s">
        <v>1123</v>
      </c>
      <c r="B1898" s="2" t="s">
        <v>3</v>
      </c>
      <c r="C1898" s="2" t="s">
        <v>1124</v>
      </c>
    </row>
    <row r="1899" spans="1:3" x14ac:dyDescent="0.2">
      <c r="A1899" s="7"/>
      <c r="B1899" s="2" t="s">
        <v>5</v>
      </c>
      <c r="C1899" s="2" t="s">
        <v>142</v>
      </c>
    </row>
    <row r="1900" spans="1:3" x14ac:dyDescent="0.2">
      <c r="A1900" s="7"/>
      <c r="B1900" s="2" t="s">
        <v>7</v>
      </c>
      <c r="C1900" s="2" t="s">
        <v>1125</v>
      </c>
    </row>
    <row r="1901" spans="1:3" x14ac:dyDescent="0.2">
      <c r="A1901" s="7"/>
      <c r="B1901" s="2" t="s">
        <v>9</v>
      </c>
      <c r="C1901" s="3" t="str">
        <f>HYPERLINK("mailto:Katelyn.Ribant@chicagobooth.edu", "Katelyn.Ribant@chicagobooth.edu")</f>
        <v>Katelyn.Ribant@chicagobooth.edu</v>
      </c>
    </row>
    <row r="1902" spans="1:3" x14ac:dyDescent="0.2">
      <c r="A1902" s="8" t="s">
        <v>1126</v>
      </c>
      <c r="B1902" s="4" t="s">
        <v>3</v>
      </c>
      <c r="C1902" s="4" t="s">
        <v>1127</v>
      </c>
    </row>
    <row r="1903" spans="1:3" x14ac:dyDescent="0.2">
      <c r="A1903" s="9"/>
      <c r="B1903" s="4" t="s">
        <v>5</v>
      </c>
      <c r="C1903" s="4" t="s">
        <v>61</v>
      </c>
    </row>
    <row r="1904" spans="1:3" x14ac:dyDescent="0.2">
      <c r="A1904" s="9"/>
      <c r="B1904" s="4" t="s">
        <v>7</v>
      </c>
      <c r="C1904" s="4" t="s">
        <v>1128</v>
      </c>
    </row>
    <row r="1905" spans="1:3" x14ac:dyDescent="0.2">
      <c r="A1905" s="9"/>
      <c r="B1905" s="4" t="s">
        <v>9</v>
      </c>
      <c r="C1905" s="5" t="str">
        <f>HYPERLINK("mailto:Nicolas.Ricchiuto@chicagobooth.edu", "Nicolas.Ricchiuto@chicagobooth.edu")</f>
        <v>Nicolas.Ricchiuto@chicagobooth.edu</v>
      </c>
    </row>
    <row r="1906" spans="1:3" x14ac:dyDescent="0.2">
      <c r="A1906" s="6" t="s">
        <v>1129</v>
      </c>
      <c r="B1906" s="2" t="s">
        <v>3</v>
      </c>
      <c r="C1906" s="2" t="s">
        <v>1130</v>
      </c>
    </row>
    <row r="1907" spans="1:3" x14ac:dyDescent="0.2">
      <c r="A1907" s="7"/>
      <c r="B1907" s="2" t="s">
        <v>5</v>
      </c>
      <c r="C1907" s="2" t="s">
        <v>61</v>
      </c>
    </row>
    <row r="1908" spans="1:3" x14ac:dyDescent="0.2">
      <c r="A1908" s="7"/>
      <c r="B1908" s="2" t="s">
        <v>7</v>
      </c>
      <c r="C1908" s="2" t="s">
        <v>1131</v>
      </c>
    </row>
    <row r="1909" spans="1:3" x14ac:dyDescent="0.2">
      <c r="A1909" s="7"/>
      <c r="B1909" s="2" t="s">
        <v>9</v>
      </c>
      <c r="C1909" s="3" t="str">
        <f>HYPERLINK("mailto:Geri.Richmond@chicagobooth.edu", "Geri.Richmond@chicagobooth.edu")</f>
        <v>Geri.Richmond@chicagobooth.edu</v>
      </c>
    </row>
    <row r="1910" spans="1:3" x14ac:dyDescent="0.2">
      <c r="A1910" s="8" t="s">
        <v>1132</v>
      </c>
      <c r="B1910" s="4" t="s">
        <v>3</v>
      </c>
      <c r="C1910" s="4" t="s">
        <v>1133</v>
      </c>
    </row>
    <row r="1911" spans="1:3" x14ac:dyDescent="0.2">
      <c r="A1911" s="9"/>
      <c r="B1911" s="4" t="s">
        <v>5</v>
      </c>
      <c r="C1911" s="4" t="s">
        <v>51</v>
      </c>
    </row>
    <row r="1912" spans="1:3" x14ac:dyDescent="0.2">
      <c r="A1912" s="9"/>
      <c r="B1912" s="4" t="s">
        <v>7</v>
      </c>
      <c r="C1912" s="4" t="s">
        <v>1</v>
      </c>
    </row>
    <row r="1913" spans="1:3" x14ac:dyDescent="0.2">
      <c r="A1913" s="9"/>
      <c r="B1913" s="4" t="s">
        <v>9</v>
      </c>
      <c r="C1913" s="5" t="str">
        <f>HYPERLINK("mailto:Josh.Risley@chicagobooth.edu", "Josh.Risley@chicagobooth.edu")</f>
        <v>Josh.Risley@chicagobooth.edu</v>
      </c>
    </row>
    <row r="1914" spans="1:3" x14ac:dyDescent="0.2">
      <c r="A1914" s="6" t="s">
        <v>1134</v>
      </c>
      <c r="B1914" s="2" t="s">
        <v>3</v>
      </c>
      <c r="C1914" s="2" t="s">
        <v>1135</v>
      </c>
    </row>
    <row r="1915" spans="1:3" x14ac:dyDescent="0.2">
      <c r="A1915" s="7"/>
      <c r="B1915" s="2" t="s">
        <v>5</v>
      </c>
      <c r="C1915" s="2" t="s">
        <v>20</v>
      </c>
    </row>
    <row r="1916" spans="1:3" x14ac:dyDescent="0.2">
      <c r="A1916" s="7"/>
      <c r="B1916" s="2" t="s">
        <v>7</v>
      </c>
      <c r="C1916" s="2" t="s">
        <v>1136</v>
      </c>
    </row>
    <row r="1917" spans="1:3" x14ac:dyDescent="0.2">
      <c r="A1917" s="7"/>
      <c r="B1917" s="2" t="s">
        <v>9</v>
      </c>
      <c r="C1917" s="3" t="str">
        <f>HYPERLINK("mailto:Casey.Ritchell@chicagobooth.edu", "Casey.Ritchell@chicagobooth.edu")</f>
        <v>Casey.Ritchell@chicagobooth.edu</v>
      </c>
    </row>
    <row r="1918" spans="1:3" x14ac:dyDescent="0.2">
      <c r="A1918" s="8" t="s">
        <v>1137</v>
      </c>
      <c r="B1918" s="4" t="s">
        <v>3</v>
      </c>
      <c r="C1918" s="4" t="s">
        <v>318</v>
      </c>
    </row>
    <row r="1919" spans="1:3" x14ac:dyDescent="0.2">
      <c r="A1919" s="9"/>
      <c r="B1919" s="4" t="s">
        <v>5</v>
      </c>
      <c r="C1919" s="4" t="s">
        <v>6</v>
      </c>
    </row>
    <row r="1920" spans="1:3" x14ac:dyDescent="0.2">
      <c r="A1920" s="9"/>
      <c r="B1920" s="4" t="s">
        <v>7</v>
      </c>
      <c r="C1920" s="4" t="s">
        <v>1138</v>
      </c>
    </row>
    <row r="1921" spans="1:3" x14ac:dyDescent="0.2">
      <c r="A1921" s="9"/>
      <c r="B1921" s="4" t="s">
        <v>9</v>
      </c>
      <c r="C1921" s="5" t="str">
        <f>HYPERLINK("mailto:Tony.Rivera@chicagobooth.edu", "Tony.Rivera@chicagobooth.edu")</f>
        <v>Tony.Rivera@chicagobooth.edu</v>
      </c>
    </row>
    <row r="1922" spans="1:3" x14ac:dyDescent="0.2">
      <c r="A1922" s="6" t="s">
        <v>1139</v>
      </c>
      <c r="B1922" s="2" t="s">
        <v>3</v>
      </c>
      <c r="C1922" s="2" t="s">
        <v>1140</v>
      </c>
    </row>
    <row r="1923" spans="1:3" x14ac:dyDescent="0.2">
      <c r="A1923" s="7"/>
      <c r="B1923" s="2" t="s">
        <v>5</v>
      </c>
      <c r="C1923" s="2" t="s">
        <v>12</v>
      </c>
    </row>
    <row r="1924" spans="1:3" x14ac:dyDescent="0.2">
      <c r="A1924" s="7"/>
      <c r="B1924" s="2" t="s">
        <v>7</v>
      </c>
      <c r="C1924" s="2" t="s">
        <v>1141</v>
      </c>
    </row>
    <row r="1925" spans="1:3" x14ac:dyDescent="0.2">
      <c r="A1925" s="7"/>
      <c r="B1925" s="2" t="s">
        <v>9</v>
      </c>
      <c r="C1925" s="3" t="str">
        <f>HYPERLINK("mailto:Nikita.Robinson@chicagobooth.edu", "Nikita.Robinson@chicagobooth.edu")</f>
        <v>Nikita.Robinson@chicagobooth.edu</v>
      </c>
    </row>
    <row r="1926" spans="1:3" x14ac:dyDescent="0.2">
      <c r="A1926" s="8" t="s">
        <v>1142</v>
      </c>
      <c r="B1926" s="4" t="s">
        <v>3</v>
      </c>
      <c r="C1926" s="4" t="s">
        <v>1143</v>
      </c>
    </row>
    <row r="1927" spans="1:3" x14ac:dyDescent="0.2">
      <c r="A1927" s="9"/>
      <c r="B1927" s="4" t="s">
        <v>5</v>
      </c>
      <c r="C1927" s="4" t="s">
        <v>12</v>
      </c>
    </row>
    <row r="1928" spans="1:3" x14ac:dyDescent="0.2">
      <c r="A1928" s="9"/>
      <c r="B1928" s="4" t="s">
        <v>7</v>
      </c>
      <c r="C1928" s="4" t="s">
        <v>1</v>
      </c>
    </row>
    <row r="1929" spans="1:3" x14ac:dyDescent="0.2">
      <c r="A1929" s="9"/>
      <c r="B1929" s="4" t="s">
        <v>9</v>
      </c>
      <c r="C1929" s="5" t="str">
        <f>HYPERLINK("mailto:Lehman.Robinson@chicagobooth.edu", "Lehman.Robinson@chicagobooth.edu")</f>
        <v>Lehman.Robinson@chicagobooth.edu</v>
      </c>
    </row>
    <row r="1930" spans="1:3" x14ac:dyDescent="0.2">
      <c r="A1930" s="6" t="s">
        <v>1144</v>
      </c>
      <c r="B1930" s="2" t="s">
        <v>3</v>
      </c>
      <c r="C1930" s="2" t="s">
        <v>1145</v>
      </c>
    </row>
    <row r="1931" spans="1:3" x14ac:dyDescent="0.2">
      <c r="A1931" s="7"/>
      <c r="B1931" s="2" t="s">
        <v>5</v>
      </c>
      <c r="C1931" s="2" t="s">
        <v>20</v>
      </c>
    </row>
    <row r="1932" spans="1:3" x14ac:dyDescent="0.2">
      <c r="A1932" s="7"/>
      <c r="B1932" s="2" t="s">
        <v>7</v>
      </c>
      <c r="C1932" s="2" t="s">
        <v>1146</v>
      </c>
    </row>
    <row r="1933" spans="1:3" x14ac:dyDescent="0.2">
      <c r="A1933" s="7"/>
      <c r="B1933" s="2" t="s">
        <v>9</v>
      </c>
      <c r="C1933" s="3" t="str">
        <f>HYPERLINK("mailto:Jane.Rodriguez@chicagobooth.edu", "Jane.Rodriguez@chicagobooth.edu")</f>
        <v>Jane.Rodriguez@chicagobooth.edu</v>
      </c>
    </row>
    <row r="1934" spans="1:3" x14ac:dyDescent="0.2">
      <c r="A1934" s="8" t="s">
        <v>1147</v>
      </c>
      <c r="B1934" s="4" t="s">
        <v>3</v>
      </c>
      <c r="C1934" s="4" t="s">
        <v>608</v>
      </c>
    </row>
    <row r="1935" spans="1:3" x14ac:dyDescent="0.2">
      <c r="A1935" s="9"/>
      <c r="B1935" s="4" t="s">
        <v>5</v>
      </c>
      <c r="C1935" s="4" t="s">
        <v>23</v>
      </c>
    </row>
    <row r="1936" spans="1:3" x14ac:dyDescent="0.2">
      <c r="A1936" s="9"/>
      <c r="B1936" s="4" t="s">
        <v>7</v>
      </c>
      <c r="C1936" s="4" t="s">
        <v>1</v>
      </c>
    </row>
    <row r="1937" spans="1:3" x14ac:dyDescent="0.2">
      <c r="A1937" s="9"/>
      <c r="B1937" s="4" t="s">
        <v>9</v>
      </c>
      <c r="C1937" s="5" t="str">
        <f>HYPERLINK("mailto:Lindsay.Romano@chicagobooth.edu", "Lindsay.Romano@chicagobooth.edu")</f>
        <v>Lindsay.Romano@chicagobooth.edu</v>
      </c>
    </row>
    <row r="1938" spans="1:3" x14ac:dyDescent="0.2">
      <c r="A1938" s="6" t="s">
        <v>1148</v>
      </c>
      <c r="B1938" s="2" t="s">
        <v>3</v>
      </c>
      <c r="C1938" s="2" t="s">
        <v>26</v>
      </c>
    </row>
    <row r="1939" spans="1:3" x14ac:dyDescent="0.2">
      <c r="A1939" s="7"/>
      <c r="B1939" s="2" t="s">
        <v>5</v>
      </c>
      <c r="C1939" s="2" t="s">
        <v>51</v>
      </c>
    </row>
    <row r="1940" spans="1:3" x14ac:dyDescent="0.2">
      <c r="A1940" s="7"/>
      <c r="B1940" s="2" t="s">
        <v>7</v>
      </c>
      <c r="C1940" s="2" t="s">
        <v>1</v>
      </c>
    </row>
    <row r="1941" spans="1:3" x14ac:dyDescent="0.2">
      <c r="A1941" s="7"/>
      <c r="B1941" s="2" t="s">
        <v>9</v>
      </c>
      <c r="C1941" s="3" t="str">
        <f>HYPERLINK("mailto:Chloe.Roske@chicagobooth.edu", "Chloe.Roske@chicagobooth.edu")</f>
        <v>Chloe.Roske@chicagobooth.edu</v>
      </c>
    </row>
    <row r="1942" spans="1:3" x14ac:dyDescent="0.2">
      <c r="A1942" s="8" t="s">
        <v>1149</v>
      </c>
      <c r="B1942" s="4" t="s">
        <v>3</v>
      </c>
      <c r="C1942" s="4" t="s">
        <v>1150</v>
      </c>
    </row>
    <row r="1943" spans="1:3" x14ac:dyDescent="0.2">
      <c r="A1943" s="9"/>
      <c r="B1943" s="4" t="s">
        <v>5</v>
      </c>
      <c r="C1943" s="4" t="s">
        <v>51</v>
      </c>
    </row>
    <row r="1944" spans="1:3" x14ac:dyDescent="0.2">
      <c r="A1944" s="9"/>
      <c r="B1944" s="4" t="s">
        <v>7</v>
      </c>
      <c r="C1944" s="4" t="s">
        <v>1</v>
      </c>
    </row>
    <row r="1945" spans="1:3" x14ac:dyDescent="0.2">
      <c r="A1945" s="9"/>
      <c r="B1945" s="4" t="s">
        <v>9</v>
      </c>
      <c r="C1945" s="5" t="str">
        <f>HYPERLINK("mailto:James.Ross@chicagobooth.edu", "James.Ross@chicagobooth.edu")</f>
        <v>James.Ross@chicagobooth.edu</v>
      </c>
    </row>
    <row r="1946" spans="1:3" x14ac:dyDescent="0.2">
      <c r="A1946" s="6" t="s">
        <v>1151</v>
      </c>
      <c r="B1946" s="2" t="s">
        <v>3</v>
      </c>
      <c r="C1946" s="2" t="s">
        <v>220</v>
      </c>
    </row>
    <row r="1947" spans="1:3" x14ac:dyDescent="0.2">
      <c r="A1947" s="7"/>
      <c r="B1947" s="2" t="s">
        <v>5</v>
      </c>
      <c r="C1947" s="2" t="s">
        <v>83</v>
      </c>
    </row>
    <row r="1948" spans="1:3" x14ac:dyDescent="0.2">
      <c r="A1948" s="7"/>
      <c r="B1948" s="2" t="s">
        <v>7</v>
      </c>
      <c r="C1948" s="2" t="s">
        <v>1152</v>
      </c>
    </row>
    <row r="1949" spans="1:3" x14ac:dyDescent="0.2">
      <c r="A1949" s="7"/>
      <c r="B1949" s="2" t="s">
        <v>9</v>
      </c>
      <c r="C1949" s="3" t="str">
        <f>HYPERLINK("mailto:Erin.Rossi@chicagobooth.edu", "Erin.Rossi@chicagobooth.edu")</f>
        <v>Erin.Rossi@chicagobooth.edu</v>
      </c>
    </row>
    <row r="1950" spans="1:3" x14ac:dyDescent="0.2">
      <c r="A1950" s="8" t="s">
        <v>1153</v>
      </c>
      <c r="B1950" s="4" t="s">
        <v>3</v>
      </c>
      <c r="C1950" s="4" t="s">
        <v>302</v>
      </c>
    </row>
    <row r="1951" spans="1:3" x14ac:dyDescent="0.2">
      <c r="A1951" s="9"/>
      <c r="B1951" s="4" t="s">
        <v>5</v>
      </c>
      <c r="C1951" s="4" t="s">
        <v>57</v>
      </c>
    </row>
    <row r="1952" spans="1:3" x14ac:dyDescent="0.2">
      <c r="A1952" s="9"/>
      <c r="B1952" s="4" t="s">
        <v>7</v>
      </c>
      <c r="C1952" s="4" t="s">
        <v>1154</v>
      </c>
    </row>
    <row r="1953" spans="1:3" x14ac:dyDescent="0.2">
      <c r="A1953" s="9"/>
      <c r="B1953" s="4" t="s">
        <v>9</v>
      </c>
      <c r="C1953" s="5" t="str">
        <f>HYPERLINK("mailto:Brittany.Royce@chicagobooth.edu", "Brittany.Royce@chicagobooth.edu")</f>
        <v>Brittany.Royce@chicagobooth.edu</v>
      </c>
    </row>
    <row r="1954" spans="1:3" x14ac:dyDescent="0.2">
      <c r="A1954" s="6" t="s">
        <v>1155</v>
      </c>
      <c r="B1954" s="2" t="s">
        <v>3</v>
      </c>
      <c r="C1954" s="2" t="s">
        <v>1156</v>
      </c>
    </row>
    <row r="1955" spans="1:3" x14ac:dyDescent="0.2">
      <c r="A1955" s="7"/>
      <c r="B1955" s="2" t="s">
        <v>5</v>
      </c>
      <c r="C1955" s="2" t="s">
        <v>30</v>
      </c>
    </row>
    <row r="1956" spans="1:3" x14ac:dyDescent="0.2">
      <c r="A1956" s="7"/>
      <c r="B1956" s="2" t="s">
        <v>7</v>
      </c>
      <c r="C1956" s="2" t="s">
        <v>1157</v>
      </c>
    </row>
    <row r="1957" spans="1:3" x14ac:dyDescent="0.2">
      <c r="A1957" s="7"/>
      <c r="B1957" s="2" t="s">
        <v>9</v>
      </c>
      <c r="C1957" s="3" t="str">
        <f>HYPERLINK("mailto:Jessica.Rusnak@chicagobooth.edu", "Jessica.Rusnak@chicagobooth.edu")</f>
        <v>Jessica.Rusnak@chicagobooth.edu</v>
      </c>
    </row>
    <row r="1958" spans="1:3" x14ac:dyDescent="0.2">
      <c r="A1958" s="8" t="s">
        <v>1158</v>
      </c>
      <c r="B1958" s="4" t="s">
        <v>3</v>
      </c>
      <c r="C1958" s="4" t="s">
        <v>1159</v>
      </c>
    </row>
    <row r="1959" spans="1:3" x14ac:dyDescent="0.2">
      <c r="A1959" s="9"/>
      <c r="B1959" s="4" t="s">
        <v>5</v>
      </c>
      <c r="C1959" s="4" t="s">
        <v>270</v>
      </c>
    </row>
    <row r="1960" spans="1:3" x14ac:dyDescent="0.2">
      <c r="A1960" s="9"/>
      <c r="B1960" s="4" t="s">
        <v>7</v>
      </c>
      <c r="C1960" s="4" t="s">
        <v>1160</v>
      </c>
    </row>
    <row r="1961" spans="1:3" x14ac:dyDescent="0.2">
      <c r="A1961" s="9"/>
      <c r="B1961" s="4" t="s">
        <v>9</v>
      </c>
      <c r="C1961" s="5" t="str">
        <f>HYPERLINK("mailto:jeff.russell@chicagobooth.edu", "jeff.russell@chicagobooth.edu")</f>
        <v>jeff.russell@chicagobooth.edu</v>
      </c>
    </row>
    <row r="1962" spans="1:3" x14ac:dyDescent="0.2">
      <c r="A1962" s="6" t="s">
        <v>1161</v>
      </c>
      <c r="B1962" s="2" t="s">
        <v>3</v>
      </c>
      <c r="C1962" s="2" t="s">
        <v>1162</v>
      </c>
    </row>
    <row r="1963" spans="1:3" x14ac:dyDescent="0.2">
      <c r="A1963" s="7"/>
      <c r="B1963" s="2" t="s">
        <v>5</v>
      </c>
      <c r="C1963" s="2" t="s">
        <v>23</v>
      </c>
    </row>
    <row r="1964" spans="1:3" x14ac:dyDescent="0.2">
      <c r="A1964" s="7"/>
      <c r="B1964" s="2" t="s">
        <v>7</v>
      </c>
      <c r="C1964" s="2" t="s">
        <v>1163</v>
      </c>
    </row>
    <row r="1965" spans="1:3" x14ac:dyDescent="0.2">
      <c r="A1965" s="7"/>
      <c r="B1965" s="2" t="s">
        <v>9</v>
      </c>
      <c r="C1965" s="3" t="str">
        <f>HYPERLINK("mailto:dana.russo@chicagobooth.edu", "dana.russo@chicagobooth.edu")</f>
        <v>dana.russo@chicagobooth.edu</v>
      </c>
    </row>
    <row r="1966" spans="1:3" x14ac:dyDescent="0.2">
      <c r="A1966" s="8" t="s">
        <v>1164</v>
      </c>
      <c r="B1966" s="4" t="s">
        <v>3</v>
      </c>
      <c r="C1966" s="4" t="s">
        <v>605</v>
      </c>
    </row>
    <row r="1967" spans="1:3" x14ac:dyDescent="0.2">
      <c r="A1967" s="9"/>
      <c r="B1967" s="4" t="s">
        <v>5</v>
      </c>
      <c r="C1967" s="4" t="s">
        <v>34</v>
      </c>
    </row>
    <row r="1968" spans="1:3" x14ac:dyDescent="0.2">
      <c r="A1968" s="9"/>
      <c r="B1968" s="4" t="s">
        <v>7</v>
      </c>
      <c r="C1968" s="4" t="s">
        <v>1165</v>
      </c>
    </row>
    <row r="1969" spans="1:3" x14ac:dyDescent="0.2">
      <c r="A1969" s="9"/>
      <c r="B1969" s="4" t="s">
        <v>9</v>
      </c>
      <c r="C1969" s="5" t="str">
        <f>HYPERLINK("mailto:Paul.Rykiel@chicagobooth.edu", "Paul.Rykiel@chicagobooth.edu")</f>
        <v>Paul.Rykiel@chicagobooth.edu</v>
      </c>
    </row>
    <row r="1970" spans="1:3" x14ac:dyDescent="0.2">
      <c r="A1970" s="6" t="s">
        <v>1166</v>
      </c>
      <c r="B1970" s="2" t="s">
        <v>3</v>
      </c>
      <c r="C1970" s="2" t="s">
        <v>1167</v>
      </c>
    </row>
    <row r="1971" spans="1:3" x14ac:dyDescent="0.2">
      <c r="A1971" s="7"/>
      <c r="B1971" s="2" t="s">
        <v>5</v>
      </c>
      <c r="C1971" s="2" t="s">
        <v>194</v>
      </c>
    </row>
    <row r="1972" spans="1:3" x14ac:dyDescent="0.2">
      <c r="A1972" s="7"/>
      <c r="B1972" s="2" t="s">
        <v>7</v>
      </c>
      <c r="C1972" s="2" t="s">
        <v>1</v>
      </c>
    </row>
    <row r="1973" spans="1:3" x14ac:dyDescent="0.2">
      <c r="A1973" s="7"/>
      <c r="B1973" s="2" t="s">
        <v>9</v>
      </c>
      <c r="C1973" s="3" t="str">
        <f>HYPERLINK("mailto:Dan.Sachs@chicagobooth.edu", "Dan.Sachs@chicagobooth.edu")</f>
        <v>Dan.Sachs@chicagobooth.edu</v>
      </c>
    </row>
    <row r="1974" spans="1:3" x14ac:dyDescent="0.2">
      <c r="A1974" s="8" t="s">
        <v>1168</v>
      </c>
      <c r="B1974" s="4" t="s">
        <v>3</v>
      </c>
      <c r="C1974" s="4" t="s">
        <v>1169</v>
      </c>
    </row>
    <row r="1975" spans="1:3" x14ac:dyDescent="0.2">
      <c r="A1975" s="9"/>
      <c r="B1975" s="4" t="s">
        <v>5</v>
      </c>
      <c r="C1975" s="4" t="s">
        <v>30</v>
      </c>
    </row>
    <row r="1976" spans="1:3" x14ac:dyDescent="0.2">
      <c r="A1976" s="9"/>
      <c r="B1976" s="4" t="s">
        <v>7</v>
      </c>
      <c r="C1976" s="4" t="s">
        <v>1</v>
      </c>
    </row>
    <row r="1977" spans="1:3" x14ac:dyDescent="0.2">
      <c r="A1977" s="9"/>
      <c r="B1977" s="4" t="s">
        <v>9</v>
      </c>
      <c r="C1977" s="5" t="str">
        <f>HYPERLINK("mailto:Marielle.Sainvilus@chicagobooth.edu", "Marielle.Sainvilus@chicagobooth.edu")</f>
        <v>Marielle.Sainvilus@chicagobooth.edu</v>
      </c>
    </row>
    <row r="1978" spans="1:3" x14ac:dyDescent="0.2">
      <c r="A1978" s="6" t="s">
        <v>1170</v>
      </c>
      <c r="B1978" s="2" t="s">
        <v>3</v>
      </c>
      <c r="C1978" s="2" t="s">
        <v>353</v>
      </c>
    </row>
    <row r="1979" spans="1:3" x14ac:dyDescent="0.2">
      <c r="A1979" s="7"/>
      <c r="B1979" s="2" t="s">
        <v>5</v>
      </c>
      <c r="C1979" s="2" t="s">
        <v>20</v>
      </c>
    </row>
    <row r="1980" spans="1:3" x14ac:dyDescent="0.2">
      <c r="A1980" s="7"/>
      <c r="B1980" s="2" t="s">
        <v>7</v>
      </c>
      <c r="C1980" s="2" t="s">
        <v>1171</v>
      </c>
    </row>
    <row r="1981" spans="1:3" x14ac:dyDescent="0.2">
      <c r="A1981" s="7"/>
      <c r="B1981" s="2" t="s">
        <v>9</v>
      </c>
      <c r="C1981" s="3" t="str">
        <f>HYPERLINK("mailto:Jennifer.Saito@chicagobooth.edu", "Jennifer.Saito@chicagobooth.edu")</f>
        <v>Jennifer.Saito@chicagobooth.edu</v>
      </c>
    </row>
    <row r="1982" spans="1:3" x14ac:dyDescent="0.2">
      <c r="A1982" s="8" t="s">
        <v>1172</v>
      </c>
      <c r="B1982" s="4" t="s">
        <v>3</v>
      </c>
      <c r="C1982" s="4" t="s">
        <v>1173</v>
      </c>
    </row>
    <row r="1983" spans="1:3" x14ac:dyDescent="0.2">
      <c r="A1983" s="9"/>
      <c r="B1983" s="4" t="s">
        <v>5</v>
      </c>
      <c r="C1983" s="4" t="s">
        <v>30</v>
      </c>
    </row>
    <row r="1984" spans="1:3" x14ac:dyDescent="0.2">
      <c r="A1984" s="9"/>
      <c r="B1984" s="4" t="s">
        <v>7</v>
      </c>
      <c r="C1984" s="4" t="s">
        <v>1174</v>
      </c>
    </row>
    <row r="1985" spans="1:3" x14ac:dyDescent="0.2">
      <c r="A1985" s="9"/>
      <c r="B1985" s="4" t="s">
        <v>9</v>
      </c>
      <c r="C1985" s="5" t="str">
        <f>HYPERLINK("mailto:Mairead.Saleh@chicagobooth.edu", "Mairead.Saleh@chicagobooth.edu")</f>
        <v>Mairead.Saleh@chicagobooth.edu</v>
      </c>
    </row>
    <row r="1986" spans="1:3" x14ac:dyDescent="0.2">
      <c r="A1986" s="6" t="s">
        <v>1175</v>
      </c>
      <c r="B1986" s="2" t="s">
        <v>3</v>
      </c>
      <c r="C1986" s="2" t="s">
        <v>220</v>
      </c>
    </row>
    <row r="1987" spans="1:3" x14ac:dyDescent="0.2">
      <c r="A1987" s="7"/>
      <c r="B1987" s="2" t="s">
        <v>5</v>
      </c>
      <c r="C1987" s="2" t="s">
        <v>83</v>
      </c>
    </row>
    <row r="1988" spans="1:3" x14ac:dyDescent="0.2">
      <c r="A1988" s="7"/>
      <c r="B1988" s="2" t="s">
        <v>7</v>
      </c>
      <c r="C1988" s="2" t="s">
        <v>1176</v>
      </c>
    </row>
    <row r="1989" spans="1:3" x14ac:dyDescent="0.2">
      <c r="A1989" s="7"/>
      <c r="B1989" s="2" t="s">
        <v>9</v>
      </c>
      <c r="C1989" s="3" t="str">
        <f>HYPERLINK("mailto:Andrea.Sanchez@chicagobooth.edu", "Andrea.Sanchez@chicagobooth.edu")</f>
        <v>Andrea.Sanchez@chicagobooth.edu</v>
      </c>
    </row>
    <row r="1990" spans="1:3" x14ac:dyDescent="0.2">
      <c r="A1990" s="8" t="s">
        <v>1177</v>
      </c>
      <c r="B1990" s="4" t="s">
        <v>3</v>
      </c>
      <c r="C1990" s="4" t="s">
        <v>1178</v>
      </c>
    </row>
    <row r="1991" spans="1:3" x14ac:dyDescent="0.2">
      <c r="A1991" s="9"/>
      <c r="B1991" s="4" t="s">
        <v>5</v>
      </c>
      <c r="C1991" s="4" t="s">
        <v>83</v>
      </c>
    </row>
    <row r="1992" spans="1:3" x14ac:dyDescent="0.2">
      <c r="A1992" s="9"/>
      <c r="B1992" s="4" t="s">
        <v>7</v>
      </c>
      <c r="C1992" s="4" t="s">
        <v>1179</v>
      </c>
    </row>
    <row r="1993" spans="1:3" x14ac:dyDescent="0.2">
      <c r="A1993" s="9"/>
      <c r="B1993" s="4" t="s">
        <v>9</v>
      </c>
      <c r="C1993" s="5" t="str">
        <f>HYPERLINK("mailto:Tracy.Saras@chicagobooth.edu", "Tracy.Saras@chicagobooth.edu")</f>
        <v>Tracy.Saras@chicagobooth.edu</v>
      </c>
    </row>
    <row r="1994" spans="1:3" x14ac:dyDescent="0.2">
      <c r="A1994" s="6" t="s">
        <v>1180</v>
      </c>
      <c r="B1994" s="2" t="s">
        <v>3</v>
      </c>
      <c r="C1994" s="2" t="s">
        <v>1181</v>
      </c>
    </row>
    <row r="1995" spans="1:3" x14ac:dyDescent="0.2">
      <c r="A1995" s="7"/>
      <c r="B1995" s="2" t="s">
        <v>5</v>
      </c>
      <c r="C1995" s="2" t="s">
        <v>23</v>
      </c>
    </row>
    <row r="1996" spans="1:3" x14ac:dyDescent="0.2">
      <c r="A1996" s="7"/>
      <c r="B1996" s="2" t="s">
        <v>7</v>
      </c>
      <c r="C1996" s="2" t="s">
        <v>1182</v>
      </c>
    </row>
    <row r="1997" spans="1:3" x14ac:dyDescent="0.2">
      <c r="A1997" s="7"/>
      <c r="B1997" s="2" t="s">
        <v>9</v>
      </c>
      <c r="C1997" s="3" t="str">
        <f>HYPERLINK("mailto:Andrew.Satherlie@chicagobooth.edu", "Andrew.Satherlie@chicagobooth.edu")</f>
        <v>Andrew.Satherlie@chicagobooth.edu</v>
      </c>
    </row>
    <row r="1998" spans="1:3" x14ac:dyDescent="0.2">
      <c r="A1998" s="8" t="s">
        <v>1183</v>
      </c>
      <c r="B1998" s="4" t="s">
        <v>3</v>
      </c>
      <c r="C1998" s="4" t="s">
        <v>64</v>
      </c>
    </row>
    <row r="1999" spans="1:3" x14ac:dyDescent="0.2">
      <c r="A1999" s="9"/>
      <c r="B1999" s="4" t="s">
        <v>5</v>
      </c>
      <c r="C1999" s="4" t="s">
        <v>51</v>
      </c>
    </row>
    <row r="2000" spans="1:3" x14ac:dyDescent="0.2">
      <c r="A2000" s="9"/>
      <c r="B2000" s="4" t="s">
        <v>7</v>
      </c>
      <c r="C2000" s="4" t="s">
        <v>1</v>
      </c>
    </row>
    <row r="2001" spans="1:3" x14ac:dyDescent="0.2">
      <c r="A2001" s="9"/>
      <c r="B2001" s="4" t="s">
        <v>9</v>
      </c>
      <c r="C2001" s="5" t="str">
        <f>HYPERLINK("mailto:Varun.Satish@chicagobooth.edu", "Varun.Satish@chicagobooth.edu")</f>
        <v>Varun.Satish@chicagobooth.edu</v>
      </c>
    </row>
    <row r="2002" spans="1:3" x14ac:dyDescent="0.2">
      <c r="A2002" s="6" t="s">
        <v>1184</v>
      </c>
      <c r="B2002" s="2" t="s">
        <v>3</v>
      </c>
      <c r="C2002" s="2" t="s">
        <v>1185</v>
      </c>
    </row>
    <row r="2003" spans="1:3" x14ac:dyDescent="0.2">
      <c r="A2003" s="7"/>
      <c r="B2003" s="2" t="s">
        <v>5</v>
      </c>
      <c r="C2003" s="2" t="s">
        <v>30</v>
      </c>
    </row>
    <row r="2004" spans="1:3" x14ac:dyDescent="0.2">
      <c r="A2004" s="7"/>
      <c r="B2004" s="2" t="s">
        <v>7</v>
      </c>
      <c r="C2004" s="2" t="s">
        <v>1186</v>
      </c>
    </row>
    <row r="2005" spans="1:3" x14ac:dyDescent="0.2">
      <c r="A2005" s="7"/>
      <c r="B2005" s="2" t="s">
        <v>9</v>
      </c>
      <c r="C2005" s="3" t="str">
        <f>HYPERLINK("mailto:Mari.Sautter@chicagobooth.edu", "Mari.Sautter@chicagobooth.edu")</f>
        <v>Mari.Sautter@chicagobooth.edu</v>
      </c>
    </row>
    <row r="2006" spans="1:3" x14ac:dyDescent="0.2">
      <c r="A2006" s="8" t="s">
        <v>1187</v>
      </c>
      <c r="B2006" s="4" t="s">
        <v>3</v>
      </c>
      <c r="C2006" s="4" t="s">
        <v>1188</v>
      </c>
    </row>
    <row r="2007" spans="1:3" x14ac:dyDescent="0.2">
      <c r="A2007" s="9"/>
      <c r="B2007" s="4" t="s">
        <v>5</v>
      </c>
      <c r="C2007" s="4" t="s">
        <v>556</v>
      </c>
    </row>
    <row r="2008" spans="1:3" x14ac:dyDescent="0.2">
      <c r="A2008" s="9"/>
      <c r="B2008" s="4" t="s">
        <v>7</v>
      </c>
      <c r="C2008" s="4" t="s">
        <v>1189</v>
      </c>
    </row>
    <row r="2009" spans="1:3" x14ac:dyDescent="0.2">
      <c r="A2009" s="9"/>
      <c r="B2009" s="4" t="s">
        <v>9</v>
      </c>
      <c r="C2009" s="5" t="str">
        <f>HYPERLINK("mailto:Melanie.Scarlata@chicagobooth.edu", "Melanie.Scarlata@chicagobooth.edu")</f>
        <v>Melanie.Scarlata@chicagobooth.edu</v>
      </c>
    </row>
    <row r="2010" spans="1:3" x14ac:dyDescent="0.2">
      <c r="A2010" s="6" t="s">
        <v>1190</v>
      </c>
      <c r="B2010" s="2" t="s">
        <v>3</v>
      </c>
      <c r="C2010" s="2" t="s">
        <v>1191</v>
      </c>
    </row>
    <row r="2011" spans="1:3" x14ac:dyDescent="0.2">
      <c r="A2011" s="7"/>
      <c r="B2011" s="2" t="s">
        <v>5</v>
      </c>
      <c r="C2011" s="2" t="s">
        <v>83</v>
      </c>
    </row>
    <row r="2012" spans="1:3" x14ac:dyDescent="0.2">
      <c r="A2012" s="7"/>
      <c r="B2012" s="2" t="s">
        <v>7</v>
      </c>
      <c r="C2012" s="2" t="s">
        <v>1192</v>
      </c>
    </row>
    <row r="2013" spans="1:3" x14ac:dyDescent="0.2">
      <c r="A2013" s="7"/>
      <c r="B2013" s="2" t="s">
        <v>9</v>
      </c>
      <c r="C2013" s="3" t="str">
        <f>HYPERLINK("mailto:Mike.Schaefer@chicagobooth.edu", "Mike.Schaefer@chicagobooth.edu")</f>
        <v>Mike.Schaefer@chicagobooth.edu</v>
      </c>
    </row>
    <row r="2014" spans="1:3" x14ac:dyDescent="0.2">
      <c r="A2014" s="8" t="s">
        <v>1193</v>
      </c>
      <c r="B2014" s="4" t="s">
        <v>3</v>
      </c>
      <c r="C2014" s="4" t="s">
        <v>1194</v>
      </c>
    </row>
    <row r="2015" spans="1:3" x14ac:dyDescent="0.2">
      <c r="A2015" s="9"/>
      <c r="B2015" s="4" t="s">
        <v>5</v>
      </c>
      <c r="C2015" s="4" t="s">
        <v>224</v>
      </c>
    </row>
    <row r="2016" spans="1:3" x14ac:dyDescent="0.2">
      <c r="A2016" s="9"/>
      <c r="B2016" s="4" t="s">
        <v>7</v>
      </c>
      <c r="C2016" s="4" t="s">
        <v>1</v>
      </c>
    </row>
    <row r="2017" spans="1:3" x14ac:dyDescent="0.2">
      <c r="A2017" s="9"/>
      <c r="B2017" s="4" t="s">
        <v>9</v>
      </c>
      <c r="C2017" s="5" t="str">
        <f>HYPERLINK("mailto:Asher.Schechter@chicagobooth.edu", "Asher.Schechter@chicagobooth.edu")</f>
        <v>Asher.Schechter@chicagobooth.edu</v>
      </c>
    </row>
    <row r="2018" spans="1:3" x14ac:dyDescent="0.2">
      <c r="A2018" s="6" t="s">
        <v>1195</v>
      </c>
      <c r="B2018" s="2" t="s">
        <v>3</v>
      </c>
      <c r="C2018" s="2" t="s">
        <v>856</v>
      </c>
    </row>
    <row r="2019" spans="1:3" x14ac:dyDescent="0.2">
      <c r="A2019" s="7"/>
      <c r="B2019" s="2" t="s">
        <v>5</v>
      </c>
      <c r="C2019" s="2" t="s">
        <v>20</v>
      </c>
    </row>
    <row r="2020" spans="1:3" x14ac:dyDescent="0.2">
      <c r="A2020" s="7"/>
      <c r="B2020" s="2" t="s">
        <v>7</v>
      </c>
      <c r="C2020" s="2" t="s">
        <v>1</v>
      </c>
    </row>
    <row r="2021" spans="1:3" x14ac:dyDescent="0.2">
      <c r="A2021" s="7"/>
      <c r="B2021" s="2" t="s">
        <v>9</v>
      </c>
      <c r="C2021" s="3" t="str">
        <f>HYPERLINK("mailto:Ryan.Schmidt@chicagobooth.edu", "Ryan.Schmidt@chicagobooth.edu")</f>
        <v>Ryan.Schmidt@chicagobooth.edu</v>
      </c>
    </row>
    <row r="2022" spans="1:3" x14ac:dyDescent="0.2">
      <c r="A2022" s="8" t="s">
        <v>1196</v>
      </c>
      <c r="B2022" s="4" t="s">
        <v>3</v>
      </c>
      <c r="C2022" s="4" t="s">
        <v>1197</v>
      </c>
    </row>
    <row r="2023" spans="1:3" x14ac:dyDescent="0.2">
      <c r="A2023" s="9"/>
      <c r="B2023" s="4" t="s">
        <v>5</v>
      </c>
      <c r="C2023" s="4" t="s">
        <v>47</v>
      </c>
    </row>
    <row r="2024" spans="1:3" x14ac:dyDescent="0.2">
      <c r="A2024" s="9"/>
      <c r="B2024" s="4" t="s">
        <v>7</v>
      </c>
      <c r="C2024" s="4" t="s">
        <v>1</v>
      </c>
    </row>
    <row r="2025" spans="1:3" x14ac:dyDescent="0.2">
      <c r="A2025" s="9"/>
      <c r="B2025" s="4" t="s">
        <v>9</v>
      </c>
      <c r="C2025" s="5" t="str">
        <f>HYPERLINK("mailto:Christopher.Schneider@chicagobooth.edu", "Christopher.Schneider@chicagobooth.edu")</f>
        <v>Christopher.Schneider@chicagobooth.edu</v>
      </c>
    </row>
    <row r="2026" spans="1:3" x14ac:dyDescent="0.2">
      <c r="A2026" s="6" t="s">
        <v>1198</v>
      </c>
      <c r="B2026" s="2" t="s">
        <v>3</v>
      </c>
      <c r="C2026" s="2" t="s">
        <v>64</v>
      </c>
    </row>
    <row r="2027" spans="1:3" x14ac:dyDescent="0.2">
      <c r="A2027" s="7"/>
      <c r="B2027" s="2" t="s">
        <v>5</v>
      </c>
      <c r="C2027" s="2" t="s">
        <v>51</v>
      </c>
    </row>
    <row r="2028" spans="1:3" x14ac:dyDescent="0.2">
      <c r="A2028" s="7"/>
      <c r="B2028" s="2" t="s">
        <v>7</v>
      </c>
      <c r="C2028" s="2" t="s">
        <v>1</v>
      </c>
    </row>
    <row r="2029" spans="1:3" x14ac:dyDescent="0.2">
      <c r="A2029" s="7"/>
      <c r="B2029" s="2" t="s">
        <v>9</v>
      </c>
      <c r="C2029" s="3" t="str">
        <f>HYPERLINK("mailto:Jordyn.Schor@chicagobooth.edu", "Jordyn.Schor@chicagobooth.edu")</f>
        <v>Jordyn.Schor@chicagobooth.edu</v>
      </c>
    </row>
    <row r="2030" spans="1:3" x14ac:dyDescent="0.2">
      <c r="A2030" s="8" t="s">
        <v>1199</v>
      </c>
      <c r="B2030" s="4" t="s">
        <v>3</v>
      </c>
      <c r="C2030" s="4" t="s">
        <v>605</v>
      </c>
    </row>
    <row r="2031" spans="1:3" x14ac:dyDescent="0.2">
      <c r="A2031" s="9"/>
      <c r="B2031" s="4" t="s">
        <v>5</v>
      </c>
      <c r="C2031" s="4" t="s">
        <v>34</v>
      </c>
    </row>
    <row r="2032" spans="1:3" x14ac:dyDescent="0.2">
      <c r="A2032" s="9"/>
      <c r="B2032" s="4" t="s">
        <v>7</v>
      </c>
      <c r="C2032" s="4" t="s">
        <v>1200</v>
      </c>
    </row>
    <row r="2033" spans="1:3" x14ac:dyDescent="0.2">
      <c r="A2033" s="9"/>
      <c r="B2033" s="4" t="s">
        <v>9</v>
      </c>
      <c r="C2033" s="5" t="str">
        <f>HYPERLINK("mailto:tom.schrader@chicagobooth.edu", "tom.schrader@chicagobooth.edu")</f>
        <v>tom.schrader@chicagobooth.edu</v>
      </c>
    </row>
    <row r="2034" spans="1:3" x14ac:dyDescent="0.2">
      <c r="A2034" s="6" t="s">
        <v>1201</v>
      </c>
      <c r="B2034" s="2" t="s">
        <v>3</v>
      </c>
      <c r="C2034" s="2" t="s">
        <v>1202</v>
      </c>
    </row>
    <row r="2035" spans="1:3" x14ac:dyDescent="0.2">
      <c r="A2035" s="7"/>
      <c r="B2035" s="2" t="s">
        <v>5</v>
      </c>
      <c r="C2035" s="2" t="s">
        <v>34</v>
      </c>
    </row>
    <row r="2036" spans="1:3" x14ac:dyDescent="0.2">
      <c r="A2036" s="7"/>
      <c r="B2036" s="2" t="s">
        <v>7</v>
      </c>
      <c r="C2036" s="2" t="s">
        <v>1203</v>
      </c>
    </row>
    <row r="2037" spans="1:3" x14ac:dyDescent="0.2">
      <c r="A2037" s="7"/>
      <c r="B2037" s="2" t="s">
        <v>9</v>
      </c>
      <c r="C2037" s="3" t="str">
        <f>HYPERLINK("mailto:craig.schultz@chicagobooth.edu", "craig.schultz@chicagobooth.edu")</f>
        <v>craig.schultz@chicagobooth.edu</v>
      </c>
    </row>
    <row r="2038" spans="1:3" x14ac:dyDescent="0.2">
      <c r="A2038" s="8" t="s">
        <v>1204</v>
      </c>
      <c r="B2038" s="4" t="s">
        <v>3</v>
      </c>
      <c r="C2038" s="4" t="s">
        <v>1205</v>
      </c>
    </row>
    <row r="2039" spans="1:3" x14ac:dyDescent="0.2">
      <c r="A2039" s="9"/>
      <c r="B2039" s="4" t="s">
        <v>5</v>
      </c>
      <c r="C2039" s="4" t="s">
        <v>20</v>
      </c>
    </row>
    <row r="2040" spans="1:3" x14ac:dyDescent="0.2">
      <c r="A2040" s="9"/>
      <c r="B2040" s="4" t="s">
        <v>7</v>
      </c>
      <c r="C2040" s="4" t="s">
        <v>1206</v>
      </c>
    </row>
    <row r="2041" spans="1:3" x14ac:dyDescent="0.2">
      <c r="A2041" s="9"/>
      <c r="B2041" s="4" t="s">
        <v>9</v>
      </c>
      <c r="C2041" s="5" t="str">
        <f>HYPERLINK("mailto:alyson.schumacher@chicagobooth.edu", "alyson.schumacher@chicagobooth.edu")</f>
        <v>alyson.schumacher@chicagobooth.edu</v>
      </c>
    </row>
    <row r="2042" spans="1:3" x14ac:dyDescent="0.2">
      <c r="A2042" s="6" t="s">
        <v>1207</v>
      </c>
      <c r="B2042" s="2" t="s">
        <v>3</v>
      </c>
      <c r="C2042" s="2" t="s">
        <v>1208</v>
      </c>
    </row>
    <row r="2043" spans="1:3" x14ac:dyDescent="0.2">
      <c r="A2043" s="7"/>
      <c r="B2043" s="2" t="s">
        <v>5</v>
      </c>
      <c r="C2043" s="2" t="s">
        <v>83</v>
      </c>
    </row>
    <row r="2044" spans="1:3" x14ac:dyDescent="0.2">
      <c r="A2044" s="7"/>
      <c r="B2044" s="2" t="s">
        <v>7</v>
      </c>
      <c r="C2044" s="2" t="s">
        <v>1209</v>
      </c>
    </row>
    <row r="2045" spans="1:3" x14ac:dyDescent="0.2">
      <c r="A2045" s="7"/>
      <c r="B2045" s="2" t="s">
        <v>9</v>
      </c>
      <c r="C2045" s="3" t="str">
        <f>HYPERLINK("mailto:Danielle.Scoppettuolo@chicagobooth.edu", "Danielle.Scoppettuolo@chicagobooth.edu")</f>
        <v>Danielle.Scoppettuolo@chicagobooth.edu</v>
      </c>
    </row>
    <row r="2046" spans="1:3" x14ac:dyDescent="0.2">
      <c r="A2046" s="8" t="s">
        <v>1210</v>
      </c>
      <c r="B2046" s="4" t="s">
        <v>3</v>
      </c>
      <c r="C2046" s="4" t="s">
        <v>64</v>
      </c>
    </row>
    <row r="2047" spans="1:3" x14ac:dyDescent="0.2">
      <c r="A2047" s="9"/>
      <c r="B2047" s="4" t="s">
        <v>5</v>
      </c>
      <c r="C2047" s="4" t="s">
        <v>51</v>
      </c>
    </row>
    <row r="2048" spans="1:3" x14ac:dyDescent="0.2">
      <c r="A2048" s="9"/>
      <c r="B2048" s="4" t="s">
        <v>7</v>
      </c>
      <c r="C2048" s="4" t="s">
        <v>1</v>
      </c>
    </row>
    <row r="2049" spans="1:3" x14ac:dyDescent="0.2">
      <c r="A2049" s="9"/>
      <c r="B2049" s="4" t="s">
        <v>9</v>
      </c>
      <c r="C2049" s="5" t="str">
        <f>HYPERLINK("mailto:Nicholas.Scott-Hearn@chicagobooth.edu", "Nicholas.Scott-Hearn@chicagobooth.edu")</f>
        <v>Nicholas.Scott-Hearn@chicagobooth.edu</v>
      </c>
    </row>
    <row r="2050" spans="1:3" x14ac:dyDescent="0.2">
      <c r="A2050" s="6" t="s">
        <v>1211</v>
      </c>
      <c r="B2050" s="2" t="s">
        <v>3</v>
      </c>
      <c r="C2050" s="2" t="s">
        <v>1073</v>
      </c>
    </row>
    <row r="2051" spans="1:3" x14ac:dyDescent="0.2">
      <c r="A2051" s="7"/>
      <c r="B2051" s="2" t="s">
        <v>5</v>
      </c>
      <c r="C2051" s="2" t="s">
        <v>12</v>
      </c>
    </row>
    <row r="2052" spans="1:3" x14ac:dyDescent="0.2">
      <c r="A2052" s="7"/>
      <c r="B2052" s="2" t="s">
        <v>7</v>
      </c>
      <c r="C2052" s="2" t="s">
        <v>1212</v>
      </c>
    </row>
    <row r="2053" spans="1:3" x14ac:dyDescent="0.2">
      <c r="A2053" s="7"/>
      <c r="B2053" s="2" t="s">
        <v>9</v>
      </c>
      <c r="C2053" s="3" t="str">
        <f>HYPERLINK("mailto:Lizzie.Seidenstricker@chicagobooth.edu", "Lizzie.Seidenstricker@chicagobooth.edu")</f>
        <v>Lizzie.Seidenstricker@chicagobooth.edu</v>
      </c>
    </row>
    <row r="2054" spans="1:3" x14ac:dyDescent="0.2">
      <c r="A2054" s="8" t="s">
        <v>1213</v>
      </c>
      <c r="B2054" s="4" t="s">
        <v>3</v>
      </c>
      <c r="C2054" s="4" t="s">
        <v>64</v>
      </c>
    </row>
    <row r="2055" spans="1:3" x14ac:dyDescent="0.2">
      <c r="A2055" s="9"/>
      <c r="B2055" s="4" t="s">
        <v>5</v>
      </c>
      <c r="C2055" s="4" t="s">
        <v>51</v>
      </c>
    </row>
    <row r="2056" spans="1:3" x14ac:dyDescent="0.2">
      <c r="A2056" s="9"/>
      <c r="B2056" s="4" t="s">
        <v>7</v>
      </c>
      <c r="C2056" s="4" t="s">
        <v>1</v>
      </c>
    </row>
    <row r="2057" spans="1:3" x14ac:dyDescent="0.2">
      <c r="A2057" s="9"/>
      <c r="B2057" s="4" t="s">
        <v>9</v>
      </c>
      <c r="C2057" s="5" t="str">
        <f>HYPERLINK("mailto:Martin.Serramo@chicagobooth.edu", "Martin.Serramo@chicagobooth.edu")</f>
        <v>Martin.Serramo@chicagobooth.edu</v>
      </c>
    </row>
    <row r="2058" spans="1:3" x14ac:dyDescent="0.2">
      <c r="A2058" s="6" t="s">
        <v>1214</v>
      </c>
      <c r="B2058" s="2" t="s">
        <v>3</v>
      </c>
      <c r="C2058" s="2" t="s">
        <v>1215</v>
      </c>
    </row>
    <row r="2059" spans="1:3" x14ac:dyDescent="0.2">
      <c r="A2059" s="7"/>
      <c r="B2059" s="2" t="s">
        <v>5</v>
      </c>
      <c r="C2059" s="2" t="s">
        <v>20</v>
      </c>
    </row>
    <row r="2060" spans="1:3" x14ac:dyDescent="0.2">
      <c r="A2060" s="7"/>
      <c r="B2060" s="2" t="s">
        <v>7</v>
      </c>
      <c r="C2060" s="2" t="s">
        <v>1216</v>
      </c>
    </row>
    <row r="2061" spans="1:3" x14ac:dyDescent="0.2">
      <c r="A2061" s="7"/>
      <c r="B2061" s="2" t="s">
        <v>9</v>
      </c>
      <c r="C2061" s="3" t="str">
        <f>HYPERLINK("mailto:taj.seyal@chicagobooth.edu", "taj.seyal@chicagobooth.edu")</f>
        <v>taj.seyal@chicagobooth.edu</v>
      </c>
    </row>
    <row r="2062" spans="1:3" x14ac:dyDescent="0.2">
      <c r="A2062" s="8" t="s">
        <v>1217</v>
      </c>
      <c r="B2062" s="4" t="s">
        <v>3</v>
      </c>
      <c r="C2062" s="4" t="s">
        <v>353</v>
      </c>
    </row>
    <row r="2063" spans="1:3" x14ac:dyDescent="0.2">
      <c r="A2063" s="9"/>
      <c r="B2063" s="4" t="s">
        <v>5</v>
      </c>
      <c r="C2063" s="4" t="s">
        <v>20</v>
      </c>
    </row>
    <row r="2064" spans="1:3" x14ac:dyDescent="0.2">
      <c r="A2064" s="9"/>
      <c r="B2064" s="4" t="s">
        <v>7</v>
      </c>
      <c r="C2064" s="4" t="s">
        <v>1</v>
      </c>
    </row>
    <row r="2065" spans="1:3" x14ac:dyDescent="0.2">
      <c r="A2065" s="9"/>
      <c r="B2065" s="4" t="s">
        <v>9</v>
      </c>
      <c r="C2065" s="5" t="str">
        <f>HYPERLINK("mailto:Emily.Seybold@chicagobooth.edu", "Emily.Seybold@chicagobooth.edu")</f>
        <v>Emily.Seybold@chicagobooth.edu</v>
      </c>
    </row>
    <row r="2066" spans="1:3" x14ac:dyDescent="0.2">
      <c r="A2066" s="6" t="s">
        <v>1218</v>
      </c>
      <c r="B2066" s="2" t="s">
        <v>3</v>
      </c>
      <c r="C2066" s="2" t="s">
        <v>1219</v>
      </c>
    </row>
    <row r="2067" spans="1:3" x14ac:dyDescent="0.2">
      <c r="A2067" s="7"/>
      <c r="B2067" s="2" t="s">
        <v>5</v>
      </c>
      <c r="C2067" s="2" t="s">
        <v>27</v>
      </c>
    </row>
    <row r="2068" spans="1:3" x14ac:dyDescent="0.2">
      <c r="A2068" s="7"/>
      <c r="B2068" s="2" t="s">
        <v>7</v>
      </c>
      <c r="C2068" s="2" t="s">
        <v>1</v>
      </c>
    </row>
    <row r="2069" spans="1:3" x14ac:dyDescent="0.2">
      <c r="A2069" s="7"/>
      <c r="B2069" s="2" t="s">
        <v>9</v>
      </c>
      <c r="C2069" s="3" t="str">
        <f>HYPERLINK("mailto:Kartik.Shah@chicagobooth.edu", "Kartik.Shah@chicagobooth.edu")</f>
        <v>Kartik.Shah@chicagobooth.edu</v>
      </c>
    </row>
    <row r="2070" spans="1:3" x14ac:dyDescent="0.2">
      <c r="A2070" s="8" t="s">
        <v>1220</v>
      </c>
      <c r="B2070" s="4" t="s">
        <v>3</v>
      </c>
      <c r="C2070" s="4" t="s">
        <v>64</v>
      </c>
    </row>
    <row r="2071" spans="1:3" x14ac:dyDescent="0.2">
      <c r="A2071" s="9"/>
      <c r="B2071" s="4" t="s">
        <v>5</v>
      </c>
      <c r="C2071" s="4" t="s">
        <v>51</v>
      </c>
    </row>
    <row r="2072" spans="1:3" x14ac:dyDescent="0.2">
      <c r="A2072" s="9"/>
      <c r="B2072" s="4" t="s">
        <v>7</v>
      </c>
      <c r="C2072" s="4" t="s">
        <v>1</v>
      </c>
    </row>
    <row r="2073" spans="1:3" x14ac:dyDescent="0.2">
      <c r="A2073" s="9"/>
      <c r="B2073" s="4" t="s">
        <v>9</v>
      </c>
      <c r="C2073" s="5" t="str">
        <f>HYPERLINK("mailto:Anand.Shah@chicagobooth.edu", "Anand.Shah@chicagobooth.edu")</f>
        <v>Anand.Shah@chicagobooth.edu</v>
      </c>
    </row>
    <row r="2074" spans="1:3" x14ac:dyDescent="0.2">
      <c r="A2074" s="6" t="s">
        <v>1221</v>
      </c>
      <c r="B2074" s="2" t="s">
        <v>3</v>
      </c>
      <c r="C2074" s="2" t="s">
        <v>64</v>
      </c>
    </row>
    <row r="2075" spans="1:3" x14ac:dyDescent="0.2">
      <c r="A2075" s="7"/>
      <c r="B2075" s="2" t="s">
        <v>5</v>
      </c>
      <c r="C2075" s="2" t="s">
        <v>51</v>
      </c>
    </row>
    <row r="2076" spans="1:3" x14ac:dyDescent="0.2">
      <c r="A2076" s="7"/>
      <c r="B2076" s="2" t="s">
        <v>7</v>
      </c>
      <c r="C2076" s="2" t="s">
        <v>1</v>
      </c>
    </row>
    <row r="2077" spans="1:3" x14ac:dyDescent="0.2">
      <c r="A2077" s="7"/>
      <c r="B2077" s="2" t="s">
        <v>9</v>
      </c>
      <c r="C2077" s="3" t="str">
        <f>HYPERLINK("mailto:Peyman.Shahidi@chicagobooth.edu", "Peyman.Shahidi@chicagobooth.edu")</f>
        <v>Peyman.Shahidi@chicagobooth.edu</v>
      </c>
    </row>
    <row r="2078" spans="1:3" x14ac:dyDescent="0.2">
      <c r="A2078" s="8" t="s">
        <v>1222</v>
      </c>
      <c r="B2078" s="4" t="s">
        <v>3</v>
      </c>
      <c r="C2078" s="4" t="s">
        <v>450</v>
      </c>
    </row>
    <row r="2079" spans="1:3" x14ac:dyDescent="0.2">
      <c r="A2079" s="9"/>
      <c r="B2079" s="4" t="s">
        <v>5</v>
      </c>
      <c r="C2079" s="4" t="s">
        <v>118</v>
      </c>
    </row>
    <row r="2080" spans="1:3" x14ac:dyDescent="0.2">
      <c r="A2080" s="9"/>
      <c r="B2080" s="4" t="s">
        <v>7</v>
      </c>
      <c r="C2080" s="4" t="s">
        <v>1223</v>
      </c>
    </row>
    <row r="2081" spans="1:3" x14ac:dyDescent="0.2">
      <c r="A2081" s="9"/>
      <c r="B2081" s="4" t="s">
        <v>9</v>
      </c>
      <c r="C2081" s="5" t="str">
        <f>HYPERLINK("mailto:Monica.Shea@chicagobooth.edu", "Monica.Shea@chicagobooth.edu")</f>
        <v>Monica.Shea@chicagobooth.edu</v>
      </c>
    </row>
    <row r="2082" spans="1:3" x14ac:dyDescent="0.2">
      <c r="A2082" s="6" t="s">
        <v>1224</v>
      </c>
      <c r="B2082" s="2" t="s">
        <v>3</v>
      </c>
      <c r="C2082" s="2" t="s">
        <v>1225</v>
      </c>
    </row>
    <row r="2083" spans="1:3" x14ac:dyDescent="0.2">
      <c r="A2083" s="7"/>
      <c r="B2083" s="2" t="s">
        <v>5</v>
      </c>
      <c r="C2083" s="2" t="s">
        <v>20</v>
      </c>
    </row>
    <row r="2084" spans="1:3" x14ac:dyDescent="0.2">
      <c r="A2084" s="7"/>
      <c r="B2084" s="2" t="s">
        <v>7</v>
      </c>
      <c r="C2084" s="2" t="s">
        <v>1</v>
      </c>
    </row>
    <row r="2085" spans="1:3" x14ac:dyDescent="0.2">
      <c r="A2085" s="7"/>
      <c r="B2085" s="2" t="s">
        <v>9</v>
      </c>
      <c r="C2085" s="3" t="str">
        <f>HYPERLINK("mailto:K.Shelton@chicagobooth.edu", "K.Shelton@chicagobooth.edu")</f>
        <v>K.Shelton@chicagobooth.edu</v>
      </c>
    </row>
    <row r="2086" spans="1:3" x14ac:dyDescent="0.2">
      <c r="A2086" s="8" t="s">
        <v>1226</v>
      </c>
      <c r="B2086" s="4" t="s">
        <v>3</v>
      </c>
      <c r="C2086" s="4" t="s">
        <v>1227</v>
      </c>
    </row>
    <row r="2087" spans="1:3" x14ac:dyDescent="0.2">
      <c r="A2087" s="9"/>
      <c r="B2087" s="4" t="s">
        <v>5</v>
      </c>
      <c r="C2087" s="4" t="s">
        <v>83</v>
      </c>
    </row>
    <row r="2088" spans="1:3" x14ac:dyDescent="0.2">
      <c r="A2088" s="9"/>
      <c r="B2088" s="4" t="s">
        <v>7</v>
      </c>
      <c r="C2088" s="4" t="s">
        <v>1228</v>
      </c>
    </row>
    <row r="2089" spans="1:3" x14ac:dyDescent="0.2">
      <c r="A2089" s="9"/>
      <c r="B2089" s="4" t="s">
        <v>9</v>
      </c>
      <c r="C2089" s="5" t="str">
        <f>HYPERLINK("mailto:cris.shepard@chicagobooth.edu", "cris.shepard@chicagobooth.edu")</f>
        <v>cris.shepard@chicagobooth.edu</v>
      </c>
    </row>
    <row r="2090" spans="1:3" x14ac:dyDescent="0.2">
      <c r="A2090" s="6" t="s">
        <v>1229</v>
      </c>
      <c r="B2090" s="2" t="s">
        <v>3</v>
      </c>
      <c r="C2090" s="2" t="s">
        <v>341</v>
      </c>
    </row>
    <row r="2091" spans="1:3" x14ac:dyDescent="0.2">
      <c r="A2091" s="7"/>
      <c r="B2091" s="2" t="s">
        <v>5</v>
      </c>
      <c r="C2091" s="2" t="s">
        <v>16</v>
      </c>
    </row>
    <row r="2092" spans="1:3" x14ac:dyDescent="0.2">
      <c r="A2092" s="7"/>
      <c r="B2092" s="2" t="s">
        <v>7</v>
      </c>
      <c r="C2092" s="2" t="s">
        <v>1</v>
      </c>
    </row>
    <row r="2093" spans="1:3" x14ac:dyDescent="0.2">
      <c r="A2093" s="7"/>
      <c r="B2093" s="2" t="s">
        <v>9</v>
      </c>
      <c r="C2093" s="3" t="str">
        <f>HYPERLINK("mailto:Erin.Shirtz@chicagobooth.edu", "Erin.Shirtz@chicagobooth.edu")</f>
        <v>Erin.Shirtz@chicagobooth.edu</v>
      </c>
    </row>
    <row r="2094" spans="1:3" x14ac:dyDescent="0.2">
      <c r="A2094" s="8" t="s">
        <v>1230</v>
      </c>
      <c r="B2094" s="4" t="s">
        <v>3</v>
      </c>
      <c r="C2094" s="4" t="s">
        <v>1231</v>
      </c>
    </row>
    <row r="2095" spans="1:3" x14ac:dyDescent="0.2">
      <c r="A2095" s="9"/>
      <c r="B2095" s="4" t="s">
        <v>5</v>
      </c>
      <c r="C2095" s="4" t="s">
        <v>118</v>
      </c>
    </row>
    <row r="2096" spans="1:3" x14ac:dyDescent="0.2">
      <c r="A2096" s="9"/>
      <c r="B2096" s="4" t="s">
        <v>7</v>
      </c>
      <c r="C2096" s="4" t="s">
        <v>1232</v>
      </c>
    </row>
    <row r="2097" spans="1:3" x14ac:dyDescent="0.2">
      <c r="A2097" s="9"/>
      <c r="B2097" s="4" t="s">
        <v>9</v>
      </c>
      <c r="C2097" s="5" t="str">
        <f>HYPERLINK("mailto:Maria.Sierra-Wilburn@chicagobooth.edu", "Maria.Sierra-Wilburn@chicagobooth.edu")</f>
        <v>Maria.Sierra-Wilburn@chicagobooth.edu</v>
      </c>
    </row>
    <row r="2098" spans="1:3" x14ac:dyDescent="0.2">
      <c r="A2098" s="6" t="s">
        <v>1233</v>
      </c>
      <c r="B2098" s="2" t="s">
        <v>3</v>
      </c>
      <c r="C2098" s="2" t="s">
        <v>64</v>
      </c>
    </row>
    <row r="2099" spans="1:3" x14ac:dyDescent="0.2">
      <c r="A2099" s="7"/>
      <c r="B2099" s="2" t="s">
        <v>5</v>
      </c>
      <c r="C2099" s="2" t="s">
        <v>51</v>
      </c>
    </row>
    <row r="2100" spans="1:3" x14ac:dyDescent="0.2">
      <c r="A2100" s="7"/>
      <c r="B2100" s="2" t="s">
        <v>7</v>
      </c>
      <c r="C2100" s="2" t="s">
        <v>1</v>
      </c>
    </row>
    <row r="2101" spans="1:3" x14ac:dyDescent="0.2">
      <c r="A2101" s="7"/>
      <c r="B2101" s="2" t="s">
        <v>9</v>
      </c>
      <c r="C2101" s="3" t="str">
        <f>HYPERLINK("mailto:Nettie.Silvernale@chicagobooth.edu", "Nettie.Silvernale@chicagobooth.edu")</f>
        <v>Nettie.Silvernale@chicagobooth.edu</v>
      </c>
    </row>
    <row r="2102" spans="1:3" x14ac:dyDescent="0.2">
      <c r="A2102" s="8" t="s">
        <v>1234</v>
      </c>
      <c r="B2102" s="4" t="s">
        <v>3</v>
      </c>
      <c r="C2102" s="4" t="s">
        <v>549</v>
      </c>
    </row>
    <row r="2103" spans="1:3" x14ac:dyDescent="0.2">
      <c r="A2103" s="9"/>
      <c r="B2103" s="4" t="s">
        <v>5</v>
      </c>
      <c r="C2103" s="4" t="s">
        <v>43</v>
      </c>
    </row>
    <row r="2104" spans="1:3" x14ac:dyDescent="0.2">
      <c r="A2104" s="9"/>
      <c r="B2104" s="4" t="s">
        <v>7</v>
      </c>
      <c r="C2104" s="4" t="s">
        <v>550</v>
      </c>
    </row>
    <row r="2105" spans="1:3" x14ac:dyDescent="0.2">
      <c r="A2105" s="9"/>
      <c r="B2105" s="4" t="s">
        <v>9</v>
      </c>
      <c r="C2105" s="5" t="str">
        <f>HYPERLINK("mailto:danny.simmons@chicagobooth.edu", "danny.simmons@chicagobooth.edu")</f>
        <v>danny.simmons@chicagobooth.edu</v>
      </c>
    </row>
    <row r="2106" spans="1:3" x14ac:dyDescent="0.2">
      <c r="A2106" s="6" t="s">
        <v>1235</v>
      </c>
      <c r="B2106" s="2" t="s">
        <v>3</v>
      </c>
      <c r="C2106" s="2" t="s">
        <v>1236</v>
      </c>
    </row>
    <row r="2107" spans="1:3" x14ac:dyDescent="0.2">
      <c r="A2107" s="7"/>
      <c r="B2107" s="2" t="s">
        <v>5</v>
      </c>
      <c r="C2107" s="2" t="s">
        <v>57</v>
      </c>
    </row>
    <row r="2108" spans="1:3" x14ac:dyDescent="0.2">
      <c r="A2108" s="7"/>
      <c r="B2108" s="2" t="s">
        <v>7</v>
      </c>
      <c r="C2108" s="2" t="s">
        <v>1</v>
      </c>
    </row>
    <row r="2109" spans="1:3" x14ac:dyDescent="0.2">
      <c r="A2109" s="7"/>
      <c r="B2109" s="2" t="s">
        <v>9</v>
      </c>
      <c r="C2109" s="3" t="str">
        <f>HYPERLINK("mailto:Atiya.Singh@chicagobooth.edu", "Atiya.Singh@chicagobooth.edu")</f>
        <v>Atiya.Singh@chicagobooth.edu</v>
      </c>
    </row>
    <row r="2110" spans="1:3" x14ac:dyDescent="0.2">
      <c r="A2110" s="8" t="s">
        <v>1237</v>
      </c>
      <c r="B2110" s="4" t="s">
        <v>3</v>
      </c>
      <c r="C2110" s="4" t="s">
        <v>1238</v>
      </c>
    </row>
    <row r="2111" spans="1:3" x14ac:dyDescent="0.2">
      <c r="A2111" s="9"/>
      <c r="B2111" s="4" t="s">
        <v>5</v>
      </c>
      <c r="C2111" s="4" t="s">
        <v>198</v>
      </c>
    </row>
    <row r="2112" spans="1:3" x14ac:dyDescent="0.2">
      <c r="A2112" s="9"/>
      <c r="B2112" s="4" t="s">
        <v>7</v>
      </c>
      <c r="C2112" s="4" t="s">
        <v>1239</v>
      </c>
    </row>
    <row r="2113" spans="1:3" x14ac:dyDescent="0.2">
      <c r="A2113" s="9"/>
      <c r="B2113" s="4" t="s">
        <v>9</v>
      </c>
      <c r="C2113" s="5" t="str">
        <f>HYPERLINK("mailto:Michelle.Skinner@chicagobooth.edu", "Michelle.Skinner@chicagobooth.edu")</f>
        <v>Michelle.Skinner@chicagobooth.edu</v>
      </c>
    </row>
    <row r="2114" spans="1:3" x14ac:dyDescent="0.2">
      <c r="A2114" s="6" t="s">
        <v>1240</v>
      </c>
      <c r="B2114" s="2" t="s">
        <v>3</v>
      </c>
      <c r="C2114" s="2" t="s">
        <v>1241</v>
      </c>
    </row>
    <row r="2115" spans="1:3" x14ac:dyDescent="0.2">
      <c r="A2115" s="7"/>
      <c r="B2115" s="2" t="s">
        <v>727</v>
      </c>
      <c r="C2115" s="2" t="s">
        <v>1100</v>
      </c>
    </row>
    <row r="2116" spans="1:3" x14ac:dyDescent="0.2">
      <c r="A2116" s="7"/>
      <c r="B2116" s="2" t="s">
        <v>7</v>
      </c>
      <c r="C2116" s="2" t="s">
        <v>1242</v>
      </c>
    </row>
    <row r="2117" spans="1:3" x14ac:dyDescent="0.2">
      <c r="A2117" s="7"/>
      <c r="B2117" s="2" t="s">
        <v>9</v>
      </c>
      <c r="C2117" s="3" t="str">
        <f>HYPERLINK("mailto:Douglas.Skinner@chicagobooth.edu", "Douglas.Skinner@chicagobooth.edu")</f>
        <v>Douglas.Skinner@chicagobooth.edu</v>
      </c>
    </row>
    <row r="2118" spans="1:3" x14ac:dyDescent="0.2">
      <c r="A2118" s="8" t="s">
        <v>1243</v>
      </c>
      <c r="B2118" s="4" t="s">
        <v>3</v>
      </c>
      <c r="C2118" s="4" t="s">
        <v>26</v>
      </c>
    </row>
    <row r="2119" spans="1:3" x14ac:dyDescent="0.2">
      <c r="A2119" s="9"/>
      <c r="B2119" s="4" t="s">
        <v>5</v>
      </c>
      <c r="C2119" s="4" t="s">
        <v>27</v>
      </c>
    </row>
    <row r="2120" spans="1:3" x14ac:dyDescent="0.2">
      <c r="A2120" s="9"/>
      <c r="B2120" s="4" t="s">
        <v>7</v>
      </c>
      <c r="C2120" s="4" t="s">
        <v>1</v>
      </c>
    </row>
    <row r="2121" spans="1:3" x14ac:dyDescent="0.2">
      <c r="A2121" s="9"/>
      <c r="B2121" s="4" t="s">
        <v>9</v>
      </c>
      <c r="C2121" s="5" t="str">
        <f>HYPERLINK("mailto:Joanna.Skoczylas@chicagobooth.edu", "Joanna.Skoczylas@chicagobooth.edu")</f>
        <v>Joanna.Skoczylas@chicagobooth.edu</v>
      </c>
    </row>
    <row r="2122" spans="1:3" x14ac:dyDescent="0.2">
      <c r="A2122" s="6" t="s">
        <v>1244</v>
      </c>
      <c r="B2122" s="2" t="s">
        <v>3</v>
      </c>
      <c r="C2122" s="2" t="s">
        <v>1245</v>
      </c>
    </row>
    <row r="2123" spans="1:3" x14ac:dyDescent="0.2">
      <c r="A2123" s="7"/>
      <c r="B2123" s="2" t="s">
        <v>5</v>
      </c>
      <c r="C2123" s="2" t="s">
        <v>27</v>
      </c>
    </row>
    <row r="2124" spans="1:3" x14ac:dyDescent="0.2">
      <c r="A2124" s="7"/>
      <c r="B2124" s="2" t="s">
        <v>7</v>
      </c>
      <c r="C2124" s="2" t="s">
        <v>1</v>
      </c>
    </row>
    <row r="2125" spans="1:3" x14ac:dyDescent="0.2">
      <c r="A2125" s="7"/>
      <c r="B2125" s="2" t="s">
        <v>9</v>
      </c>
      <c r="C2125" s="3" t="str">
        <f>HYPERLINK("mailto:Lev.Slavin@chicagobooth.edu", "Lev.Slavin@chicagobooth.edu")</f>
        <v>Lev.Slavin@chicagobooth.edu</v>
      </c>
    </row>
    <row r="2126" spans="1:3" x14ac:dyDescent="0.2">
      <c r="A2126" s="8" t="s">
        <v>1246</v>
      </c>
      <c r="B2126" s="4" t="s">
        <v>3</v>
      </c>
      <c r="C2126" s="4" t="s">
        <v>1247</v>
      </c>
    </row>
    <row r="2127" spans="1:3" x14ac:dyDescent="0.2">
      <c r="A2127" s="9"/>
      <c r="B2127" s="4" t="s">
        <v>5</v>
      </c>
      <c r="C2127" s="4" t="s">
        <v>194</v>
      </c>
    </row>
    <row r="2128" spans="1:3" x14ac:dyDescent="0.2">
      <c r="A2128" s="9"/>
      <c r="B2128" s="4" t="s">
        <v>7</v>
      </c>
      <c r="C2128" s="4" t="s">
        <v>1</v>
      </c>
    </row>
    <row r="2129" spans="1:3" x14ac:dyDescent="0.2">
      <c r="A2129" s="9"/>
      <c r="B2129" s="4" t="s">
        <v>9</v>
      </c>
      <c r="C2129" s="5" t="str">
        <f>HYPERLINK("mailto:Makaia.Smith@chicagobooth.edu", "Makaia.Smith@chicagobooth.edu")</f>
        <v>Makaia.Smith@chicagobooth.edu</v>
      </c>
    </row>
    <row r="2130" spans="1:3" x14ac:dyDescent="0.2">
      <c r="A2130" s="6" t="s">
        <v>1248</v>
      </c>
      <c r="B2130" s="2" t="s">
        <v>3</v>
      </c>
      <c r="C2130" s="2" t="s">
        <v>26</v>
      </c>
    </row>
    <row r="2131" spans="1:3" x14ac:dyDescent="0.2">
      <c r="A2131" s="7"/>
      <c r="B2131" s="2" t="s">
        <v>5</v>
      </c>
      <c r="C2131" s="2" t="s">
        <v>83</v>
      </c>
    </row>
    <row r="2132" spans="1:3" x14ac:dyDescent="0.2">
      <c r="A2132" s="7"/>
      <c r="B2132" s="2" t="s">
        <v>7</v>
      </c>
      <c r="C2132" s="2" t="s">
        <v>1</v>
      </c>
    </row>
    <row r="2133" spans="1:3" x14ac:dyDescent="0.2">
      <c r="A2133" s="7"/>
      <c r="B2133" s="2" t="s">
        <v>9</v>
      </c>
      <c r="C2133" s="3" t="str">
        <f>HYPERLINK("mailto:Marielle.Smith@chicagobooth.edu", "Marielle.Smith@chicagobooth.edu")</f>
        <v>Marielle.Smith@chicagobooth.edu</v>
      </c>
    </row>
    <row r="2134" spans="1:3" x14ac:dyDescent="0.2">
      <c r="A2134" s="8" t="s">
        <v>1249</v>
      </c>
      <c r="B2134" s="4" t="s">
        <v>3</v>
      </c>
      <c r="C2134" s="4" t="s">
        <v>302</v>
      </c>
    </row>
    <row r="2135" spans="1:3" x14ac:dyDescent="0.2">
      <c r="A2135" s="9"/>
      <c r="B2135" s="4" t="s">
        <v>5</v>
      </c>
      <c r="C2135" s="4" t="s">
        <v>57</v>
      </c>
    </row>
    <row r="2136" spans="1:3" x14ac:dyDescent="0.2">
      <c r="A2136" s="9"/>
      <c r="B2136" s="4" t="s">
        <v>7</v>
      </c>
      <c r="C2136" s="4" t="s">
        <v>1250</v>
      </c>
    </row>
    <row r="2137" spans="1:3" x14ac:dyDescent="0.2">
      <c r="A2137" s="9"/>
      <c r="B2137" s="4" t="s">
        <v>9</v>
      </c>
      <c r="C2137" s="5" t="str">
        <f>HYPERLINK("mailto:amy.smith-horton@chicagobooth.edu", "amy.smith-horton@chicagobooth.edu")</f>
        <v>amy.smith-horton@chicagobooth.edu</v>
      </c>
    </row>
    <row r="2138" spans="1:3" x14ac:dyDescent="0.2">
      <c r="A2138" s="6" t="s">
        <v>1251</v>
      </c>
      <c r="B2138" s="2" t="s">
        <v>3</v>
      </c>
      <c r="C2138" s="2" t="s">
        <v>1252</v>
      </c>
    </row>
    <row r="2139" spans="1:3" x14ac:dyDescent="0.2">
      <c r="A2139" s="7"/>
      <c r="B2139" s="2" t="s">
        <v>5</v>
      </c>
      <c r="C2139" s="2" t="s">
        <v>23</v>
      </c>
    </row>
    <row r="2140" spans="1:3" x14ac:dyDescent="0.2">
      <c r="A2140" s="7"/>
      <c r="B2140" s="2" t="s">
        <v>7</v>
      </c>
      <c r="C2140" s="2" t="s">
        <v>1253</v>
      </c>
    </row>
    <row r="2141" spans="1:3" x14ac:dyDescent="0.2">
      <c r="A2141" s="7"/>
      <c r="B2141" s="2" t="s">
        <v>9</v>
      </c>
      <c r="C2141" s="3" t="str">
        <f>HYPERLINK("mailto:sherrylynn.smith-mckenzie@chicagobooth.edu", "sherrylynn.smith-mckenzie@chicagobooth.edu")</f>
        <v>sherrylynn.smith-mckenzie@chicagobooth.edu</v>
      </c>
    </row>
    <row r="2142" spans="1:3" x14ac:dyDescent="0.2">
      <c r="A2142" s="8" t="s">
        <v>1254</v>
      </c>
      <c r="B2142" s="4" t="s">
        <v>3</v>
      </c>
      <c r="C2142" s="4" t="s">
        <v>26</v>
      </c>
    </row>
    <row r="2143" spans="1:3" x14ac:dyDescent="0.2">
      <c r="A2143" s="9"/>
      <c r="B2143" s="4" t="s">
        <v>5</v>
      </c>
      <c r="C2143" s="4" t="s">
        <v>12</v>
      </c>
    </row>
    <row r="2144" spans="1:3" x14ac:dyDescent="0.2">
      <c r="A2144" s="9"/>
      <c r="B2144" s="4" t="s">
        <v>7</v>
      </c>
      <c r="C2144" s="4" t="s">
        <v>1255</v>
      </c>
    </row>
    <row r="2145" spans="1:3" x14ac:dyDescent="0.2">
      <c r="A2145" s="9"/>
      <c r="B2145" s="4" t="s">
        <v>9</v>
      </c>
      <c r="C2145" s="5" t="str">
        <f>HYPERLINK("mailto:Libby.Smoler@chicagobooth.edu", "Libby.Smoler@chicagobooth.edu")</f>
        <v>Libby.Smoler@chicagobooth.edu</v>
      </c>
    </row>
    <row r="2146" spans="1:3" x14ac:dyDescent="0.2">
      <c r="A2146" s="6" t="s">
        <v>1256</v>
      </c>
      <c r="B2146" s="2" t="s">
        <v>3</v>
      </c>
      <c r="C2146" s="2" t="s">
        <v>64</v>
      </c>
    </row>
    <row r="2147" spans="1:3" x14ac:dyDescent="0.2">
      <c r="A2147" s="7"/>
      <c r="B2147" s="2" t="s">
        <v>5</v>
      </c>
      <c r="C2147" s="2" t="s">
        <v>51</v>
      </c>
    </row>
    <row r="2148" spans="1:3" x14ac:dyDescent="0.2">
      <c r="A2148" s="7"/>
      <c r="B2148" s="2" t="s">
        <v>7</v>
      </c>
      <c r="C2148" s="2" t="s">
        <v>1</v>
      </c>
    </row>
    <row r="2149" spans="1:3" x14ac:dyDescent="0.2">
      <c r="A2149" s="7"/>
      <c r="B2149" s="2" t="s">
        <v>9</v>
      </c>
      <c r="C2149" s="3" t="str">
        <f>HYPERLINK("mailto:Zirui.Song@chicagobooth.edu", "Zirui.Song@chicagobooth.edu")</f>
        <v>Zirui.Song@chicagobooth.edu</v>
      </c>
    </row>
    <row r="2150" spans="1:3" x14ac:dyDescent="0.2">
      <c r="A2150" s="8" t="s">
        <v>1257</v>
      </c>
      <c r="B2150" s="4" t="s">
        <v>3</v>
      </c>
      <c r="C2150" s="4" t="s">
        <v>1073</v>
      </c>
    </row>
    <row r="2151" spans="1:3" x14ac:dyDescent="0.2">
      <c r="A2151" s="9"/>
      <c r="B2151" s="4" t="s">
        <v>5</v>
      </c>
      <c r="C2151" s="4" t="s">
        <v>12</v>
      </c>
    </row>
    <row r="2152" spans="1:3" x14ac:dyDescent="0.2">
      <c r="A2152" s="9"/>
      <c r="B2152" s="4" t="s">
        <v>7</v>
      </c>
      <c r="C2152" s="4" t="s">
        <v>1258</v>
      </c>
    </row>
    <row r="2153" spans="1:3" x14ac:dyDescent="0.2">
      <c r="A2153" s="9"/>
      <c r="B2153" s="4" t="s">
        <v>9</v>
      </c>
      <c r="C2153" s="5" t="str">
        <f>HYPERLINK("mailto:Audrey.Sova@chicagobooth.edu", "Audrey.Sova@chicagobooth.edu")</f>
        <v>Audrey.Sova@chicagobooth.edu</v>
      </c>
    </row>
    <row r="2154" spans="1:3" x14ac:dyDescent="0.2">
      <c r="A2154" s="6" t="s">
        <v>1259</v>
      </c>
      <c r="B2154" s="2" t="s">
        <v>3</v>
      </c>
      <c r="C2154" s="2" t="s">
        <v>1260</v>
      </c>
    </row>
    <row r="2155" spans="1:3" x14ac:dyDescent="0.2">
      <c r="A2155" s="7"/>
      <c r="B2155" s="2" t="s">
        <v>5</v>
      </c>
      <c r="C2155" s="2" t="s">
        <v>12</v>
      </c>
    </row>
    <row r="2156" spans="1:3" x14ac:dyDescent="0.2">
      <c r="A2156" s="7"/>
      <c r="B2156" s="2" t="s">
        <v>7</v>
      </c>
      <c r="C2156" s="2" t="s">
        <v>1261</v>
      </c>
    </row>
    <row r="2157" spans="1:3" x14ac:dyDescent="0.2">
      <c r="A2157" s="7"/>
      <c r="B2157" s="2" t="s">
        <v>9</v>
      </c>
      <c r="C2157" s="3" t="str">
        <f>HYPERLINK("mailto:Kate.Hoffman@chicagobooth.edu", "Kate.Hoffman@chicagobooth.edu")</f>
        <v>Kate.Hoffman@chicagobooth.edu</v>
      </c>
    </row>
    <row r="2158" spans="1:3" x14ac:dyDescent="0.2">
      <c r="A2158" s="8" t="s">
        <v>1262</v>
      </c>
      <c r="B2158" s="4" t="s">
        <v>3</v>
      </c>
      <c r="C2158" s="4" t="s">
        <v>1263</v>
      </c>
    </row>
    <row r="2159" spans="1:3" x14ac:dyDescent="0.2">
      <c r="A2159" s="9"/>
      <c r="B2159" s="4" t="s">
        <v>5</v>
      </c>
      <c r="C2159" s="4" t="s">
        <v>142</v>
      </c>
    </row>
    <row r="2160" spans="1:3" x14ac:dyDescent="0.2">
      <c r="A2160" s="9"/>
      <c r="B2160" s="4" t="s">
        <v>7</v>
      </c>
      <c r="C2160" s="4" t="s">
        <v>1264</v>
      </c>
    </row>
    <row r="2161" spans="1:3" x14ac:dyDescent="0.2">
      <c r="A2161" s="9"/>
      <c r="B2161" s="4" t="s">
        <v>9</v>
      </c>
      <c r="C2161" s="5" t="str">
        <f>HYPERLINK("mailto:Maureen.St.George@chicagobooth.edu", "Maureen.St.George@chicagobooth.edu")</f>
        <v>Maureen.St.George@chicagobooth.edu</v>
      </c>
    </row>
    <row r="2162" spans="1:3" x14ac:dyDescent="0.2">
      <c r="A2162" s="6" t="s">
        <v>1265</v>
      </c>
      <c r="B2162" s="2" t="s">
        <v>3</v>
      </c>
      <c r="C2162" s="2" t="s">
        <v>26</v>
      </c>
    </row>
    <row r="2163" spans="1:3" x14ac:dyDescent="0.2">
      <c r="A2163" s="7"/>
      <c r="B2163" s="2" t="s">
        <v>5</v>
      </c>
      <c r="C2163" s="2" t="s">
        <v>34</v>
      </c>
    </row>
    <row r="2164" spans="1:3" x14ac:dyDescent="0.2">
      <c r="A2164" s="7"/>
      <c r="B2164" s="2" t="s">
        <v>7</v>
      </c>
      <c r="C2164" s="2" t="s">
        <v>1</v>
      </c>
    </row>
    <row r="2165" spans="1:3" x14ac:dyDescent="0.2">
      <c r="A2165" s="7"/>
      <c r="B2165" s="2" t="s">
        <v>9</v>
      </c>
      <c r="C2165" s="3" t="str">
        <f>HYPERLINK("mailto:Test.Staff2tst@chicagobooth.edu", "Test.Staff2tst@chicagobooth.edu")</f>
        <v>Test.Staff2tst@chicagobooth.edu</v>
      </c>
    </row>
    <row r="2166" spans="1:3" x14ac:dyDescent="0.2">
      <c r="A2166" s="8" t="s">
        <v>1266</v>
      </c>
      <c r="B2166" s="4" t="s">
        <v>3</v>
      </c>
      <c r="C2166" s="4" t="s">
        <v>1267</v>
      </c>
    </row>
    <row r="2167" spans="1:3" x14ac:dyDescent="0.2">
      <c r="A2167" s="9"/>
      <c r="B2167" s="4" t="s">
        <v>5</v>
      </c>
      <c r="C2167" s="4" t="s">
        <v>71</v>
      </c>
    </row>
    <row r="2168" spans="1:3" x14ac:dyDescent="0.2">
      <c r="A2168" s="9"/>
      <c r="B2168" s="4" t="s">
        <v>7</v>
      </c>
      <c r="C2168" s="4" t="s">
        <v>1268</v>
      </c>
    </row>
    <row r="2169" spans="1:3" x14ac:dyDescent="0.2">
      <c r="A2169" s="9"/>
      <c r="B2169" s="4" t="s">
        <v>9</v>
      </c>
      <c r="C2169" s="5" t="str">
        <f>HYPERLINK("mailto:holly.stauffer@chicagobooth.edu", "holly.stauffer@chicagobooth.edu")</f>
        <v>holly.stauffer@chicagobooth.edu</v>
      </c>
    </row>
    <row r="2170" spans="1:3" x14ac:dyDescent="0.2">
      <c r="A2170" s="6" t="s">
        <v>1269</v>
      </c>
      <c r="B2170" s="2" t="s">
        <v>3</v>
      </c>
      <c r="C2170" s="2" t="s">
        <v>1270</v>
      </c>
    </row>
    <row r="2171" spans="1:3" x14ac:dyDescent="0.2">
      <c r="A2171" s="7"/>
      <c r="B2171" s="2" t="s">
        <v>5</v>
      </c>
      <c r="C2171" s="2" t="s">
        <v>43</v>
      </c>
    </row>
    <row r="2172" spans="1:3" x14ac:dyDescent="0.2">
      <c r="A2172" s="7"/>
      <c r="B2172" s="2" t="s">
        <v>7</v>
      </c>
      <c r="C2172" s="2" t="s">
        <v>550</v>
      </c>
    </row>
    <row r="2173" spans="1:3" x14ac:dyDescent="0.2">
      <c r="A2173" s="7"/>
      <c r="B2173" s="2" t="s">
        <v>9</v>
      </c>
      <c r="C2173" s="3" t="str">
        <f>HYPERLINK("mailto:marty.stauffer@chicagobooth.edu", "marty.stauffer@chicagobooth.edu")</f>
        <v>marty.stauffer@chicagobooth.edu</v>
      </c>
    </row>
    <row r="2174" spans="1:3" x14ac:dyDescent="0.2">
      <c r="A2174" s="8" t="s">
        <v>1271</v>
      </c>
      <c r="B2174" s="4" t="s">
        <v>3</v>
      </c>
      <c r="C2174" s="4" t="s">
        <v>1272</v>
      </c>
    </row>
    <row r="2175" spans="1:3" x14ac:dyDescent="0.2">
      <c r="A2175" s="9"/>
      <c r="B2175" s="4" t="s">
        <v>5</v>
      </c>
      <c r="C2175" s="4" t="s">
        <v>83</v>
      </c>
    </row>
    <row r="2176" spans="1:3" x14ac:dyDescent="0.2">
      <c r="A2176" s="9"/>
      <c r="B2176" s="4" t="s">
        <v>7</v>
      </c>
      <c r="C2176" s="4" t="s">
        <v>1273</v>
      </c>
    </row>
    <row r="2177" spans="1:3" x14ac:dyDescent="0.2">
      <c r="A2177" s="9"/>
      <c r="B2177" s="4" t="s">
        <v>9</v>
      </c>
      <c r="C2177" s="5" t="str">
        <f>HYPERLINK("mailto:paul.steven@chicagobooth.edu", "paul.steven@chicagobooth.edu")</f>
        <v>paul.steven@chicagobooth.edu</v>
      </c>
    </row>
    <row r="2178" spans="1:3" x14ac:dyDescent="0.2">
      <c r="A2178" s="6" t="s">
        <v>1274</v>
      </c>
      <c r="B2178" s="2" t="s">
        <v>3</v>
      </c>
      <c r="C2178" s="2" t="s">
        <v>1275</v>
      </c>
    </row>
    <row r="2179" spans="1:3" x14ac:dyDescent="0.2">
      <c r="A2179" s="7"/>
      <c r="B2179" s="2" t="s">
        <v>5</v>
      </c>
      <c r="C2179" s="2" t="s">
        <v>12</v>
      </c>
    </row>
    <row r="2180" spans="1:3" x14ac:dyDescent="0.2">
      <c r="A2180" s="7"/>
      <c r="B2180" s="2" t="s">
        <v>7</v>
      </c>
      <c r="C2180" s="2" t="s">
        <v>1276</v>
      </c>
    </row>
    <row r="2181" spans="1:3" x14ac:dyDescent="0.2">
      <c r="A2181" s="7"/>
      <c r="B2181" s="2" t="s">
        <v>9</v>
      </c>
      <c r="C2181" s="3" t="str">
        <f>HYPERLINK("mailto:Kara.Northcutt@chicagobooth.edu", "Kara.Northcutt@chicagobooth.edu")</f>
        <v>Kara.Northcutt@chicagobooth.edu</v>
      </c>
    </row>
    <row r="2182" spans="1:3" x14ac:dyDescent="0.2">
      <c r="A2182" s="8" t="s">
        <v>1277</v>
      </c>
      <c r="B2182" s="4" t="s">
        <v>3</v>
      </c>
      <c r="C2182" s="4" t="s">
        <v>156</v>
      </c>
    </row>
    <row r="2183" spans="1:3" x14ac:dyDescent="0.2">
      <c r="A2183" s="9"/>
      <c r="B2183" s="4" t="s">
        <v>5</v>
      </c>
      <c r="C2183" s="4" t="s">
        <v>20</v>
      </c>
    </row>
    <row r="2184" spans="1:3" x14ac:dyDescent="0.2">
      <c r="A2184" s="9"/>
      <c r="B2184" s="4" t="s">
        <v>7</v>
      </c>
      <c r="C2184" s="4" t="s">
        <v>1278</v>
      </c>
    </row>
    <row r="2185" spans="1:3" x14ac:dyDescent="0.2">
      <c r="A2185" s="9"/>
      <c r="B2185" s="4" t="s">
        <v>9</v>
      </c>
      <c r="C2185" s="5" t="str">
        <f>HYPERLINK("mailto:Lauren.Stoller@chicagobooth.edu", "Lauren.Stoller@chicagobooth.edu")</f>
        <v>Lauren.Stoller@chicagobooth.edu</v>
      </c>
    </row>
    <row r="2186" spans="1:3" x14ac:dyDescent="0.2">
      <c r="A2186" s="6" t="s">
        <v>1279</v>
      </c>
      <c r="B2186" s="2" t="s">
        <v>3</v>
      </c>
      <c r="C2186" s="2" t="s">
        <v>237</v>
      </c>
    </row>
    <row r="2187" spans="1:3" x14ac:dyDescent="0.2">
      <c r="A2187" s="7"/>
      <c r="B2187" s="2" t="s">
        <v>5</v>
      </c>
      <c r="C2187" s="2" t="s">
        <v>198</v>
      </c>
    </row>
    <row r="2188" spans="1:3" x14ac:dyDescent="0.2">
      <c r="A2188" s="7"/>
      <c r="B2188" s="2" t="s">
        <v>7</v>
      </c>
      <c r="C2188" s="2" t="s">
        <v>1280</v>
      </c>
    </row>
    <row r="2189" spans="1:3" x14ac:dyDescent="0.2">
      <c r="A2189" s="7"/>
      <c r="B2189" s="2" t="s">
        <v>9</v>
      </c>
      <c r="C2189" s="3" t="str">
        <f>HYPERLINK("mailto:Liberty.Stouffer@chicagobooth.edu", "Liberty.Stouffer@chicagobooth.edu")</f>
        <v>Liberty.Stouffer@chicagobooth.edu</v>
      </c>
    </row>
    <row r="2190" spans="1:3" x14ac:dyDescent="0.2">
      <c r="A2190" s="8" t="s">
        <v>1281</v>
      </c>
      <c r="B2190" s="4" t="s">
        <v>3</v>
      </c>
      <c r="C2190" s="4" t="s">
        <v>1282</v>
      </c>
    </row>
    <row r="2191" spans="1:3" x14ac:dyDescent="0.2">
      <c r="A2191" s="9"/>
      <c r="B2191" s="4" t="s">
        <v>5</v>
      </c>
      <c r="C2191" s="4" t="s">
        <v>293</v>
      </c>
    </row>
    <row r="2192" spans="1:3" x14ac:dyDescent="0.2">
      <c r="A2192" s="9"/>
      <c r="B2192" s="4" t="s">
        <v>7</v>
      </c>
      <c r="C2192" s="4" t="s">
        <v>1283</v>
      </c>
    </row>
    <row r="2193" spans="1:3" x14ac:dyDescent="0.2">
      <c r="A2193" s="9"/>
      <c r="B2193" s="4" t="s">
        <v>9</v>
      </c>
      <c r="C2193" s="5" t="str">
        <f>HYPERLINK("mailto:Josh.Stunkel@chicagobooth.edu", "Josh.Stunkel@chicagobooth.edu")</f>
        <v>Josh.Stunkel@chicagobooth.edu</v>
      </c>
    </row>
    <row r="2194" spans="1:3" x14ac:dyDescent="0.2">
      <c r="A2194" s="6" t="s">
        <v>1284</v>
      </c>
      <c r="B2194" s="2" t="s">
        <v>3</v>
      </c>
      <c r="C2194" s="2" t="s">
        <v>26</v>
      </c>
    </row>
    <row r="2195" spans="1:3" x14ac:dyDescent="0.2">
      <c r="A2195" s="7"/>
      <c r="B2195" s="2" t="s">
        <v>5</v>
      </c>
      <c r="C2195" s="2" t="s">
        <v>188</v>
      </c>
    </row>
    <row r="2196" spans="1:3" x14ac:dyDescent="0.2">
      <c r="A2196" s="7"/>
      <c r="B2196" s="2" t="s">
        <v>7</v>
      </c>
      <c r="C2196" s="2" t="s">
        <v>1</v>
      </c>
    </row>
    <row r="2197" spans="1:3" x14ac:dyDescent="0.2">
      <c r="A2197" s="7"/>
      <c r="B2197" s="2" t="s">
        <v>9</v>
      </c>
      <c r="C2197" s="3" t="str">
        <f>HYPERLINK("mailto:Shannon.Su@chicagobooth.edu", "Shannon.Su@chicagobooth.edu")</f>
        <v>Shannon.Su@chicagobooth.edu</v>
      </c>
    </row>
    <row r="2198" spans="1:3" x14ac:dyDescent="0.2">
      <c r="A2198" s="8" t="s">
        <v>1285</v>
      </c>
      <c r="B2198" s="4" t="s">
        <v>3</v>
      </c>
      <c r="C2198" s="4" t="s">
        <v>1286</v>
      </c>
    </row>
    <row r="2199" spans="1:3" x14ac:dyDescent="0.2">
      <c r="A2199" s="9"/>
      <c r="B2199" s="4" t="s">
        <v>5</v>
      </c>
      <c r="C2199" s="4" t="s">
        <v>188</v>
      </c>
    </row>
    <row r="2200" spans="1:3" x14ac:dyDescent="0.2">
      <c r="A2200" s="9"/>
      <c r="B2200" s="4" t="s">
        <v>7</v>
      </c>
      <c r="C2200" s="4" t="s">
        <v>1287</v>
      </c>
    </row>
    <row r="2201" spans="1:3" x14ac:dyDescent="0.2">
      <c r="A2201" s="9"/>
      <c r="B2201" s="4" t="s">
        <v>9</v>
      </c>
      <c r="C2201" s="5" t="str">
        <f>HYPERLINK("mailto:ria.sugita@chicagobooth.edu", "ria.sugita@chicagobooth.edu")</f>
        <v>ria.sugita@chicagobooth.edu</v>
      </c>
    </row>
    <row r="2202" spans="1:3" x14ac:dyDescent="0.2">
      <c r="A2202" s="6" t="s">
        <v>1288</v>
      </c>
      <c r="B2202" s="2" t="s">
        <v>3</v>
      </c>
      <c r="C2202" s="2" t="s">
        <v>1289</v>
      </c>
    </row>
    <row r="2203" spans="1:3" x14ac:dyDescent="0.2">
      <c r="A2203" s="7"/>
      <c r="B2203" s="2" t="s">
        <v>5</v>
      </c>
      <c r="C2203" s="2" t="s">
        <v>83</v>
      </c>
    </row>
    <row r="2204" spans="1:3" x14ac:dyDescent="0.2">
      <c r="A2204" s="7"/>
      <c r="B2204" s="2" t="s">
        <v>7</v>
      </c>
      <c r="C2204" s="2" t="s">
        <v>442</v>
      </c>
    </row>
    <row r="2205" spans="1:3" x14ac:dyDescent="0.2">
      <c r="A2205" s="7"/>
      <c r="B2205" s="2" t="s">
        <v>9</v>
      </c>
      <c r="C2205" s="3" t="str">
        <f>HYPERLINK("mailto:JoAnn.Suh@chicagobooth.edu", "JoAnn.Suh@chicagobooth.edu")</f>
        <v>JoAnn.Suh@chicagobooth.edu</v>
      </c>
    </row>
    <row r="2206" spans="1:3" x14ac:dyDescent="0.2">
      <c r="A2206" s="8" t="s">
        <v>1290</v>
      </c>
      <c r="B2206" s="4" t="s">
        <v>3</v>
      </c>
      <c r="C2206" s="4" t="s">
        <v>1291</v>
      </c>
    </row>
    <row r="2207" spans="1:3" x14ac:dyDescent="0.2">
      <c r="A2207" s="9"/>
      <c r="B2207" s="4" t="s">
        <v>5</v>
      </c>
      <c r="C2207" s="4" t="s">
        <v>20</v>
      </c>
    </row>
    <row r="2208" spans="1:3" x14ac:dyDescent="0.2">
      <c r="A2208" s="9"/>
      <c r="B2208" s="4" t="s">
        <v>7</v>
      </c>
      <c r="C2208" s="4" t="s">
        <v>1292</v>
      </c>
    </row>
    <row r="2209" spans="1:3" x14ac:dyDescent="0.2">
      <c r="A2209" s="9"/>
      <c r="B2209" s="4" t="s">
        <v>9</v>
      </c>
      <c r="C2209" s="5" t="str">
        <f>HYPERLINK("mailto:kathleen.sullivan@chicagobooth.edu", "kathleen.sullivan@chicagobooth.edu")</f>
        <v>kathleen.sullivan@chicagobooth.edu</v>
      </c>
    </row>
    <row r="2210" spans="1:3" x14ac:dyDescent="0.2">
      <c r="A2210" s="6" t="s">
        <v>1293</v>
      </c>
      <c r="B2210" s="2" t="s">
        <v>3</v>
      </c>
      <c r="C2210" s="2" t="s">
        <v>1294</v>
      </c>
    </row>
    <row r="2211" spans="1:3" x14ac:dyDescent="0.2">
      <c r="A2211" s="7"/>
      <c r="B2211" s="2" t="s">
        <v>5</v>
      </c>
      <c r="C2211" s="2" t="s">
        <v>30</v>
      </c>
    </row>
    <row r="2212" spans="1:3" x14ac:dyDescent="0.2">
      <c r="A2212" s="7"/>
      <c r="B2212" s="2" t="s">
        <v>7</v>
      </c>
      <c r="C2212" s="2" t="s">
        <v>1</v>
      </c>
    </row>
    <row r="2213" spans="1:3" x14ac:dyDescent="0.2">
      <c r="A2213" s="7"/>
      <c r="B2213" s="2" t="s">
        <v>9</v>
      </c>
      <c r="C2213" s="3" t="str">
        <f>HYPERLINK("mailto:Chad.Svastisalee@chicagobooth.edu", "Chad.Svastisalee@chicagobooth.edu")</f>
        <v>Chad.Svastisalee@chicagobooth.edu</v>
      </c>
    </row>
    <row r="2214" spans="1:3" x14ac:dyDescent="0.2">
      <c r="A2214" s="8" t="s">
        <v>1295</v>
      </c>
      <c r="B2214" s="4" t="s">
        <v>3</v>
      </c>
      <c r="C2214" s="4" t="s">
        <v>1296</v>
      </c>
    </row>
    <row r="2215" spans="1:3" x14ac:dyDescent="0.2">
      <c r="A2215" s="9"/>
      <c r="B2215" s="4" t="s">
        <v>5</v>
      </c>
      <c r="C2215" s="4" t="s">
        <v>12</v>
      </c>
    </row>
    <row r="2216" spans="1:3" x14ac:dyDescent="0.2">
      <c r="A2216" s="9"/>
      <c r="B2216" s="4" t="s">
        <v>7</v>
      </c>
      <c r="C2216" s="4" t="s">
        <v>1297</v>
      </c>
    </row>
    <row r="2217" spans="1:3" x14ac:dyDescent="0.2">
      <c r="A2217" s="9"/>
      <c r="B2217" s="4" t="s">
        <v>9</v>
      </c>
      <c r="C2217" s="5" t="str">
        <f>HYPERLINK("mailto:Donna.Swinford@chicagobooth.edu", "Donna.Swinford@chicagobooth.edu")</f>
        <v>Donna.Swinford@chicagobooth.edu</v>
      </c>
    </row>
    <row r="2218" spans="1:3" x14ac:dyDescent="0.2">
      <c r="A2218" s="6" t="s">
        <v>1298</v>
      </c>
      <c r="B2218" s="2" t="s">
        <v>3</v>
      </c>
      <c r="C2218" s="2" t="s">
        <v>1299</v>
      </c>
    </row>
    <row r="2219" spans="1:3" x14ac:dyDescent="0.2">
      <c r="A2219" s="7"/>
      <c r="B2219" s="2" t="s">
        <v>5</v>
      </c>
      <c r="C2219" s="2" t="s">
        <v>34</v>
      </c>
    </row>
    <row r="2220" spans="1:3" x14ac:dyDescent="0.2">
      <c r="A2220" s="7"/>
      <c r="B2220" s="2" t="s">
        <v>7</v>
      </c>
      <c r="C2220" s="2" t="s">
        <v>1300</v>
      </c>
    </row>
    <row r="2221" spans="1:3" x14ac:dyDescent="0.2">
      <c r="A2221" s="7"/>
      <c r="B2221" s="2" t="s">
        <v>9</v>
      </c>
      <c r="C2221" s="3" t="str">
        <f>HYPERLINK("mailto:Nisar.Syed@chicagobooth.edu", "Nisar.Syed@chicagobooth.edu")</f>
        <v>Nisar.Syed@chicagobooth.edu</v>
      </c>
    </row>
    <row r="2222" spans="1:3" x14ac:dyDescent="0.2">
      <c r="A2222" s="8" t="s">
        <v>1301</v>
      </c>
      <c r="B2222" s="4" t="s">
        <v>3</v>
      </c>
      <c r="C2222" s="4" t="s">
        <v>50</v>
      </c>
    </row>
    <row r="2223" spans="1:3" x14ac:dyDescent="0.2">
      <c r="A2223" s="9"/>
      <c r="B2223" s="4" t="s">
        <v>5</v>
      </c>
      <c r="C2223" s="4" t="s">
        <v>51</v>
      </c>
    </row>
    <row r="2224" spans="1:3" x14ac:dyDescent="0.2">
      <c r="A2224" s="9"/>
      <c r="B2224" s="4" t="s">
        <v>7</v>
      </c>
      <c r="C2224" s="4" t="s">
        <v>1</v>
      </c>
    </row>
    <row r="2225" spans="1:3" x14ac:dyDescent="0.2">
      <c r="A2225" s="9"/>
      <c r="B2225" s="4" t="s">
        <v>9</v>
      </c>
      <c r="C2225" s="5" t="str">
        <f>HYPERLINK("mailto:WaiMing.Tai@chicagobooth.edu", "WaiMing.Tai@chicagobooth.edu")</f>
        <v>WaiMing.Tai@chicagobooth.edu</v>
      </c>
    </row>
    <row r="2226" spans="1:3" x14ac:dyDescent="0.2">
      <c r="A2226" s="6" t="s">
        <v>1302</v>
      </c>
      <c r="B2226" s="2" t="s">
        <v>3</v>
      </c>
      <c r="C2226" s="2" t="s">
        <v>26</v>
      </c>
    </row>
    <row r="2227" spans="1:3" x14ac:dyDescent="0.2">
      <c r="A2227" s="7"/>
      <c r="B2227" s="2" t="s">
        <v>5</v>
      </c>
      <c r="C2227" s="2" t="s">
        <v>188</v>
      </c>
    </row>
    <row r="2228" spans="1:3" x14ac:dyDescent="0.2">
      <c r="A2228" s="7"/>
      <c r="B2228" s="2" t="s">
        <v>7</v>
      </c>
      <c r="C2228" s="2" t="s">
        <v>1</v>
      </c>
    </row>
    <row r="2229" spans="1:3" x14ac:dyDescent="0.2">
      <c r="A2229" s="7"/>
      <c r="B2229" s="2" t="s">
        <v>9</v>
      </c>
      <c r="C2229" s="3" t="str">
        <f>HYPERLINK("mailto:Tammy.Tam@chicagobooth.edu", "Tammy.Tam@chicagobooth.edu")</f>
        <v>Tammy.Tam@chicagobooth.edu</v>
      </c>
    </row>
    <row r="2230" spans="1:3" x14ac:dyDescent="0.2">
      <c r="A2230" s="8" t="s">
        <v>1303</v>
      </c>
      <c r="B2230" s="4" t="s">
        <v>3</v>
      </c>
      <c r="C2230" s="4" t="s">
        <v>1304</v>
      </c>
    </row>
    <row r="2231" spans="1:3" x14ac:dyDescent="0.2">
      <c r="A2231" s="9"/>
      <c r="B2231" s="4" t="s">
        <v>5</v>
      </c>
      <c r="C2231" s="4" t="s">
        <v>194</v>
      </c>
    </row>
    <row r="2232" spans="1:3" x14ac:dyDescent="0.2">
      <c r="A2232" s="9"/>
      <c r="B2232" s="4" t="s">
        <v>7</v>
      </c>
      <c r="C2232" s="4" t="s">
        <v>1305</v>
      </c>
    </row>
    <row r="2233" spans="1:3" x14ac:dyDescent="0.2">
      <c r="A2233" s="9"/>
      <c r="B2233" s="4" t="s">
        <v>9</v>
      </c>
      <c r="C2233" s="5" t="str">
        <f>HYPERLINK("mailto:Jessy.Tapper@chicagobooth.edu", "Jessy.Tapper@chicagobooth.edu")</f>
        <v>Jessy.Tapper@chicagobooth.edu</v>
      </c>
    </row>
    <row r="2234" spans="1:3" x14ac:dyDescent="0.2">
      <c r="A2234" s="6" t="s">
        <v>1306</v>
      </c>
      <c r="B2234" s="2" t="s">
        <v>3</v>
      </c>
      <c r="C2234" s="2" t="s">
        <v>1307</v>
      </c>
    </row>
    <row r="2235" spans="1:3" x14ac:dyDescent="0.2">
      <c r="A2235" s="7"/>
      <c r="B2235" s="2" t="s">
        <v>5</v>
      </c>
      <c r="C2235" s="2" t="s">
        <v>327</v>
      </c>
    </row>
    <row r="2236" spans="1:3" x14ac:dyDescent="0.2">
      <c r="A2236" s="7"/>
      <c r="B2236" s="2" t="s">
        <v>7</v>
      </c>
      <c r="C2236" s="2" t="s">
        <v>1308</v>
      </c>
    </row>
    <row r="2237" spans="1:3" x14ac:dyDescent="0.2">
      <c r="A2237" s="7"/>
      <c r="B2237" s="2" t="s">
        <v>9</v>
      </c>
      <c r="C2237" s="3" t="str">
        <f>HYPERLINK("mailto:Nahida.Teliani@chicagobooth.edu", "Nahida.Teliani@chicagobooth.edu")</f>
        <v>Nahida.Teliani@chicagobooth.edu</v>
      </c>
    </row>
    <row r="2238" spans="1:3" x14ac:dyDescent="0.2">
      <c r="A2238" s="8" t="s">
        <v>1309</v>
      </c>
      <c r="B2238" s="4" t="s">
        <v>3</v>
      </c>
      <c r="C2238" s="4" t="s">
        <v>1310</v>
      </c>
    </row>
    <row r="2239" spans="1:3" x14ac:dyDescent="0.2">
      <c r="A2239" s="9"/>
      <c r="B2239" s="4" t="s">
        <v>5</v>
      </c>
      <c r="C2239" s="4" t="s">
        <v>16</v>
      </c>
    </row>
    <row r="2240" spans="1:3" x14ac:dyDescent="0.2">
      <c r="A2240" s="9"/>
      <c r="B2240" s="4" t="s">
        <v>7</v>
      </c>
      <c r="C2240" s="4" t="s">
        <v>1311</v>
      </c>
    </row>
    <row r="2241" spans="1:3" x14ac:dyDescent="0.2">
      <c r="A2241" s="9"/>
      <c r="B2241" s="4" t="s">
        <v>9</v>
      </c>
      <c r="C2241" s="5" t="str">
        <f>HYPERLINK("mailto:Mark.Temelko@chicagobooth.edu", "Mark.Temelko@chicagobooth.edu")</f>
        <v>Mark.Temelko@chicagobooth.edu</v>
      </c>
    </row>
    <row r="2242" spans="1:3" x14ac:dyDescent="0.2">
      <c r="A2242" s="6" t="s">
        <v>1312</v>
      </c>
      <c r="B2242" s="2" t="s">
        <v>3</v>
      </c>
      <c r="C2242" s="2" t="s">
        <v>26</v>
      </c>
    </row>
    <row r="2243" spans="1:3" x14ac:dyDescent="0.2">
      <c r="A2243" s="7"/>
      <c r="B2243" s="2" t="s">
        <v>5</v>
      </c>
      <c r="C2243" s="2" t="s">
        <v>34</v>
      </c>
    </row>
    <row r="2244" spans="1:3" x14ac:dyDescent="0.2">
      <c r="A2244" s="7"/>
      <c r="B2244" s="2" t="s">
        <v>7</v>
      </c>
      <c r="C2244" s="2" t="s">
        <v>1</v>
      </c>
    </row>
    <row r="2245" spans="1:3" x14ac:dyDescent="0.2">
      <c r="A2245" s="7"/>
      <c r="B2245" s="2" t="s">
        <v>9</v>
      </c>
      <c r="C2245" s="3" t="str">
        <f>HYPERLINK("mailto:staff.test@chicagobooth.edu", "staff.test@chicagobooth.edu")</f>
        <v>staff.test@chicagobooth.edu</v>
      </c>
    </row>
    <row r="2246" spans="1:3" x14ac:dyDescent="0.2">
      <c r="A2246" s="8" t="s">
        <v>1313</v>
      </c>
      <c r="B2246" s="4" t="s">
        <v>3</v>
      </c>
      <c r="C2246" s="4" t="s">
        <v>26</v>
      </c>
    </row>
    <row r="2247" spans="1:3" x14ac:dyDescent="0.2">
      <c r="A2247" s="9"/>
      <c r="B2247" s="4" t="s">
        <v>5</v>
      </c>
      <c r="C2247" s="4" t="s">
        <v>51</v>
      </c>
    </row>
    <row r="2248" spans="1:3" x14ac:dyDescent="0.2">
      <c r="A2248" s="9"/>
      <c r="B2248" s="4" t="s">
        <v>7</v>
      </c>
      <c r="C2248" s="4" t="s">
        <v>1</v>
      </c>
    </row>
    <row r="2249" spans="1:3" x14ac:dyDescent="0.2">
      <c r="A2249" s="9"/>
      <c r="B2249" s="4" t="s">
        <v>9</v>
      </c>
      <c r="C2249" s="5" t="str">
        <f>HYPERLINK("mailto:stest2uatest@chicagobooth.edu", "stest2uatest@chicagobooth.edu")</f>
        <v>stest2uatest@chicagobooth.edu</v>
      </c>
    </row>
    <row r="2250" spans="1:3" x14ac:dyDescent="0.2">
      <c r="A2250" s="6" t="s">
        <v>1314</v>
      </c>
      <c r="B2250" s="2" t="s">
        <v>3</v>
      </c>
      <c r="C2250" s="2" t="s">
        <v>312</v>
      </c>
    </row>
    <row r="2251" spans="1:3" x14ac:dyDescent="0.2">
      <c r="A2251" s="7"/>
      <c r="B2251" s="2" t="s">
        <v>5</v>
      </c>
      <c r="C2251" s="2" t="s">
        <v>77</v>
      </c>
    </row>
    <row r="2252" spans="1:3" x14ac:dyDescent="0.2">
      <c r="A2252" s="7"/>
      <c r="B2252" s="2" t="s">
        <v>7</v>
      </c>
      <c r="C2252" s="2" t="s">
        <v>1315</v>
      </c>
    </row>
    <row r="2253" spans="1:3" x14ac:dyDescent="0.2">
      <c r="A2253" s="7"/>
      <c r="B2253" s="2" t="s">
        <v>9</v>
      </c>
      <c r="C2253" s="3" t="str">
        <f>HYPERLINK("mailto:Michael.Thomas@chicagobooth.edu", "Michael.Thomas@chicagobooth.edu")</f>
        <v>Michael.Thomas@chicagobooth.edu</v>
      </c>
    </row>
    <row r="2254" spans="1:3" x14ac:dyDescent="0.2">
      <c r="A2254" s="8" t="s">
        <v>1316</v>
      </c>
      <c r="B2254" s="4" t="s">
        <v>3</v>
      </c>
      <c r="C2254" s="4" t="s">
        <v>1317</v>
      </c>
    </row>
    <row r="2255" spans="1:3" x14ac:dyDescent="0.2">
      <c r="A2255" s="9"/>
      <c r="B2255" s="4" t="s">
        <v>5</v>
      </c>
      <c r="C2255" s="4" t="s">
        <v>23</v>
      </c>
    </row>
    <row r="2256" spans="1:3" x14ac:dyDescent="0.2">
      <c r="A2256" s="9"/>
      <c r="B2256" s="4" t="s">
        <v>7</v>
      </c>
      <c r="C2256" s="4" t="s">
        <v>1318</v>
      </c>
    </row>
    <row r="2257" spans="1:3" x14ac:dyDescent="0.2">
      <c r="A2257" s="9"/>
      <c r="B2257" s="4" t="s">
        <v>9</v>
      </c>
      <c r="C2257" s="5" t="str">
        <f>HYPERLINK("mailto:Shalana.Thompson@chicagobooth.edu", "Shalana.Thompson@chicagobooth.edu")</f>
        <v>Shalana.Thompson@chicagobooth.edu</v>
      </c>
    </row>
    <row r="2258" spans="1:3" x14ac:dyDescent="0.2">
      <c r="A2258" s="6" t="s">
        <v>1319</v>
      </c>
      <c r="B2258" s="2" t="s">
        <v>3</v>
      </c>
      <c r="C2258" s="2" t="s">
        <v>220</v>
      </c>
    </row>
    <row r="2259" spans="1:3" x14ac:dyDescent="0.2">
      <c r="A2259" s="7"/>
      <c r="B2259" s="2" t="s">
        <v>5</v>
      </c>
      <c r="C2259" s="2" t="s">
        <v>83</v>
      </c>
    </row>
    <row r="2260" spans="1:3" x14ac:dyDescent="0.2">
      <c r="A2260" s="7"/>
      <c r="B2260" s="2" t="s">
        <v>7</v>
      </c>
      <c r="C2260" s="2" t="s">
        <v>1</v>
      </c>
    </row>
    <row r="2261" spans="1:3" x14ac:dyDescent="0.2">
      <c r="A2261" s="7"/>
      <c r="B2261" s="2" t="s">
        <v>9</v>
      </c>
      <c r="C2261" s="3" t="str">
        <f>HYPERLINK("mailto:Julie.Thornton@chicagobooth.edu", "Julie.Thornton@chicagobooth.edu")</f>
        <v>Julie.Thornton@chicagobooth.edu</v>
      </c>
    </row>
    <row r="2262" spans="1:3" x14ac:dyDescent="0.2">
      <c r="A2262" s="8" t="s">
        <v>1320</v>
      </c>
      <c r="B2262" s="4" t="s">
        <v>3</v>
      </c>
      <c r="C2262" s="4" t="s">
        <v>1321</v>
      </c>
    </row>
    <row r="2263" spans="1:3" x14ac:dyDescent="0.2">
      <c r="A2263" s="9"/>
      <c r="B2263" s="4" t="s">
        <v>5</v>
      </c>
      <c r="C2263" s="4" t="s">
        <v>20</v>
      </c>
    </row>
    <row r="2264" spans="1:3" x14ac:dyDescent="0.2">
      <c r="A2264" s="9"/>
      <c r="B2264" s="4" t="s">
        <v>7</v>
      </c>
      <c r="C2264" s="4" t="s">
        <v>1322</v>
      </c>
    </row>
    <row r="2265" spans="1:3" x14ac:dyDescent="0.2">
      <c r="A2265" s="9"/>
      <c r="B2265" s="4" t="s">
        <v>9</v>
      </c>
      <c r="C2265" s="5" t="str">
        <f>HYPERLINK("mailto:Jim.Tinley@chicagobooth.edu", "Jim.Tinley@chicagobooth.edu")</f>
        <v>Jim.Tinley@chicagobooth.edu</v>
      </c>
    </row>
    <row r="2266" spans="1:3" x14ac:dyDescent="0.2">
      <c r="A2266" s="6" t="s">
        <v>1323</v>
      </c>
      <c r="B2266" s="2" t="s">
        <v>3</v>
      </c>
      <c r="C2266" s="2" t="s">
        <v>593</v>
      </c>
    </row>
    <row r="2267" spans="1:3" x14ac:dyDescent="0.2">
      <c r="A2267" s="7"/>
      <c r="B2267" s="2" t="s">
        <v>5</v>
      </c>
      <c r="C2267" s="2" t="s">
        <v>20</v>
      </c>
    </row>
    <row r="2268" spans="1:3" x14ac:dyDescent="0.2">
      <c r="A2268" s="7"/>
      <c r="B2268" s="2" t="s">
        <v>7</v>
      </c>
      <c r="C2268" s="2" t="s">
        <v>1324</v>
      </c>
    </row>
    <row r="2269" spans="1:3" x14ac:dyDescent="0.2">
      <c r="A2269" s="7"/>
      <c r="B2269" s="2" t="s">
        <v>9</v>
      </c>
      <c r="C2269" s="3" t="str">
        <f>HYPERLINK("mailto:katie.tkach@chicagobooth.edu", "katie.tkach@chicagobooth.edu")</f>
        <v>katie.tkach@chicagobooth.edu</v>
      </c>
    </row>
    <row r="2270" spans="1:3" x14ac:dyDescent="0.2">
      <c r="A2270" s="8" t="s">
        <v>1325</v>
      </c>
      <c r="B2270" s="4" t="s">
        <v>3</v>
      </c>
      <c r="C2270" s="4" t="s">
        <v>1326</v>
      </c>
    </row>
    <row r="2271" spans="1:3" x14ac:dyDescent="0.2">
      <c r="A2271" s="9"/>
      <c r="B2271" s="4" t="s">
        <v>5</v>
      </c>
      <c r="C2271" s="4" t="s">
        <v>12</v>
      </c>
    </row>
    <row r="2272" spans="1:3" x14ac:dyDescent="0.2">
      <c r="A2272" s="9"/>
      <c r="B2272" s="4" t="s">
        <v>7</v>
      </c>
      <c r="C2272" s="4" t="s">
        <v>1327</v>
      </c>
    </row>
    <row r="2273" spans="1:3" x14ac:dyDescent="0.2">
      <c r="A2273" s="9"/>
      <c r="B2273" s="4" t="s">
        <v>9</v>
      </c>
      <c r="C2273" s="5" t="str">
        <f>HYPERLINK("mailto:Eileen.To@chicagobooth.edu", "Eileen.To@chicagobooth.edu")</f>
        <v>Eileen.To@chicagobooth.edu</v>
      </c>
    </row>
    <row r="2274" spans="1:3" x14ac:dyDescent="0.2">
      <c r="A2274" s="6" t="s">
        <v>1328</v>
      </c>
      <c r="B2274" s="2" t="s">
        <v>3</v>
      </c>
      <c r="C2274" s="2" t="s">
        <v>26</v>
      </c>
    </row>
    <row r="2275" spans="1:3" x14ac:dyDescent="0.2">
      <c r="A2275" s="7"/>
      <c r="B2275" s="2" t="s">
        <v>5</v>
      </c>
      <c r="C2275" s="2" t="s">
        <v>20</v>
      </c>
    </row>
    <row r="2276" spans="1:3" x14ac:dyDescent="0.2">
      <c r="A2276" s="7"/>
      <c r="B2276" s="2" t="s">
        <v>7</v>
      </c>
      <c r="C2276" s="2" t="s">
        <v>1329</v>
      </c>
    </row>
    <row r="2277" spans="1:3" x14ac:dyDescent="0.2">
      <c r="A2277" s="7"/>
      <c r="B2277" s="2" t="s">
        <v>9</v>
      </c>
      <c r="C2277" s="3" t="str">
        <f>HYPERLINK("mailto:Morgan.Tomaso@chicagobooth.edu", "Morgan.Tomaso@chicagobooth.edu")</f>
        <v>Morgan.Tomaso@chicagobooth.edu</v>
      </c>
    </row>
    <row r="2278" spans="1:3" x14ac:dyDescent="0.2">
      <c r="A2278" s="8" t="s">
        <v>1330</v>
      </c>
      <c r="B2278" s="4" t="s">
        <v>3</v>
      </c>
      <c r="C2278" s="4" t="s">
        <v>26</v>
      </c>
    </row>
    <row r="2279" spans="1:3" x14ac:dyDescent="0.2">
      <c r="A2279" s="9"/>
      <c r="B2279" s="4" t="s">
        <v>5</v>
      </c>
      <c r="C2279" s="4" t="s">
        <v>224</v>
      </c>
    </row>
    <row r="2280" spans="1:3" x14ac:dyDescent="0.2">
      <c r="A2280" s="9"/>
      <c r="B2280" s="4" t="s">
        <v>7</v>
      </c>
      <c r="C2280" s="4" t="s">
        <v>1331</v>
      </c>
    </row>
    <row r="2281" spans="1:3" x14ac:dyDescent="0.2">
      <c r="A2281" s="9"/>
      <c r="B2281" s="4" t="s">
        <v>9</v>
      </c>
      <c r="C2281" s="5" t="str">
        <f>HYPERLINK("mailto:Briana.Tomlinson@chicagobooth.edu", "Briana.Tomlinson@chicagobooth.edu")</f>
        <v>Briana.Tomlinson@chicagobooth.edu</v>
      </c>
    </row>
    <row r="2282" spans="1:3" x14ac:dyDescent="0.2">
      <c r="A2282" s="6" t="s">
        <v>1332</v>
      </c>
      <c r="B2282" s="2" t="s">
        <v>3</v>
      </c>
      <c r="C2282" s="2" t="s">
        <v>1333</v>
      </c>
    </row>
    <row r="2283" spans="1:3" x14ac:dyDescent="0.2">
      <c r="A2283" s="7"/>
      <c r="B2283" s="2" t="s">
        <v>5</v>
      </c>
      <c r="C2283" s="2" t="s">
        <v>118</v>
      </c>
    </row>
    <row r="2284" spans="1:3" x14ac:dyDescent="0.2">
      <c r="A2284" s="7"/>
      <c r="B2284" s="2" t="s">
        <v>7</v>
      </c>
      <c r="C2284" s="2" t="s">
        <v>1334</v>
      </c>
    </row>
    <row r="2285" spans="1:3" x14ac:dyDescent="0.2">
      <c r="A2285" s="7"/>
      <c r="B2285" s="2" t="s">
        <v>9</v>
      </c>
      <c r="C2285" s="3" t="str">
        <f>HYPERLINK("mailto:Angela.Tong@chicagobooth.edu", "Angela.Tong@chicagobooth.edu")</f>
        <v>Angela.Tong@chicagobooth.edu</v>
      </c>
    </row>
    <row r="2286" spans="1:3" x14ac:dyDescent="0.2">
      <c r="A2286" s="8" t="s">
        <v>1335</v>
      </c>
      <c r="B2286" s="4" t="s">
        <v>3</v>
      </c>
      <c r="C2286" s="4" t="s">
        <v>341</v>
      </c>
    </row>
    <row r="2287" spans="1:3" x14ac:dyDescent="0.2">
      <c r="A2287" s="9"/>
      <c r="B2287" s="4" t="s">
        <v>5</v>
      </c>
      <c r="C2287" s="4" t="s">
        <v>16</v>
      </c>
    </row>
    <row r="2288" spans="1:3" x14ac:dyDescent="0.2">
      <c r="A2288" s="9"/>
      <c r="B2288" s="4" t="s">
        <v>7</v>
      </c>
      <c r="C2288" s="4" t="s">
        <v>1</v>
      </c>
    </row>
    <row r="2289" spans="1:3" x14ac:dyDescent="0.2">
      <c r="A2289" s="9"/>
      <c r="B2289" s="4" t="s">
        <v>9</v>
      </c>
      <c r="C2289" s="5" t="str">
        <f>HYPERLINK("mailto:Katerina.Townsend@chicagobooth.edu", "Katerina.Townsend@chicagobooth.edu")</f>
        <v>Katerina.Townsend@chicagobooth.edu</v>
      </c>
    </row>
    <row r="2290" spans="1:3" x14ac:dyDescent="0.2">
      <c r="A2290" s="6" t="s">
        <v>1336</v>
      </c>
      <c r="B2290" s="2" t="s">
        <v>3</v>
      </c>
      <c r="C2290" s="2" t="s">
        <v>64</v>
      </c>
    </row>
    <row r="2291" spans="1:3" x14ac:dyDescent="0.2">
      <c r="A2291" s="7"/>
      <c r="B2291" s="2" t="s">
        <v>5</v>
      </c>
      <c r="C2291" s="2" t="s">
        <v>51</v>
      </c>
    </row>
    <row r="2292" spans="1:3" x14ac:dyDescent="0.2">
      <c r="A2292" s="7"/>
      <c r="B2292" s="2" t="s">
        <v>7</v>
      </c>
      <c r="C2292" s="2" t="s">
        <v>1</v>
      </c>
    </row>
    <row r="2293" spans="1:3" x14ac:dyDescent="0.2">
      <c r="A2293" s="7"/>
      <c r="B2293" s="2" t="s">
        <v>9</v>
      </c>
      <c r="C2293" s="3" t="str">
        <f>HYPERLINK("mailto:Gregory.Tracey@chicagobooth.edu", "Gregory.Tracey@chicagobooth.edu")</f>
        <v>Gregory.Tracey@chicagobooth.edu</v>
      </c>
    </row>
    <row r="2294" spans="1:3" x14ac:dyDescent="0.2">
      <c r="A2294" s="8" t="s">
        <v>1337</v>
      </c>
      <c r="B2294" s="4" t="s">
        <v>3</v>
      </c>
      <c r="C2294" s="4" t="s">
        <v>605</v>
      </c>
    </row>
    <row r="2295" spans="1:3" x14ac:dyDescent="0.2">
      <c r="A2295" s="9"/>
      <c r="B2295" s="4" t="s">
        <v>5</v>
      </c>
      <c r="C2295" s="4" t="s">
        <v>34</v>
      </c>
    </row>
    <row r="2296" spans="1:3" x14ac:dyDescent="0.2">
      <c r="A2296" s="9"/>
      <c r="B2296" s="4" t="s">
        <v>7</v>
      </c>
      <c r="C2296" s="4" t="s">
        <v>1338</v>
      </c>
    </row>
    <row r="2297" spans="1:3" x14ac:dyDescent="0.2">
      <c r="A2297" s="9"/>
      <c r="B2297" s="4" t="s">
        <v>9</v>
      </c>
      <c r="C2297" s="5" t="str">
        <f>HYPERLINK("mailto:chris.trojniar@chicagobooth.edu", "chris.trojniar@chicagobooth.edu")</f>
        <v>chris.trojniar@chicagobooth.edu</v>
      </c>
    </row>
    <row r="2298" spans="1:3" x14ac:dyDescent="0.2">
      <c r="A2298" s="6" t="s">
        <v>1339</v>
      </c>
      <c r="B2298" s="2" t="s">
        <v>3</v>
      </c>
      <c r="C2298" s="2" t="s">
        <v>50</v>
      </c>
    </row>
    <row r="2299" spans="1:3" x14ac:dyDescent="0.2">
      <c r="A2299" s="7"/>
      <c r="B2299" s="2" t="s">
        <v>5</v>
      </c>
      <c r="C2299" s="2" t="s">
        <v>51</v>
      </c>
    </row>
    <row r="2300" spans="1:3" x14ac:dyDescent="0.2">
      <c r="A2300" s="7"/>
      <c r="B2300" s="2" t="s">
        <v>7</v>
      </c>
      <c r="C2300" s="2" t="s">
        <v>1</v>
      </c>
    </row>
    <row r="2301" spans="1:3" x14ac:dyDescent="0.2">
      <c r="A2301" s="7"/>
      <c r="B2301" s="2" t="s">
        <v>9</v>
      </c>
      <c r="C2301" s="3" t="str">
        <f>HYPERLINK("mailto:Bradley.Turnwald@chicagobooth.edu", "Bradley.Turnwald@chicagobooth.edu")</f>
        <v>Bradley.Turnwald@chicagobooth.edu</v>
      </c>
    </row>
    <row r="2302" spans="1:3" x14ac:dyDescent="0.2">
      <c r="A2302" s="8" t="s">
        <v>1340</v>
      </c>
      <c r="B2302" s="4" t="s">
        <v>3</v>
      </c>
      <c r="C2302" s="4" t="s">
        <v>1341</v>
      </c>
    </row>
    <row r="2303" spans="1:3" x14ac:dyDescent="0.2">
      <c r="A2303" s="9"/>
      <c r="B2303" s="4" t="s">
        <v>5</v>
      </c>
      <c r="C2303" s="4" t="s">
        <v>194</v>
      </c>
    </row>
    <row r="2304" spans="1:3" x14ac:dyDescent="0.2">
      <c r="A2304" s="9"/>
      <c r="B2304" s="4" t="s">
        <v>7</v>
      </c>
      <c r="C2304" s="4" t="s">
        <v>1342</v>
      </c>
    </row>
    <row r="2305" spans="1:3" x14ac:dyDescent="0.2">
      <c r="A2305" s="9"/>
      <c r="B2305" s="4" t="s">
        <v>9</v>
      </c>
      <c r="C2305" s="5" t="str">
        <f>HYPERLINK("mailto:Kate.Turvy@chicagobooth.edu", "Kate.Turvy@chicagobooth.edu")</f>
        <v>Kate.Turvy@chicagobooth.edu</v>
      </c>
    </row>
    <row r="2306" spans="1:3" x14ac:dyDescent="0.2">
      <c r="A2306" s="6" t="s">
        <v>1343</v>
      </c>
      <c r="B2306" s="2" t="s">
        <v>3</v>
      </c>
      <c r="C2306" s="2" t="s">
        <v>11</v>
      </c>
    </row>
    <row r="2307" spans="1:3" x14ac:dyDescent="0.2">
      <c r="A2307" s="7"/>
      <c r="B2307" s="2" t="s">
        <v>5</v>
      </c>
      <c r="C2307" s="2" t="s">
        <v>27</v>
      </c>
    </row>
    <row r="2308" spans="1:3" x14ac:dyDescent="0.2">
      <c r="A2308" s="7"/>
      <c r="B2308" s="2" t="s">
        <v>7</v>
      </c>
      <c r="C2308" s="2" t="s">
        <v>1</v>
      </c>
    </row>
    <row r="2309" spans="1:3" x14ac:dyDescent="0.2">
      <c r="A2309" s="7"/>
      <c r="B2309" s="2" t="s">
        <v>9</v>
      </c>
      <c r="C2309" s="3" t="str">
        <f>HYPERLINK("mailto:Christina.Tzovaras@chicagobooth.edu", "Christina.Tzovaras@chicagobooth.edu")</f>
        <v>Christina.Tzovaras@chicagobooth.edu</v>
      </c>
    </row>
    <row r="2310" spans="1:3" x14ac:dyDescent="0.2">
      <c r="A2310" s="8" t="s">
        <v>1344</v>
      </c>
      <c r="B2310" s="4" t="s">
        <v>3</v>
      </c>
      <c r="C2310" s="4" t="s">
        <v>50</v>
      </c>
    </row>
    <row r="2311" spans="1:3" x14ac:dyDescent="0.2">
      <c r="A2311" s="9"/>
      <c r="B2311" s="4" t="s">
        <v>5</v>
      </c>
      <c r="C2311" s="4" t="s">
        <v>51</v>
      </c>
    </row>
    <row r="2312" spans="1:3" x14ac:dyDescent="0.2">
      <c r="A2312" s="9"/>
      <c r="B2312" s="4" t="s">
        <v>7</v>
      </c>
      <c r="C2312" s="4" t="s">
        <v>1</v>
      </c>
    </row>
    <row r="2313" spans="1:3" x14ac:dyDescent="0.2">
      <c r="A2313" s="9"/>
      <c r="B2313" s="4" t="s">
        <v>9</v>
      </c>
      <c r="C2313" s="5" t="str">
        <f>HYPERLINK("mailto:Stefan.Uddenberg@chicagobooth.edu", "Stefan.Uddenberg@chicagobooth.edu")</f>
        <v>Stefan.Uddenberg@chicagobooth.edu</v>
      </c>
    </row>
    <row r="2314" spans="1:3" x14ac:dyDescent="0.2">
      <c r="A2314" s="6" t="s">
        <v>1345</v>
      </c>
      <c r="B2314" s="2" t="s">
        <v>3</v>
      </c>
      <c r="C2314" s="2" t="s">
        <v>1346</v>
      </c>
    </row>
    <row r="2315" spans="1:3" x14ac:dyDescent="0.2">
      <c r="A2315" s="7"/>
      <c r="B2315" s="2" t="s">
        <v>5</v>
      </c>
      <c r="C2315" s="2" t="s">
        <v>303</v>
      </c>
    </row>
    <row r="2316" spans="1:3" x14ac:dyDescent="0.2">
      <c r="A2316" s="7"/>
      <c r="B2316" s="2" t="s">
        <v>7</v>
      </c>
      <c r="C2316" s="2" t="s">
        <v>1347</v>
      </c>
    </row>
    <row r="2317" spans="1:3" x14ac:dyDescent="0.2">
      <c r="A2317" s="7"/>
      <c r="B2317" s="2" t="s">
        <v>9</v>
      </c>
      <c r="C2317" s="3" t="str">
        <f>HYPERLINK("mailto:Chelsea.Vail@chicagobooth.edu", "Chelsea.Vail@chicagobooth.edu")</f>
        <v>Chelsea.Vail@chicagobooth.edu</v>
      </c>
    </row>
    <row r="2318" spans="1:3" x14ac:dyDescent="0.2">
      <c r="A2318" s="8" t="s">
        <v>1348</v>
      </c>
      <c r="B2318" s="4" t="s">
        <v>3</v>
      </c>
      <c r="C2318" s="4" t="s">
        <v>220</v>
      </c>
    </row>
    <row r="2319" spans="1:3" x14ac:dyDescent="0.2">
      <c r="A2319" s="9"/>
      <c r="B2319" s="4" t="s">
        <v>5</v>
      </c>
      <c r="C2319" s="4" t="s">
        <v>83</v>
      </c>
    </row>
    <row r="2320" spans="1:3" x14ac:dyDescent="0.2">
      <c r="A2320" s="9"/>
      <c r="B2320" s="4" t="s">
        <v>7</v>
      </c>
      <c r="C2320" s="4" t="s">
        <v>1349</v>
      </c>
    </row>
    <row r="2321" spans="1:3" x14ac:dyDescent="0.2">
      <c r="A2321" s="9"/>
      <c r="B2321" s="4" t="s">
        <v>9</v>
      </c>
      <c r="C2321" s="5" t="str">
        <f>HYPERLINK("mailto:Gina.Vairo@chicagobooth.edu", "Gina.Vairo@chicagobooth.edu")</f>
        <v>Gina.Vairo@chicagobooth.edu</v>
      </c>
    </row>
    <row r="2322" spans="1:3" x14ac:dyDescent="0.2">
      <c r="A2322" s="6" t="s">
        <v>1350</v>
      </c>
      <c r="B2322" s="2" t="s">
        <v>3</v>
      </c>
      <c r="C2322" s="2" t="s">
        <v>1351</v>
      </c>
    </row>
    <row r="2323" spans="1:3" x14ac:dyDescent="0.2">
      <c r="A2323" s="7"/>
      <c r="B2323" s="2" t="s">
        <v>5</v>
      </c>
      <c r="C2323" s="2" t="s">
        <v>12</v>
      </c>
    </row>
    <row r="2324" spans="1:3" x14ac:dyDescent="0.2">
      <c r="A2324" s="7"/>
      <c r="B2324" s="2" t="s">
        <v>7</v>
      </c>
      <c r="C2324" s="2" t="s">
        <v>1352</v>
      </c>
    </row>
    <row r="2325" spans="1:3" x14ac:dyDescent="0.2">
      <c r="A2325" s="7"/>
      <c r="B2325" s="2" t="s">
        <v>9</v>
      </c>
      <c r="C2325" s="3" t="str">
        <f>HYPERLINK("mailto:Christina.Valentin@chicagobooth.edu", "Christina.Valentin@chicagobooth.edu")</f>
        <v>Christina.Valentin@chicagobooth.edu</v>
      </c>
    </row>
    <row r="2326" spans="1:3" x14ac:dyDescent="0.2">
      <c r="A2326" s="8" t="s">
        <v>1353</v>
      </c>
      <c r="B2326" s="4" t="s">
        <v>3</v>
      </c>
      <c r="C2326" s="4" t="s">
        <v>1354</v>
      </c>
    </row>
    <row r="2327" spans="1:3" x14ac:dyDescent="0.2">
      <c r="A2327" s="9"/>
      <c r="B2327" s="4" t="s">
        <v>5</v>
      </c>
      <c r="C2327" s="4" t="s">
        <v>83</v>
      </c>
    </row>
    <row r="2328" spans="1:3" x14ac:dyDescent="0.2">
      <c r="A2328" s="9"/>
      <c r="B2328" s="4" t="s">
        <v>7</v>
      </c>
      <c r="C2328" s="4" t="s">
        <v>1355</v>
      </c>
    </row>
    <row r="2329" spans="1:3" x14ac:dyDescent="0.2">
      <c r="A2329" s="9"/>
      <c r="B2329" s="4" t="s">
        <v>9</v>
      </c>
      <c r="C2329" s="5" t="str">
        <f>HYPERLINK("mailto:barbara.vance@chicagobooth.edu", "barbara.vance@chicagobooth.edu")</f>
        <v>barbara.vance@chicagobooth.edu</v>
      </c>
    </row>
    <row r="2330" spans="1:3" x14ac:dyDescent="0.2">
      <c r="A2330" s="6" t="s">
        <v>1356</v>
      </c>
      <c r="B2330" s="2" t="s">
        <v>3</v>
      </c>
      <c r="C2330" s="2" t="s">
        <v>634</v>
      </c>
    </row>
    <row r="2331" spans="1:3" x14ac:dyDescent="0.2">
      <c r="A2331" s="7"/>
      <c r="B2331" s="2" t="s">
        <v>5</v>
      </c>
      <c r="C2331" s="2" t="s">
        <v>34</v>
      </c>
    </row>
    <row r="2332" spans="1:3" x14ac:dyDescent="0.2">
      <c r="A2332" s="7"/>
      <c r="B2332" s="2" t="s">
        <v>7</v>
      </c>
      <c r="C2332" s="2" t="s">
        <v>1357</v>
      </c>
    </row>
    <row r="2333" spans="1:3" x14ac:dyDescent="0.2">
      <c r="A2333" s="7"/>
      <c r="B2333" s="2" t="s">
        <v>9</v>
      </c>
      <c r="C2333" s="3" t="str">
        <f>HYPERLINK("mailto:Ernesto.Vargas@chicagobooth.edu", "Ernesto.Vargas@chicagobooth.edu")</f>
        <v>Ernesto.Vargas@chicagobooth.edu</v>
      </c>
    </row>
    <row r="2334" spans="1:3" x14ac:dyDescent="0.2">
      <c r="A2334" s="8" t="s">
        <v>1358</v>
      </c>
      <c r="B2334" s="4" t="s">
        <v>3</v>
      </c>
      <c r="C2334" s="4" t="s">
        <v>1359</v>
      </c>
    </row>
    <row r="2335" spans="1:3" x14ac:dyDescent="0.2">
      <c r="A2335" s="9"/>
      <c r="B2335" s="4" t="s">
        <v>5</v>
      </c>
      <c r="C2335" s="4" t="s">
        <v>16</v>
      </c>
    </row>
    <row r="2336" spans="1:3" x14ac:dyDescent="0.2">
      <c r="A2336" s="9"/>
      <c r="B2336" s="4" t="s">
        <v>7</v>
      </c>
      <c r="C2336" s="4" t="s">
        <v>1</v>
      </c>
    </row>
    <row r="2337" spans="1:3" x14ac:dyDescent="0.2">
      <c r="A2337" s="9"/>
      <c r="B2337" s="4" t="s">
        <v>9</v>
      </c>
      <c r="C2337" s="5" t="str">
        <f>HYPERLINK("mailto:Adam.Vargas@chicagobooth.edu", "Adam.Vargas@chicagobooth.edu")</f>
        <v>Adam.Vargas@chicagobooth.edu</v>
      </c>
    </row>
    <row r="2338" spans="1:3" x14ac:dyDescent="0.2">
      <c r="A2338" s="6" t="s">
        <v>1360</v>
      </c>
      <c r="B2338" s="2" t="s">
        <v>3</v>
      </c>
      <c r="C2338" s="2" t="s">
        <v>312</v>
      </c>
    </row>
    <row r="2339" spans="1:3" x14ac:dyDescent="0.2">
      <c r="A2339" s="7"/>
      <c r="B2339" s="2" t="s">
        <v>5</v>
      </c>
      <c r="C2339" s="2" t="s">
        <v>77</v>
      </c>
    </row>
    <row r="2340" spans="1:3" x14ac:dyDescent="0.2">
      <c r="A2340" s="7"/>
      <c r="B2340" s="2" t="s">
        <v>7</v>
      </c>
      <c r="C2340" s="2" t="s">
        <v>1</v>
      </c>
    </row>
    <row r="2341" spans="1:3" x14ac:dyDescent="0.2">
      <c r="A2341" s="7"/>
      <c r="B2341" s="2" t="s">
        <v>9</v>
      </c>
      <c r="C2341" s="3" t="str">
        <f>HYPERLINK("mailto:Aracely.Vasquez@chicagobooth.edu", "Aracely.Vasquez@chicagobooth.edu")</f>
        <v>Aracely.Vasquez@chicagobooth.edu</v>
      </c>
    </row>
    <row r="2342" spans="1:3" x14ac:dyDescent="0.2">
      <c r="A2342" s="8" t="s">
        <v>1361</v>
      </c>
      <c r="B2342" s="4" t="s">
        <v>3</v>
      </c>
      <c r="C2342" s="4" t="s">
        <v>1362</v>
      </c>
    </row>
    <row r="2343" spans="1:3" x14ac:dyDescent="0.2">
      <c r="A2343" s="9"/>
      <c r="B2343" s="4" t="s">
        <v>727</v>
      </c>
      <c r="C2343" s="4" t="s">
        <v>1363</v>
      </c>
    </row>
    <row r="2344" spans="1:3" x14ac:dyDescent="0.2">
      <c r="A2344" s="9"/>
      <c r="B2344" s="4" t="s">
        <v>7</v>
      </c>
      <c r="C2344" s="4" t="s">
        <v>1364</v>
      </c>
    </row>
    <row r="2345" spans="1:3" x14ac:dyDescent="0.2">
      <c r="A2345" s="9"/>
      <c r="B2345" s="4" t="s">
        <v>9</v>
      </c>
      <c r="C2345" s="5" t="str">
        <f>HYPERLINK("mailto:pietro.veronesi@chicagobooth.edu", "pietro.veronesi@chicagobooth.edu")</f>
        <v>pietro.veronesi@chicagobooth.edu</v>
      </c>
    </row>
    <row r="2346" spans="1:3" x14ac:dyDescent="0.2">
      <c r="A2346" s="6" t="s">
        <v>1365</v>
      </c>
      <c r="B2346" s="2" t="s">
        <v>3</v>
      </c>
      <c r="C2346" s="2" t="s">
        <v>1366</v>
      </c>
    </row>
    <row r="2347" spans="1:3" x14ac:dyDescent="0.2">
      <c r="A2347" s="7"/>
      <c r="B2347" s="2" t="s">
        <v>5</v>
      </c>
      <c r="C2347" s="2" t="s">
        <v>12</v>
      </c>
    </row>
    <row r="2348" spans="1:3" x14ac:dyDescent="0.2">
      <c r="A2348" s="7"/>
      <c r="B2348" s="2" t="s">
        <v>7</v>
      </c>
      <c r="C2348" s="2" t="s">
        <v>1367</v>
      </c>
    </row>
    <row r="2349" spans="1:3" x14ac:dyDescent="0.2">
      <c r="A2349" s="7"/>
      <c r="B2349" s="2" t="s">
        <v>9</v>
      </c>
      <c r="C2349" s="3" t="str">
        <f>HYPERLINK("mailto:anna.veszilits@chicagobooth.edu", "anna.veszilits@chicagobooth.edu")</f>
        <v>anna.veszilits@chicagobooth.edu</v>
      </c>
    </row>
    <row r="2350" spans="1:3" x14ac:dyDescent="0.2">
      <c r="A2350" s="8" t="s">
        <v>1368</v>
      </c>
      <c r="B2350" s="4" t="s">
        <v>3</v>
      </c>
      <c r="C2350" s="4" t="s">
        <v>1369</v>
      </c>
    </row>
    <row r="2351" spans="1:3" x14ac:dyDescent="0.2">
      <c r="A2351" s="9"/>
      <c r="B2351" s="4" t="s">
        <v>5</v>
      </c>
      <c r="C2351" s="4" t="s">
        <v>43</v>
      </c>
    </row>
    <row r="2352" spans="1:3" x14ac:dyDescent="0.2">
      <c r="A2352" s="9"/>
      <c r="B2352" s="4" t="s">
        <v>7</v>
      </c>
      <c r="C2352" s="4" t="s">
        <v>1370</v>
      </c>
    </row>
    <row r="2353" spans="1:3" x14ac:dyDescent="0.2">
      <c r="A2353" s="9"/>
      <c r="B2353" s="4" t="s">
        <v>9</v>
      </c>
      <c r="C2353" s="5" t="str">
        <f>HYPERLINK("mailto:joaquin.villalpando@chicagobooth.edu", "joaquin.villalpando@chicagobooth.edu")</f>
        <v>joaquin.villalpando@chicagobooth.edu</v>
      </c>
    </row>
    <row r="2354" spans="1:3" x14ac:dyDescent="0.2">
      <c r="A2354" s="6" t="s">
        <v>1371</v>
      </c>
      <c r="B2354" s="2" t="s">
        <v>3</v>
      </c>
      <c r="C2354" s="2" t="s">
        <v>1372</v>
      </c>
    </row>
    <row r="2355" spans="1:3" x14ac:dyDescent="0.2">
      <c r="A2355" s="7"/>
      <c r="B2355" s="2" t="s">
        <v>5</v>
      </c>
      <c r="C2355" s="2" t="s">
        <v>20</v>
      </c>
    </row>
    <row r="2356" spans="1:3" x14ac:dyDescent="0.2">
      <c r="A2356" s="7"/>
      <c r="B2356" s="2" t="s">
        <v>7</v>
      </c>
      <c r="C2356" s="2" t="s">
        <v>1373</v>
      </c>
    </row>
    <row r="2357" spans="1:3" x14ac:dyDescent="0.2">
      <c r="A2357" s="7"/>
      <c r="B2357" s="2" t="s">
        <v>9</v>
      </c>
      <c r="C2357" s="3" t="str">
        <f>HYPERLINK("mailto:Lisa.Villamil@chicagobooth.edu", "Lisa.Villamil@chicagobooth.edu")</f>
        <v>Lisa.Villamil@chicagobooth.edu</v>
      </c>
    </row>
    <row r="2358" spans="1:3" x14ac:dyDescent="0.2">
      <c r="A2358" s="8" t="s">
        <v>1374</v>
      </c>
      <c r="B2358" s="4" t="s">
        <v>3</v>
      </c>
      <c r="C2358" s="4" t="s">
        <v>237</v>
      </c>
    </row>
    <row r="2359" spans="1:3" x14ac:dyDescent="0.2">
      <c r="A2359" s="9"/>
      <c r="B2359" s="4" t="s">
        <v>5</v>
      </c>
      <c r="C2359" s="4" t="s">
        <v>198</v>
      </c>
    </row>
    <row r="2360" spans="1:3" x14ac:dyDescent="0.2">
      <c r="A2360" s="9"/>
      <c r="B2360" s="4" t="s">
        <v>7</v>
      </c>
      <c r="C2360" s="4" t="s">
        <v>1</v>
      </c>
    </row>
    <row r="2361" spans="1:3" x14ac:dyDescent="0.2">
      <c r="A2361" s="9"/>
      <c r="B2361" s="4" t="s">
        <v>9</v>
      </c>
      <c r="C2361" s="5" t="str">
        <f>HYPERLINK("mailto:Erzsebet.Vincent@chicagobooth.edu", "Erzsebet.Vincent@chicagobooth.edu")</f>
        <v>Erzsebet.Vincent@chicagobooth.edu</v>
      </c>
    </row>
    <row r="2362" spans="1:3" x14ac:dyDescent="0.2">
      <c r="A2362" s="6" t="s">
        <v>1375</v>
      </c>
      <c r="B2362" s="2" t="s">
        <v>3</v>
      </c>
      <c r="C2362" s="2" t="s">
        <v>784</v>
      </c>
    </row>
    <row r="2363" spans="1:3" x14ac:dyDescent="0.2">
      <c r="A2363" s="7"/>
      <c r="B2363" s="2" t="s">
        <v>5</v>
      </c>
      <c r="C2363" s="2" t="s">
        <v>334</v>
      </c>
    </row>
    <row r="2364" spans="1:3" x14ac:dyDescent="0.2">
      <c r="A2364" s="7"/>
      <c r="B2364" s="2" t="s">
        <v>7</v>
      </c>
      <c r="C2364" s="2" t="s">
        <v>1376</v>
      </c>
    </row>
    <row r="2365" spans="1:3" x14ac:dyDescent="0.2">
      <c r="A2365" s="7"/>
      <c r="B2365" s="2" t="s">
        <v>9</v>
      </c>
      <c r="C2365" s="3" t="str">
        <f>HYPERLINK("mailto:Gina.Vinci@chicagobooth.edu", "Gina.Vinci@chicagobooth.edu")</f>
        <v>Gina.Vinci@chicagobooth.edu</v>
      </c>
    </row>
    <row r="2366" spans="1:3" x14ac:dyDescent="0.2">
      <c r="A2366" s="8" t="s">
        <v>1377</v>
      </c>
      <c r="B2366" s="4" t="s">
        <v>3</v>
      </c>
      <c r="C2366" s="4" t="s">
        <v>1378</v>
      </c>
    </row>
    <row r="2367" spans="1:3" x14ac:dyDescent="0.2">
      <c r="A2367" s="9"/>
      <c r="B2367" s="4" t="s">
        <v>5</v>
      </c>
      <c r="C2367" s="4" t="s">
        <v>34</v>
      </c>
    </row>
    <row r="2368" spans="1:3" x14ac:dyDescent="0.2">
      <c r="A2368" s="9"/>
      <c r="B2368" s="4" t="s">
        <v>7</v>
      </c>
      <c r="C2368" s="4" t="s">
        <v>1</v>
      </c>
    </row>
    <row r="2369" spans="1:3" x14ac:dyDescent="0.2">
      <c r="A2369" s="9"/>
      <c r="B2369" s="4" t="s">
        <v>9</v>
      </c>
      <c r="C2369" s="5" t="str">
        <f>HYPERLINK("mailto:Leslie.Voegtlin@chicagobooth.edu", "Leslie.Voegtlin@chicagobooth.edu")</f>
        <v>Leslie.Voegtlin@chicagobooth.edu</v>
      </c>
    </row>
    <row r="2370" spans="1:3" x14ac:dyDescent="0.2">
      <c r="A2370" s="6" t="s">
        <v>1379</v>
      </c>
      <c r="B2370" s="2" t="s">
        <v>3</v>
      </c>
      <c r="C2370" s="2" t="s">
        <v>1380</v>
      </c>
    </row>
    <row r="2371" spans="1:3" x14ac:dyDescent="0.2">
      <c r="A2371" s="7"/>
      <c r="B2371" s="2" t="s">
        <v>5</v>
      </c>
      <c r="C2371" s="2" t="s">
        <v>34</v>
      </c>
    </row>
    <row r="2372" spans="1:3" x14ac:dyDescent="0.2">
      <c r="A2372" s="7"/>
      <c r="B2372" s="2" t="s">
        <v>7</v>
      </c>
      <c r="C2372" s="2" t="s">
        <v>1381</v>
      </c>
    </row>
    <row r="2373" spans="1:3" x14ac:dyDescent="0.2">
      <c r="A2373" s="7"/>
      <c r="B2373" s="2" t="s">
        <v>9</v>
      </c>
      <c r="C2373" s="3" t="str">
        <f>HYPERLINK("mailto:Matthew.Vogel@chicagobooth.edu", "Matthew.Vogel@chicagobooth.edu")</f>
        <v>Matthew.Vogel@chicagobooth.edu</v>
      </c>
    </row>
    <row r="2374" spans="1:3" x14ac:dyDescent="0.2">
      <c r="A2374" s="8" t="s">
        <v>1382</v>
      </c>
      <c r="B2374" s="4" t="s">
        <v>3</v>
      </c>
      <c r="C2374" s="4" t="s">
        <v>1383</v>
      </c>
    </row>
    <row r="2375" spans="1:3" x14ac:dyDescent="0.2">
      <c r="A2375" s="9"/>
      <c r="B2375" s="4" t="s">
        <v>5</v>
      </c>
      <c r="C2375" s="4" t="s">
        <v>30</v>
      </c>
    </row>
    <row r="2376" spans="1:3" x14ac:dyDescent="0.2">
      <c r="A2376" s="9"/>
      <c r="B2376" s="4" t="s">
        <v>7</v>
      </c>
      <c r="C2376" s="4" t="s">
        <v>1384</v>
      </c>
    </row>
    <row r="2377" spans="1:3" x14ac:dyDescent="0.2">
      <c r="A2377" s="9"/>
      <c r="B2377" s="4" t="s">
        <v>9</v>
      </c>
      <c r="C2377" s="5" t="str">
        <f>HYPERLINK("mailto:Leah.vonEssen@chicagobooth.edu", "Leah.vonEssen@chicagobooth.edu")</f>
        <v>Leah.vonEssen@chicagobooth.edu</v>
      </c>
    </row>
    <row r="2378" spans="1:3" x14ac:dyDescent="0.2">
      <c r="A2378" s="6" t="s">
        <v>1385</v>
      </c>
      <c r="B2378" s="2" t="s">
        <v>3</v>
      </c>
      <c r="C2378" s="2" t="s">
        <v>1386</v>
      </c>
    </row>
    <row r="2379" spans="1:3" x14ac:dyDescent="0.2">
      <c r="A2379" s="7"/>
      <c r="B2379" s="2" t="s">
        <v>5</v>
      </c>
      <c r="C2379" s="2" t="s">
        <v>303</v>
      </c>
    </row>
    <row r="2380" spans="1:3" x14ac:dyDescent="0.2">
      <c r="A2380" s="7"/>
      <c r="B2380" s="2" t="s">
        <v>7</v>
      </c>
      <c r="C2380" s="2" t="s">
        <v>1</v>
      </c>
    </row>
    <row r="2381" spans="1:3" x14ac:dyDescent="0.2">
      <c r="A2381" s="7"/>
      <c r="B2381" s="2" t="s">
        <v>9</v>
      </c>
      <c r="C2381" s="3" t="str">
        <f>HYPERLINK("mailto:Peter.Wachtler@chicagobooth.edu", "Peter.Wachtler@chicagobooth.edu")</f>
        <v>Peter.Wachtler@chicagobooth.edu</v>
      </c>
    </row>
    <row r="2382" spans="1:3" x14ac:dyDescent="0.2">
      <c r="A2382" s="8" t="s">
        <v>1387</v>
      </c>
      <c r="B2382" s="4" t="s">
        <v>3</v>
      </c>
      <c r="C2382" s="4" t="s">
        <v>1388</v>
      </c>
    </row>
    <row r="2383" spans="1:3" x14ac:dyDescent="0.2">
      <c r="A2383" s="9"/>
      <c r="B2383" s="4" t="s">
        <v>5</v>
      </c>
      <c r="C2383" s="4" t="s">
        <v>27</v>
      </c>
    </row>
    <row r="2384" spans="1:3" x14ac:dyDescent="0.2">
      <c r="A2384" s="9"/>
      <c r="B2384" s="4" t="s">
        <v>7</v>
      </c>
      <c r="C2384" s="4" t="s">
        <v>1389</v>
      </c>
    </row>
    <row r="2385" spans="1:3" x14ac:dyDescent="0.2">
      <c r="A2385" s="9"/>
      <c r="B2385" s="4" t="s">
        <v>9</v>
      </c>
      <c r="C2385" s="5" t="str">
        <f>HYPERLINK("mailto:rachel.waites@chicagobooth.edu", "rachel.waites@chicagobooth.edu")</f>
        <v>rachel.waites@chicagobooth.edu</v>
      </c>
    </row>
    <row r="2386" spans="1:3" x14ac:dyDescent="0.2">
      <c r="A2386" s="6" t="s">
        <v>1390</v>
      </c>
      <c r="B2386" s="2" t="s">
        <v>3</v>
      </c>
      <c r="C2386" s="2" t="s">
        <v>1391</v>
      </c>
    </row>
    <row r="2387" spans="1:3" x14ac:dyDescent="0.2">
      <c r="A2387" s="7"/>
      <c r="B2387" s="2" t="s">
        <v>5</v>
      </c>
      <c r="C2387" s="2" t="s">
        <v>34</v>
      </c>
    </row>
    <row r="2388" spans="1:3" x14ac:dyDescent="0.2">
      <c r="A2388" s="7"/>
      <c r="B2388" s="2" t="s">
        <v>7</v>
      </c>
      <c r="C2388" s="2" t="s">
        <v>1392</v>
      </c>
    </row>
    <row r="2389" spans="1:3" x14ac:dyDescent="0.2">
      <c r="A2389" s="7"/>
      <c r="B2389" s="2" t="s">
        <v>9</v>
      </c>
      <c r="C2389" s="3" t="str">
        <f>HYPERLINK("mailto:David.Walker@chicagobooth.edu", "David.Walker@chicagobooth.edu")</f>
        <v>David.Walker@chicagobooth.edu</v>
      </c>
    </row>
    <row r="2390" spans="1:3" x14ac:dyDescent="0.2">
      <c r="A2390" s="8" t="s">
        <v>1393</v>
      </c>
      <c r="B2390" s="4" t="s">
        <v>3</v>
      </c>
      <c r="C2390" s="4" t="s">
        <v>50</v>
      </c>
    </row>
    <row r="2391" spans="1:3" x14ac:dyDescent="0.2">
      <c r="A2391" s="9"/>
      <c r="B2391" s="4" t="s">
        <v>5</v>
      </c>
      <c r="C2391" s="4" t="s">
        <v>51</v>
      </c>
    </row>
    <row r="2392" spans="1:3" x14ac:dyDescent="0.2">
      <c r="A2392" s="9"/>
      <c r="B2392" s="4" t="s">
        <v>7</v>
      </c>
      <c r="C2392" s="4" t="s">
        <v>1394</v>
      </c>
    </row>
    <row r="2393" spans="1:3" x14ac:dyDescent="0.2">
      <c r="A2393" s="9"/>
      <c r="B2393" s="4" t="s">
        <v>9</v>
      </c>
      <c r="C2393" s="5" t="str">
        <f>HYPERLINK("mailto:Kanix.Wang@chicagobooth.edu", "Kanix.Wang@chicagobooth.edu")</f>
        <v>Kanix.Wang@chicagobooth.edu</v>
      </c>
    </row>
    <row r="2394" spans="1:3" x14ac:dyDescent="0.2">
      <c r="A2394" s="6" t="s">
        <v>1395</v>
      </c>
      <c r="B2394" s="2" t="s">
        <v>3</v>
      </c>
      <c r="C2394" s="2" t="s">
        <v>50</v>
      </c>
    </row>
    <row r="2395" spans="1:3" x14ac:dyDescent="0.2">
      <c r="A2395" s="7"/>
      <c r="B2395" s="2" t="s">
        <v>5</v>
      </c>
      <c r="C2395" s="2" t="s">
        <v>51</v>
      </c>
    </row>
    <row r="2396" spans="1:3" x14ac:dyDescent="0.2">
      <c r="A2396" s="7"/>
      <c r="B2396" s="2" t="s">
        <v>7</v>
      </c>
      <c r="C2396" s="2" t="s">
        <v>1</v>
      </c>
    </row>
    <row r="2397" spans="1:3" x14ac:dyDescent="0.2">
      <c r="A2397" s="7"/>
      <c r="B2397" s="2" t="s">
        <v>9</v>
      </c>
      <c r="C2397" s="3" t="str">
        <f>HYPERLINK("mailto:Di.Wang@chicagobooth.edu", "Di.Wang@chicagobooth.edu")</f>
        <v>Di.Wang@chicagobooth.edu</v>
      </c>
    </row>
    <row r="2398" spans="1:3" x14ac:dyDescent="0.2">
      <c r="A2398" s="8" t="s">
        <v>1396</v>
      </c>
      <c r="B2398" s="4" t="s">
        <v>3</v>
      </c>
      <c r="C2398" s="4" t="s">
        <v>1397</v>
      </c>
    </row>
    <row r="2399" spans="1:3" x14ac:dyDescent="0.2">
      <c r="A2399" s="9"/>
      <c r="B2399" s="4" t="s">
        <v>5</v>
      </c>
      <c r="C2399" s="4" t="s">
        <v>83</v>
      </c>
    </row>
    <row r="2400" spans="1:3" x14ac:dyDescent="0.2">
      <c r="A2400" s="9"/>
      <c r="B2400" s="4" t="s">
        <v>7</v>
      </c>
      <c r="C2400" s="4" t="s">
        <v>1398</v>
      </c>
    </row>
    <row r="2401" spans="1:3" x14ac:dyDescent="0.2">
      <c r="A2401" s="9"/>
      <c r="B2401" s="4" t="s">
        <v>9</v>
      </c>
      <c r="C2401" s="5" t="str">
        <f>HYPERLINK("mailto:Katie.Ward-Mytinger@chicagobooth.edu", "Katie.Ward-Mytinger@chicagobooth.edu")</f>
        <v>Katie.Ward-Mytinger@chicagobooth.edu</v>
      </c>
    </row>
    <row r="2402" spans="1:3" x14ac:dyDescent="0.2">
      <c r="A2402" s="6" t="s">
        <v>1399</v>
      </c>
      <c r="B2402" s="2" t="s">
        <v>3</v>
      </c>
      <c r="C2402" s="2" t="s">
        <v>1400</v>
      </c>
    </row>
    <row r="2403" spans="1:3" x14ac:dyDescent="0.2">
      <c r="A2403" s="7"/>
      <c r="B2403" s="2" t="s">
        <v>5</v>
      </c>
      <c r="C2403" s="2" t="s">
        <v>118</v>
      </c>
    </row>
    <row r="2404" spans="1:3" x14ac:dyDescent="0.2">
      <c r="A2404" s="7"/>
      <c r="B2404" s="2" t="s">
        <v>7</v>
      </c>
      <c r="C2404" s="2" t="s">
        <v>1401</v>
      </c>
    </row>
    <row r="2405" spans="1:3" x14ac:dyDescent="0.2">
      <c r="A2405" s="7"/>
      <c r="B2405" s="2" t="s">
        <v>9</v>
      </c>
      <c r="C2405" s="3" t="str">
        <f>HYPERLINK("mailto:meena.wehrs@chicagobooth.edu", "meena.wehrs@chicagobooth.edu")</f>
        <v>meena.wehrs@chicagobooth.edu</v>
      </c>
    </row>
    <row r="2406" spans="1:3" x14ac:dyDescent="0.2">
      <c r="A2406" s="8" t="s">
        <v>1402</v>
      </c>
      <c r="B2406" s="4" t="s">
        <v>3</v>
      </c>
      <c r="C2406" s="4" t="s">
        <v>1403</v>
      </c>
    </row>
    <row r="2407" spans="1:3" x14ac:dyDescent="0.2">
      <c r="A2407" s="9"/>
      <c r="B2407" s="4" t="s">
        <v>5</v>
      </c>
      <c r="C2407" s="4" t="s">
        <v>30</v>
      </c>
    </row>
    <row r="2408" spans="1:3" x14ac:dyDescent="0.2">
      <c r="A2408" s="9"/>
      <c r="B2408" s="4" t="s">
        <v>7</v>
      </c>
      <c r="C2408" s="4" t="s">
        <v>1</v>
      </c>
    </row>
    <row r="2409" spans="1:3" x14ac:dyDescent="0.2">
      <c r="A2409" s="9"/>
      <c r="B2409" s="4" t="s">
        <v>9</v>
      </c>
      <c r="C2409" s="5" t="str">
        <f>HYPERLINK("mailto:Kyle.Weiner@chicagobooth.edu", "Kyle.Weiner@chicagobooth.edu")</f>
        <v>Kyle.Weiner@chicagobooth.edu</v>
      </c>
    </row>
    <row r="2410" spans="1:3" x14ac:dyDescent="0.2">
      <c r="A2410" s="6" t="s">
        <v>1404</v>
      </c>
      <c r="B2410" s="2" t="s">
        <v>3</v>
      </c>
      <c r="C2410" s="2" t="s">
        <v>1405</v>
      </c>
    </row>
    <row r="2411" spans="1:3" x14ac:dyDescent="0.2">
      <c r="A2411" s="7"/>
      <c r="B2411" s="2" t="s">
        <v>5</v>
      </c>
      <c r="C2411" s="2" t="s">
        <v>293</v>
      </c>
    </row>
    <row r="2412" spans="1:3" x14ac:dyDescent="0.2">
      <c r="A2412" s="7"/>
      <c r="B2412" s="2" t="s">
        <v>7</v>
      </c>
      <c r="C2412" s="2" t="s">
        <v>1406</v>
      </c>
    </row>
    <row r="2413" spans="1:3" x14ac:dyDescent="0.2">
      <c r="A2413" s="7"/>
      <c r="B2413" s="2" t="s">
        <v>9</v>
      </c>
      <c r="C2413" s="3" t="str">
        <f>HYPERLINK("mailto:hal.weitzman@chicagobooth.edu", "hal.weitzman@chicagobooth.edu")</f>
        <v>hal.weitzman@chicagobooth.edu</v>
      </c>
    </row>
    <row r="2414" spans="1:3" x14ac:dyDescent="0.2">
      <c r="A2414" s="8" t="s">
        <v>1407</v>
      </c>
      <c r="B2414" s="4" t="s">
        <v>3</v>
      </c>
      <c r="C2414" s="4" t="s">
        <v>64</v>
      </c>
    </row>
    <row r="2415" spans="1:3" x14ac:dyDescent="0.2">
      <c r="A2415" s="9"/>
      <c r="B2415" s="4" t="s">
        <v>5</v>
      </c>
      <c r="C2415" s="4" t="s">
        <v>51</v>
      </c>
    </row>
    <row r="2416" spans="1:3" x14ac:dyDescent="0.2">
      <c r="A2416" s="9"/>
      <c r="B2416" s="4" t="s">
        <v>7</v>
      </c>
      <c r="C2416" s="4" t="s">
        <v>1</v>
      </c>
    </row>
    <row r="2417" spans="1:3" x14ac:dyDescent="0.2">
      <c r="A2417" s="9"/>
      <c r="B2417" s="4" t="s">
        <v>9</v>
      </c>
      <c r="C2417" s="5" t="str">
        <f>HYPERLINK("mailto:Wendy.Wen@chicagobooth.edu", "Wendy.Wen@chicagobooth.edu")</f>
        <v>Wendy.Wen@chicagobooth.edu</v>
      </c>
    </row>
    <row r="2418" spans="1:3" x14ac:dyDescent="0.2">
      <c r="A2418" s="6" t="s">
        <v>1408</v>
      </c>
      <c r="B2418" s="2" t="s">
        <v>3</v>
      </c>
      <c r="C2418" s="2" t="s">
        <v>1409</v>
      </c>
    </row>
    <row r="2419" spans="1:3" x14ac:dyDescent="0.2">
      <c r="A2419" s="7"/>
      <c r="B2419" s="2" t="s">
        <v>5</v>
      </c>
      <c r="C2419" s="2" t="s">
        <v>224</v>
      </c>
    </row>
    <row r="2420" spans="1:3" x14ac:dyDescent="0.2">
      <c r="A2420" s="7"/>
      <c r="B2420" s="2" t="s">
        <v>7</v>
      </c>
      <c r="C2420" s="2" t="s">
        <v>1410</v>
      </c>
    </row>
    <row r="2421" spans="1:3" x14ac:dyDescent="0.2">
      <c r="A2421" s="7"/>
      <c r="B2421" s="2" t="s">
        <v>9</v>
      </c>
      <c r="C2421" s="3" t="str">
        <f>HYPERLINK("mailto:Chris.Wheat@chicagobooth.edu", "Chris.Wheat@chicagobooth.edu")</f>
        <v>Chris.Wheat@chicagobooth.edu</v>
      </c>
    </row>
    <row r="2422" spans="1:3" x14ac:dyDescent="0.2">
      <c r="A2422" s="8" t="s">
        <v>1411</v>
      </c>
      <c r="B2422" s="4" t="s">
        <v>3</v>
      </c>
      <c r="C2422" s="4" t="s">
        <v>1412</v>
      </c>
    </row>
    <row r="2423" spans="1:3" x14ac:dyDescent="0.2">
      <c r="A2423" s="9"/>
      <c r="B2423" s="4" t="s">
        <v>5</v>
      </c>
      <c r="C2423" s="4" t="s">
        <v>16</v>
      </c>
    </row>
    <row r="2424" spans="1:3" x14ac:dyDescent="0.2">
      <c r="A2424" s="9"/>
      <c r="B2424" s="4" t="s">
        <v>7</v>
      </c>
      <c r="C2424" s="4" t="s">
        <v>1413</v>
      </c>
    </row>
    <row r="2425" spans="1:3" x14ac:dyDescent="0.2">
      <c r="A2425" s="9"/>
      <c r="B2425" s="4" t="s">
        <v>9</v>
      </c>
      <c r="C2425" s="5" t="str">
        <f>HYPERLINK("mailto:Rebecca.White@chicagobooth.edu", "Rebecca.White@chicagobooth.edu")</f>
        <v>Rebecca.White@chicagobooth.edu</v>
      </c>
    </row>
    <row r="2426" spans="1:3" x14ac:dyDescent="0.2">
      <c r="A2426" s="6" t="s">
        <v>1414</v>
      </c>
      <c r="B2426" s="2" t="s">
        <v>3</v>
      </c>
      <c r="C2426" s="2" t="s">
        <v>1415</v>
      </c>
    </row>
    <row r="2427" spans="1:3" x14ac:dyDescent="0.2">
      <c r="A2427" s="7"/>
      <c r="B2427" s="2" t="s">
        <v>5</v>
      </c>
      <c r="C2427" s="2" t="s">
        <v>20</v>
      </c>
    </row>
    <row r="2428" spans="1:3" x14ac:dyDescent="0.2">
      <c r="A2428" s="7"/>
      <c r="B2428" s="2" t="s">
        <v>7</v>
      </c>
      <c r="C2428" s="2" t="s">
        <v>1</v>
      </c>
    </row>
    <row r="2429" spans="1:3" x14ac:dyDescent="0.2">
      <c r="A2429" s="7"/>
      <c r="B2429" s="2" t="s">
        <v>9</v>
      </c>
      <c r="C2429" s="3" t="str">
        <f>HYPERLINK("mailto:Annie.White@chicagobooth.edu", "Annie.White@chicagobooth.edu")</f>
        <v>Annie.White@chicagobooth.edu</v>
      </c>
    </row>
    <row r="2430" spans="1:3" x14ac:dyDescent="0.2">
      <c r="A2430" s="8" t="s">
        <v>1416</v>
      </c>
      <c r="B2430" s="4" t="s">
        <v>3</v>
      </c>
      <c r="C2430" s="4" t="s">
        <v>1417</v>
      </c>
    </row>
    <row r="2431" spans="1:3" x14ac:dyDescent="0.2">
      <c r="A2431" s="9"/>
      <c r="B2431" s="4" t="s">
        <v>5</v>
      </c>
      <c r="C2431" s="4" t="s">
        <v>30</v>
      </c>
    </row>
    <row r="2432" spans="1:3" x14ac:dyDescent="0.2">
      <c r="A2432" s="9"/>
      <c r="B2432" s="4" t="s">
        <v>7</v>
      </c>
      <c r="C2432" s="4" t="s">
        <v>1418</v>
      </c>
    </row>
    <row r="2433" spans="1:3" x14ac:dyDescent="0.2">
      <c r="A2433" s="9"/>
      <c r="B2433" s="4" t="s">
        <v>9</v>
      </c>
      <c r="C2433" s="5" t="str">
        <f>HYPERLINK("mailto:Brent.White@chicagobooth.edu", "Brent.White@chicagobooth.edu")</f>
        <v>Brent.White@chicagobooth.edu</v>
      </c>
    </row>
    <row r="2434" spans="1:3" x14ac:dyDescent="0.2">
      <c r="A2434" s="6" t="s">
        <v>1419</v>
      </c>
      <c r="B2434" s="2" t="s">
        <v>3</v>
      </c>
      <c r="C2434" s="2" t="s">
        <v>1420</v>
      </c>
    </row>
    <row r="2435" spans="1:3" x14ac:dyDescent="0.2">
      <c r="A2435" s="7"/>
      <c r="B2435" s="2" t="s">
        <v>5</v>
      </c>
      <c r="C2435" s="2" t="s">
        <v>270</v>
      </c>
    </row>
    <row r="2436" spans="1:3" x14ac:dyDescent="0.2">
      <c r="A2436" s="7"/>
      <c r="B2436" s="2" t="s">
        <v>7</v>
      </c>
      <c r="C2436" s="2" t="s">
        <v>1421</v>
      </c>
    </row>
    <row r="2437" spans="1:3" x14ac:dyDescent="0.2">
      <c r="A2437" s="7"/>
      <c r="B2437" s="2" t="s">
        <v>9</v>
      </c>
      <c r="C2437" s="3" t="str">
        <f>HYPERLINK("mailto:joe.wilkinson@chicagobooth.edu", "joe.wilkinson@chicagobooth.edu")</f>
        <v>joe.wilkinson@chicagobooth.edu</v>
      </c>
    </row>
    <row r="2438" spans="1:3" x14ac:dyDescent="0.2">
      <c r="A2438" s="8" t="s">
        <v>1422</v>
      </c>
      <c r="B2438" s="4" t="s">
        <v>3</v>
      </c>
      <c r="C2438" s="4" t="s">
        <v>1423</v>
      </c>
    </row>
    <row r="2439" spans="1:3" x14ac:dyDescent="0.2">
      <c r="A2439" s="9"/>
      <c r="B2439" s="4" t="s">
        <v>5</v>
      </c>
      <c r="C2439" s="4" t="s">
        <v>30</v>
      </c>
    </row>
    <row r="2440" spans="1:3" x14ac:dyDescent="0.2">
      <c r="A2440" s="9"/>
      <c r="B2440" s="4" t="s">
        <v>7</v>
      </c>
      <c r="C2440" s="4" t="s">
        <v>1</v>
      </c>
    </row>
    <row r="2441" spans="1:3" x14ac:dyDescent="0.2">
      <c r="A2441" s="9"/>
      <c r="B2441" s="4" t="s">
        <v>9</v>
      </c>
      <c r="C2441" s="5" t="str">
        <f>HYPERLINK("mailto:Angie.Williams@chicagobooth.edu", "Angie.Williams@chicagobooth.edu")</f>
        <v>Angie.Williams@chicagobooth.edu</v>
      </c>
    </row>
    <row r="2442" spans="1:3" x14ac:dyDescent="0.2">
      <c r="A2442" s="6" t="s">
        <v>1424</v>
      </c>
      <c r="B2442" s="2" t="s">
        <v>3</v>
      </c>
      <c r="C2442" s="2" t="s">
        <v>117</v>
      </c>
    </row>
    <row r="2443" spans="1:3" x14ac:dyDescent="0.2">
      <c r="A2443" s="7"/>
      <c r="B2443" s="2" t="s">
        <v>5</v>
      </c>
      <c r="C2443" s="2" t="s">
        <v>118</v>
      </c>
    </row>
    <row r="2444" spans="1:3" x14ac:dyDescent="0.2">
      <c r="A2444" s="7"/>
      <c r="B2444" s="2" t="s">
        <v>7</v>
      </c>
      <c r="C2444" s="2" t="s">
        <v>1425</v>
      </c>
    </row>
    <row r="2445" spans="1:3" x14ac:dyDescent="0.2">
      <c r="A2445" s="7"/>
      <c r="B2445" s="2" t="s">
        <v>9</v>
      </c>
      <c r="C2445" s="3" t="str">
        <f>HYPERLINK("mailto:Bianca.Williams@chicagobooth.edu", "Bianca.Williams@chicagobooth.edu")</f>
        <v>Bianca.Williams@chicagobooth.edu</v>
      </c>
    </row>
    <row r="2446" spans="1:3" x14ac:dyDescent="0.2">
      <c r="A2446" s="8" t="s">
        <v>1426</v>
      </c>
      <c r="B2446" s="4" t="s">
        <v>3</v>
      </c>
      <c r="C2446" s="4" t="s">
        <v>1427</v>
      </c>
    </row>
    <row r="2447" spans="1:3" x14ac:dyDescent="0.2">
      <c r="A2447" s="9"/>
      <c r="B2447" s="4" t="s">
        <v>5</v>
      </c>
      <c r="C2447" s="4" t="s">
        <v>65</v>
      </c>
    </row>
    <row r="2448" spans="1:3" x14ac:dyDescent="0.2">
      <c r="A2448" s="9"/>
      <c r="B2448" s="4" t="s">
        <v>7</v>
      </c>
      <c r="C2448" s="4" t="s">
        <v>1428</v>
      </c>
    </row>
    <row r="2449" spans="1:3" x14ac:dyDescent="0.2">
      <c r="A2449" s="9"/>
      <c r="B2449" s="4" t="s">
        <v>9</v>
      </c>
      <c r="C2449" s="5" t="str">
        <f>HYPERLINK("mailto:Jennifer.Williams@chicagobooth.edu", "Jennifer.Williams@chicagobooth.edu")</f>
        <v>Jennifer.Williams@chicagobooth.edu</v>
      </c>
    </row>
    <row r="2450" spans="1:3" x14ac:dyDescent="0.2">
      <c r="A2450" s="6" t="s">
        <v>1429</v>
      </c>
      <c r="B2450" s="2" t="s">
        <v>3</v>
      </c>
      <c r="C2450" s="2" t="s">
        <v>1430</v>
      </c>
    </row>
    <row r="2451" spans="1:3" x14ac:dyDescent="0.2">
      <c r="A2451" s="7"/>
      <c r="B2451" s="2" t="s">
        <v>5</v>
      </c>
      <c r="C2451" s="2" t="s">
        <v>34</v>
      </c>
    </row>
    <row r="2452" spans="1:3" x14ac:dyDescent="0.2">
      <c r="A2452" s="7"/>
      <c r="B2452" s="2" t="s">
        <v>7</v>
      </c>
      <c r="C2452" s="2" t="s">
        <v>1</v>
      </c>
    </row>
    <row r="2453" spans="1:3" x14ac:dyDescent="0.2">
      <c r="A2453" s="7"/>
      <c r="B2453" s="2" t="s">
        <v>9</v>
      </c>
      <c r="C2453" s="3" t="str">
        <f>HYPERLINK("mailto:Jonathan.Wilson@chicagobooth.edu", "Jonathan.Wilson@chicagobooth.edu")</f>
        <v>Jonathan.Wilson@chicagobooth.edu</v>
      </c>
    </row>
    <row r="2454" spans="1:3" x14ac:dyDescent="0.2">
      <c r="A2454" s="8" t="s">
        <v>1431</v>
      </c>
      <c r="B2454" s="4" t="s">
        <v>3</v>
      </c>
      <c r="C2454" s="4" t="s">
        <v>1432</v>
      </c>
    </row>
    <row r="2455" spans="1:3" x14ac:dyDescent="0.2">
      <c r="A2455" s="9"/>
      <c r="B2455" s="4" t="s">
        <v>5</v>
      </c>
      <c r="C2455" s="4" t="s">
        <v>34</v>
      </c>
    </row>
    <row r="2456" spans="1:3" x14ac:dyDescent="0.2">
      <c r="A2456" s="9"/>
      <c r="B2456" s="4" t="s">
        <v>7</v>
      </c>
      <c r="C2456" s="4" t="s">
        <v>1433</v>
      </c>
    </row>
    <row r="2457" spans="1:3" x14ac:dyDescent="0.2">
      <c r="A2457" s="9"/>
      <c r="B2457" s="4" t="s">
        <v>9</v>
      </c>
      <c r="C2457" s="5" t="str">
        <f>HYPERLINK("mailto:brian.wilson@chicagobooth.edu", "brian.wilson@chicagobooth.edu")</f>
        <v>brian.wilson@chicagobooth.edu</v>
      </c>
    </row>
    <row r="2458" spans="1:3" x14ac:dyDescent="0.2">
      <c r="A2458" s="6" t="s">
        <v>1434</v>
      </c>
      <c r="B2458" s="2" t="s">
        <v>3</v>
      </c>
      <c r="C2458" s="2" t="s">
        <v>1435</v>
      </c>
    </row>
    <row r="2459" spans="1:3" x14ac:dyDescent="0.2">
      <c r="A2459" s="7"/>
      <c r="B2459" s="2" t="s">
        <v>5</v>
      </c>
      <c r="C2459" s="2" t="s">
        <v>194</v>
      </c>
    </row>
    <row r="2460" spans="1:3" x14ac:dyDescent="0.2">
      <c r="A2460" s="7"/>
      <c r="B2460" s="2" t="s">
        <v>7</v>
      </c>
      <c r="C2460" s="2" t="s">
        <v>1</v>
      </c>
    </row>
    <row r="2461" spans="1:3" x14ac:dyDescent="0.2">
      <c r="A2461" s="7"/>
      <c r="B2461" s="2" t="s">
        <v>9</v>
      </c>
      <c r="C2461" s="3" t="str">
        <f>HYPERLINK("mailto:Anna.Wislocki@chicagobooth.edu", "Anna.Wislocki@chicagobooth.edu")</f>
        <v>Anna.Wislocki@chicagobooth.edu</v>
      </c>
    </row>
    <row r="2462" spans="1:3" x14ac:dyDescent="0.2">
      <c r="A2462" s="8" t="s">
        <v>1436</v>
      </c>
      <c r="B2462" s="4" t="s">
        <v>3</v>
      </c>
      <c r="C2462" s="4" t="s">
        <v>64</v>
      </c>
    </row>
    <row r="2463" spans="1:3" x14ac:dyDescent="0.2">
      <c r="A2463" s="9"/>
      <c r="B2463" s="4" t="s">
        <v>5</v>
      </c>
      <c r="C2463" s="4" t="s">
        <v>51</v>
      </c>
    </row>
    <row r="2464" spans="1:3" x14ac:dyDescent="0.2">
      <c r="A2464" s="9"/>
      <c r="B2464" s="4" t="s">
        <v>7</v>
      </c>
      <c r="C2464" s="4" t="s">
        <v>1</v>
      </c>
    </row>
    <row r="2465" spans="1:3" x14ac:dyDescent="0.2">
      <c r="A2465" s="9"/>
      <c r="B2465" s="4" t="s">
        <v>9</v>
      </c>
      <c r="C2465" s="5" t="str">
        <f>HYPERLINK("mailto:Blake.Woods@chicagobooth.edu", "Blake.Woods@chicagobooth.edu")</f>
        <v>Blake.Woods@chicagobooth.edu</v>
      </c>
    </row>
    <row r="2466" spans="1:3" x14ac:dyDescent="0.2">
      <c r="A2466" s="6" t="s">
        <v>1437</v>
      </c>
      <c r="B2466" s="2" t="s">
        <v>3</v>
      </c>
      <c r="C2466" s="2" t="s">
        <v>79</v>
      </c>
    </row>
    <row r="2467" spans="1:3" x14ac:dyDescent="0.2">
      <c r="A2467" s="7"/>
      <c r="B2467" s="2" t="s">
        <v>5</v>
      </c>
      <c r="C2467" s="2" t="s">
        <v>34</v>
      </c>
    </row>
    <row r="2468" spans="1:3" x14ac:dyDescent="0.2">
      <c r="A2468" s="7"/>
      <c r="B2468" s="2" t="s">
        <v>7</v>
      </c>
      <c r="C2468" s="2" t="s">
        <v>1438</v>
      </c>
    </row>
    <row r="2469" spans="1:3" x14ac:dyDescent="0.2">
      <c r="A2469" s="7"/>
      <c r="B2469" s="2" t="s">
        <v>9</v>
      </c>
      <c r="C2469" s="3" t="str">
        <f>HYPERLINK("mailto:Lonnie.Woods@chicagobooth.edu", "Lonnie.Woods@chicagobooth.edu")</f>
        <v>Lonnie.Woods@chicagobooth.edu</v>
      </c>
    </row>
    <row r="2470" spans="1:3" x14ac:dyDescent="0.2">
      <c r="A2470" s="8" t="s">
        <v>1439</v>
      </c>
      <c r="B2470" s="4" t="s">
        <v>3</v>
      </c>
      <c r="C2470" s="4" t="s">
        <v>53</v>
      </c>
    </row>
    <row r="2471" spans="1:3" x14ac:dyDescent="0.2">
      <c r="A2471" s="9"/>
      <c r="B2471" s="4" t="s">
        <v>5</v>
      </c>
      <c r="C2471" s="4" t="s">
        <v>43</v>
      </c>
    </row>
    <row r="2472" spans="1:3" x14ac:dyDescent="0.2">
      <c r="A2472" s="9"/>
      <c r="B2472" s="4" t="s">
        <v>7</v>
      </c>
      <c r="C2472" s="4" t="s">
        <v>550</v>
      </c>
    </row>
    <row r="2473" spans="1:3" x14ac:dyDescent="0.2">
      <c r="A2473" s="9"/>
      <c r="B2473" s="4" t="s">
        <v>9</v>
      </c>
      <c r="C2473" s="5" t="str">
        <f>HYPERLINK("mailto:thomas.wright@chicagobooth.edu", "thomas.wright@chicagobooth.edu")</f>
        <v>thomas.wright@chicagobooth.edu</v>
      </c>
    </row>
    <row r="2474" spans="1:3" x14ac:dyDescent="0.2">
      <c r="A2474" s="6" t="s">
        <v>1440</v>
      </c>
      <c r="B2474" s="2" t="s">
        <v>3</v>
      </c>
      <c r="C2474" s="2" t="s">
        <v>1441</v>
      </c>
    </row>
    <row r="2475" spans="1:3" x14ac:dyDescent="0.2">
      <c r="A2475" s="7"/>
      <c r="B2475" s="2" t="s">
        <v>5</v>
      </c>
      <c r="C2475" s="2" t="s">
        <v>334</v>
      </c>
    </row>
    <row r="2476" spans="1:3" x14ac:dyDescent="0.2">
      <c r="A2476" s="7"/>
      <c r="B2476" s="2" t="s">
        <v>7</v>
      </c>
      <c r="C2476" s="2" t="s">
        <v>1442</v>
      </c>
    </row>
    <row r="2477" spans="1:3" x14ac:dyDescent="0.2">
      <c r="A2477" s="7"/>
      <c r="B2477" s="2" t="s">
        <v>9</v>
      </c>
      <c r="C2477" s="3" t="str">
        <f>HYPERLINK("mailto:amy.wright@chicagobooth.edu", "amy.wright@chicagobooth.edu")</f>
        <v>amy.wright@chicagobooth.edu</v>
      </c>
    </row>
    <row r="2478" spans="1:3" x14ac:dyDescent="0.2">
      <c r="A2478" s="8" t="s">
        <v>1443</v>
      </c>
      <c r="B2478" s="4" t="s">
        <v>3</v>
      </c>
      <c r="C2478" s="4" t="s">
        <v>634</v>
      </c>
    </row>
    <row r="2479" spans="1:3" x14ac:dyDescent="0.2">
      <c r="A2479" s="9"/>
      <c r="B2479" s="4" t="s">
        <v>5</v>
      </c>
      <c r="C2479" s="4" t="s">
        <v>30</v>
      </c>
    </row>
    <row r="2480" spans="1:3" x14ac:dyDescent="0.2">
      <c r="A2480" s="9"/>
      <c r="B2480" s="4" t="s">
        <v>7</v>
      </c>
      <c r="C2480" s="4" t="s">
        <v>1</v>
      </c>
    </row>
    <row r="2481" spans="1:3" x14ac:dyDescent="0.2">
      <c r="A2481" s="9"/>
      <c r="B2481" s="4" t="s">
        <v>9</v>
      </c>
      <c r="C2481" s="5" t="str">
        <f>HYPERLINK("mailto:Will.Wright@chicagobooth.edu", "Will.Wright@chicagobooth.edu")</f>
        <v>Will.Wright@chicagobooth.edu</v>
      </c>
    </row>
    <row r="2482" spans="1:3" x14ac:dyDescent="0.2">
      <c r="A2482" s="6" t="s">
        <v>1444</v>
      </c>
      <c r="B2482" s="2" t="s">
        <v>3</v>
      </c>
      <c r="C2482" s="2" t="s">
        <v>64</v>
      </c>
    </row>
    <row r="2483" spans="1:3" x14ac:dyDescent="0.2">
      <c r="A2483" s="7"/>
      <c r="B2483" s="2" t="s">
        <v>5</v>
      </c>
      <c r="C2483" s="2" t="s">
        <v>51</v>
      </c>
    </row>
    <row r="2484" spans="1:3" x14ac:dyDescent="0.2">
      <c r="A2484" s="7"/>
      <c r="B2484" s="2" t="s">
        <v>7</v>
      </c>
      <c r="C2484" s="2" t="s">
        <v>1</v>
      </c>
    </row>
    <row r="2485" spans="1:3" x14ac:dyDescent="0.2">
      <c r="A2485" s="7"/>
      <c r="B2485" s="2" t="s">
        <v>9</v>
      </c>
      <c r="C2485" s="3" t="str">
        <f>HYPERLINK("mailto:Adam.Wu@chicagobooth.edu", "Adam.Wu@chicagobooth.edu")</f>
        <v>Adam.Wu@chicagobooth.edu</v>
      </c>
    </row>
    <row r="2486" spans="1:3" x14ac:dyDescent="0.2">
      <c r="A2486" s="8" t="s">
        <v>1445</v>
      </c>
      <c r="B2486" s="4" t="s">
        <v>3</v>
      </c>
      <c r="C2486" s="4" t="s">
        <v>64</v>
      </c>
    </row>
    <row r="2487" spans="1:3" x14ac:dyDescent="0.2">
      <c r="A2487" s="9"/>
      <c r="B2487" s="4" t="s">
        <v>5</v>
      </c>
      <c r="C2487" s="4" t="s">
        <v>51</v>
      </c>
    </row>
    <row r="2488" spans="1:3" x14ac:dyDescent="0.2">
      <c r="A2488" s="9"/>
      <c r="B2488" s="4" t="s">
        <v>7</v>
      </c>
      <c r="C2488" s="4" t="s">
        <v>1</v>
      </c>
    </row>
    <row r="2489" spans="1:3" x14ac:dyDescent="0.2">
      <c r="A2489" s="9"/>
      <c r="B2489" s="4" t="s">
        <v>9</v>
      </c>
      <c r="C2489" s="5" t="str">
        <f>HYPERLINK("mailto:Nicolas.Wuthenow@chicagobooth.edu", "Nicolas.Wuthenow@chicagobooth.edu")</f>
        <v>Nicolas.Wuthenow@chicagobooth.edu</v>
      </c>
    </row>
    <row r="2490" spans="1:3" x14ac:dyDescent="0.2">
      <c r="A2490" s="6" t="s">
        <v>1446</v>
      </c>
      <c r="B2490" s="2" t="s">
        <v>3</v>
      </c>
      <c r="C2490" s="2" t="s">
        <v>64</v>
      </c>
    </row>
    <row r="2491" spans="1:3" x14ac:dyDescent="0.2">
      <c r="A2491" s="7"/>
      <c r="B2491" s="2" t="s">
        <v>5</v>
      </c>
      <c r="C2491" s="2" t="s">
        <v>51</v>
      </c>
    </row>
    <row r="2492" spans="1:3" x14ac:dyDescent="0.2">
      <c r="A2492" s="7"/>
      <c r="B2492" s="2" t="s">
        <v>7</v>
      </c>
      <c r="C2492" s="2" t="s">
        <v>1</v>
      </c>
    </row>
    <row r="2493" spans="1:3" x14ac:dyDescent="0.2">
      <c r="A2493" s="7"/>
      <c r="B2493" s="2" t="s">
        <v>9</v>
      </c>
      <c r="C2493" s="3" t="str">
        <f>HYPERLINK("mailto:Olivia.Xiong@chicagobooth.edu", "Olivia.Xiong@chicagobooth.edu")</f>
        <v>Olivia.Xiong@chicagobooth.edu</v>
      </c>
    </row>
    <row r="2494" spans="1:3" x14ac:dyDescent="0.2">
      <c r="A2494" s="8" t="s">
        <v>1447</v>
      </c>
      <c r="B2494" s="4" t="s">
        <v>3</v>
      </c>
      <c r="C2494" s="4" t="s">
        <v>64</v>
      </c>
    </row>
    <row r="2495" spans="1:3" x14ac:dyDescent="0.2">
      <c r="A2495" s="9"/>
      <c r="B2495" s="4" t="s">
        <v>5</v>
      </c>
      <c r="C2495" s="4" t="s">
        <v>51</v>
      </c>
    </row>
    <row r="2496" spans="1:3" x14ac:dyDescent="0.2">
      <c r="A2496" s="9"/>
      <c r="B2496" s="4" t="s">
        <v>7</v>
      </c>
      <c r="C2496" s="4" t="s">
        <v>1</v>
      </c>
    </row>
    <row r="2497" spans="1:3" x14ac:dyDescent="0.2">
      <c r="A2497" s="9"/>
      <c r="B2497" s="4" t="s">
        <v>9</v>
      </c>
      <c r="C2497" s="5" t="str">
        <f>HYPERLINK("mailto:Minghao.Yang@chicagobooth.edu", "Minghao.Yang@chicagobooth.edu")</f>
        <v>Minghao.Yang@chicagobooth.edu</v>
      </c>
    </row>
    <row r="2498" spans="1:3" x14ac:dyDescent="0.2">
      <c r="A2498" s="6" t="s">
        <v>1448</v>
      </c>
      <c r="B2498" s="2" t="s">
        <v>3</v>
      </c>
      <c r="C2498" s="2" t="s">
        <v>64</v>
      </c>
    </row>
    <row r="2499" spans="1:3" x14ac:dyDescent="0.2">
      <c r="A2499" s="7"/>
      <c r="B2499" s="2" t="s">
        <v>5</v>
      </c>
      <c r="C2499" s="2" t="s">
        <v>65</v>
      </c>
    </row>
    <row r="2500" spans="1:3" x14ac:dyDescent="0.2">
      <c r="A2500" s="7"/>
      <c r="B2500" s="2" t="s">
        <v>7</v>
      </c>
      <c r="C2500" s="2" t="s">
        <v>1</v>
      </c>
    </row>
    <row r="2501" spans="1:3" x14ac:dyDescent="0.2">
      <c r="A2501" s="7"/>
      <c r="B2501" s="2" t="s">
        <v>9</v>
      </c>
      <c r="C2501" s="3" t="str">
        <f>HYPERLINK("mailto:Yingxuan.Yang@chicagobooth.edu", "Yingxuan.Yang@chicagobooth.edu")</f>
        <v>Yingxuan.Yang@chicagobooth.edu</v>
      </c>
    </row>
    <row r="2502" spans="1:3" x14ac:dyDescent="0.2">
      <c r="A2502" s="8" t="s">
        <v>1449</v>
      </c>
      <c r="B2502" s="4" t="s">
        <v>3</v>
      </c>
      <c r="C2502" s="4" t="s">
        <v>1450</v>
      </c>
    </row>
    <row r="2503" spans="1:3" x14ac:dyDescent="0.2">
      <c r="A2503" s="9"/>
      <c r="B2503" s="4" t="s">
        <v>5</v>
      </c>
      <c r="C2503" s="4" t="s">
        <v>188</v>
      </c>
    </row>
    <row r="2504" spans="1:3" x14ac:dyDescent="0.2">
      <c r="A2504" s="9"/>
      <c r="B2504" s="4" t="s">
        <v>7</v>
      </c>
      <c r="C2504" s="4" t="s">
        <v>1451</v>
      </c>
    </row>
    <row r="2505" spans="1:3" x14ac:dyDescent="0.2">
      <c r="A2505" s="9"/>
      <c r="B2505" s="4" t="s">
        <v>9</v>
      </c>
      <c r="C2505" s="5" t="str">
        <f>HYPERLINK("mailto:Angel.Yeung@chicagobooth.edu", "Angel.Yeung@chicagobooth.edu")</f>
        <v>Angel.Yeung@chicagobooth.edu</v>
      </c>
    </row>
    <row r="2506" spans="1:3" x14ac:dyDescent="0.2">
      <c r="A2506" s="6" t="s">
        <v>1452</v>
      </c>
      <c r="B2506" s="2" t="s">
        <v>3</v>
      </c>
      <c r="C2506" s="2" t="s">
        <v>64</v>
      </c>
    </row>
    <row r="2507" spans="1:3" x14ac:dyDescent="0.2">
      <c r="A2507" s="7"/>
      <c r="B2507" s="2" t="s">
        <v>5</v>
      </c>
      <c r="C2507" s="2" t="s">
        <v>65</v>
      </c>
    </row>
    <row r="2508" spans="1:3" x14ac:dyDescent="0.2">
      <c r="A2508" s="7"/>
      <c r="B2508" s="2" t="s">
        <v>7</v>
      </c>
      <c r="C2508" s="2" t="s">
        <v>1</v>
      </c>
    </row>
    <row r="2509" spans="1:3" x14ac:dyDescent="0.2">
      <c r="A2509" s="7"/>
      <c r="B2509" s="2" t="s">
        <v>9</v>
      </c>
      <c r="C2509" s="3" t="str">
        <f>HYPERLINK("mailto:Michael.Yip@chicagobooth.edu", "Michael.Yip@chicagobooth.edu")</f>
        <v>Michael.Yip@chicagobooth.edu</v>
      </c>
    </row>
    <row r="2510" spans="1:3" x14ac:dyDescent="0.2">
      <c r="A2510" s="8" t="s">
        <v>1453</v>
      </c>
      <c r="B2510" s="4" t="s">
        <v>3</v>
      </c>
      <c r="C2510" s="4" t="s">
        <v>651</v>
      </c>
    </row>
    <row r="2511" spans="1:3" x14ac:dyDescent="0.2">
      <c r="A2511" s="9"/>
      <c r="B2511" s="4" t="s">
        <v>5</v>
      </c>
      <c r="C2511" s="4" t="s">
        <v>34</v>
      </c>
    </row>
    <row r="2512" spans="1:3" x14ac:dyDescent="0.2">
      <c r="A2512" s="9"/>
      <c r="B2512" s="4" t="s">
        <v>7</v>
      </c>
      <c r="C2512" s="4" t="s">
        <v>1454</v>
      </c>
    </row>
    <row r="2513" spans="1:3" x14ac:dyDescent="0.2">
      <c r="A2513" s="9"/>
      <c r="B2513" s="4" t="s">
        <v>9</v>
      </c>
      <c r="C2513" s="5" t="str">
        <f>HYPERLINK("mailto:Ching.Yue@chicagobooth.edu", "Ching.Yue@chicagobooth.edu")</f>
        <v>Ching.Yue@chicagobooth.edu</v>
      </c>
    </row>
    <row r="2514" spans="1:3" x14ac:dyDescent="0.2">
      <c r="A2514" s="6" t="s">
        <v>1455</v>
      </c>
      <c r="B2514" s="2" t="s">
        <v>3</v>
      </c>
      <c r="C2514" s="2" t="s">
        <v>1456</v>
      </c>
    </row>
    <row r="2515" spans="1:3" x14ac:dyDescent="0.2">
      <c r="A2515" s="7"/>
      <c r="B2515" s="2" t="s">
        <v>5</v>
      </c>
      <c r="C2515" s="2" t="s">
        <v>20</v>
      </c>
    </row>
    <row r="2516" spans="1:3" x14ac:dyDescent="0.2">
      <c r="A2516" s="7"/>
      <c r="B2516" s="2" t="s">
        <v>7</v>
      </c>
      <c r="C2516" s="2" t="s">
        <v>1457</v>
      </c>
    </row>
    <row r="2517" spans="1:3" x14ac:dyDescent="0.2">
      <c r="A2517" s="7"/>
      <c r="B2517" s="2" t="s">
        <v>9</v>
      </c>
      <c r="C2517" s="3" t="str">
        <f>HYPERLINK("mailto:Lenora.Yung@chicagobooth.edu", "Lenora.Yung@chicagobooth.edu")</f>
        <v>Lenora.Yung@chicagobooth.edu</v>
      </c>
    </row>
    <row r="2518" spans="1:3" x14ac:dyDescent="0.2">
      <c r="A2518" s="8" t="s">
        <v>1458</v>
      </c>
      <c r="B2518" s="4" t="s">
        <v>3</v>
      </c>
      <c r="C2518" s="4" t="s">
        <v>26</v>
      </c>
    </row>
    <row r="2519" spans="1:3" x14ac:dyDescent="0.2">
      <c r="A2519" s="9"/>
      <c r="B2519" s="4" t="s">
        <v>5</v>
      </c>
      <c r="C2519" s="4" t="s">
        <v>293</v>
      </c>
    </row>
    <row r="2520" spans="1:3" x14ac:dyDescent="0.2">
      <c r="A2520" s="9"/>
      <c r="B2520" s="4" t="s">
        <v>7</v>
      </c>
      <c r="C2520" s="4" t="s">
        <v>1</v>
      </c>
    </row>
    <row r="2521" spans="1:3" x14ac:dyDescent="0.2">
      <c r="A2521" s="9"/>
      <c r="B2521" s="4" t="s">
        <v>9</v>
      </c>
      <c r="C2521" s="5" t="str">
        <f>HYPERLINK("mailto:Ray.Zane@chicagobooth.edu", "Ray.Zane@chicagobooth.edu")</f>
        <v>Ray.Zane@chicagobooth.edu</v>
      </c>
    </row>
    <row r="2522" spans="1:3" x14ac:dyDescent="0.2">
      <c r="A2522" s="6" t="s">
        <v>1459</v>
      </c>
      <c r="B2522" s="2" t="s">
        <v>3</v>
      </c>
      <c r="C2522" s="2" t="s">
        <v>1460</v>
      </c>
    </row>
    <row r="2523" spans="1:3" x14ac:dyDescent="0.2">
      <c r="A2523" s="7"/>
      <c r="B2523" s="2" t="s">
        <v>5</v>
      </c>
      <c r="C2523" s="2" t="s">
        <v>194</v>
      </c>
    </row>
    <row r="2524" spans="1:3" x14ac:dyDescent="0.2">
      <c r="A2524" s="7"/>
      <c r="B2524" s="2" t="s">
        <v>7</v>
      </c>
      <c r="C2524" s="2" t="s">
        <v>1305</v>
      </c>
    </row>
    <row r="2525" spans="1:3" x14ac:dyDescent="0.2">
      <c r="A2525" s="7"/>
      <c r="B2525" s="2" t="s">
        <v>9</v>
      </c>
      <c r="C2525" s="3" t="str">
        <f>HYPERLINK("mailto:Ellen.Zatkowski@chicagobooth.edu", "Ellen.Zatkowski@chicagobooth.edu")</f>
        <v>Ellen.Zatkowski@chicagobooth.edu</v>
      </c>
    </row>
    <row r="2526" spans="1:3" x14ac:dyDescent="0.2">
      <c r="A2526" s="8" t="s">
        <v>1461</v>
      </c>
      <c r="B2526" s="4" t="s">
        <v>3</v>
      </c>
      <c r="C2526" s="4" t="s">
        <v>272</v>
      </c>
    </row>
    <row r="2527" spans="1:3" x14ac:dyDescent="0.2">
      <c r="A2527" s="9"/>
      <c r="B2527" s="4" t="s">
        <v>5</v>
      </c>
      <c r="C2527" s="4" t="s">
        <v>188</v>
      </c>
    </row>
    <row r="2528" spans="1:3" x14ac:dyDescent="0.2">
      <c r="A2528" s="9"/>
      <c r="B2528" s="4" t="s">
        <v>7</v>
      </c>
      <c r="C2528" s="4" t="s">
        <v>1462</v>
      </c>
    </row>
    <row r="2529" spans="1:3" x14ac:dyDescent="0.2">
      <c r="A2529" s="9"/>
      <c r="B2529" s="4" t="s">
        <v>9</v>
      </c>
      <c r="C2529" s="5" t="str">
        <f>HYPERLINK("mailto:Jen.Zee@chicagobooth.edu", "Jen.Zee@chicagobooth.edu")</f>
        <v>Jen.Zee@chicagobooth.edu</v>
      </c>
    </row>
    <row r="2530" spans="1:3" x14ac:dyDescent="0.2">
      <c r="A2530" s="6" t="s">
        <v>1463</v>
      </c>
      <c r="B2530" s="2" t="s">
        <v>3</v>
      </c>
      <c r="C2530" s="2" t="s">
        <v>1430</v>
      </c>
    </row>
    <row r="2531" spans="1:3" x14ac:dyDescent="0.2">
      <c r="A2531" s="7"/>
      <c r="B2531" s="2" t="s">
        <v>5</v>
      </c>
      <c r="C2531" s="2" t="s">
        <v>34</v>
      </c>
    </row>
    <row r="2532" spans="1:3" x14ac:dyDescent="0.2">
      <c r="A2532" s="7"/>
      <c r="B2532" s="2" t="s">
        <v>7</v>
      </c>
      <c r="C2532" s="2" t="s">
        <v>1464</v>
      </c>
    </row>
    <row r="2533" spans="1:3" x14ac:dyDescent="0.2">
      <c r="A2533" s="7"/>
      <c r="B2533" s="2" t="s">
        <v>9</v>
      </c>
      <c r="C2533" s="3" t="str">
        <f>HYPERLINK("mailto:wenbo.zhang@chicagobooth.edu", "wenbo.zhang@chicagobooth.edu")</f>
        <v>wenbo.zhang@chicagobooth.edu</v>
      </c>
    </row>
    <row r="2534" spans="1:3" x14ac:dyDescent="0.2">
      <c r="A2534" s="8" t="s">
        <v>1465</v>
      </c>
      <c r="B2534" s="4" t="s">
        <v>3</v>
      </c>
      <c r="C2534" s="4" t="s">
        <v>64</v>
      </c>
    </row>
    <row r="2535" spans="1:3" x14ac:dyDescent="0.2">
      <c r="A2535" s="9"/>
      <c r="B2535" s="4" t="s">
        <v>5</v>
      </c>
      <c r="C2535" s="4" t="s">
        <v>51</v>
      </c>
    </row>
    <row r="2536" spans="1:3" x14ac:dyDescent="0.2">
      <c r="A2536" s="9"/>
      <c r="B2536" s="4" t="s">
        <v>7</v>
      </c>
      <c r="C2536" s="4" t="s">
        <v>1</v>
      </c>
    </row>
    <row r="2537" spans="1:3" x14ac:dyDescent="0.2">
      <c r="A2537" s="9"/>
      <c r="B2537" s="4" t="s">
        <v>9</v>
      </c>
      <c r="C2537" s="5" t="str">
        <f>HYPERLINK("mailto:Leifu.Zhang@chicagobooth.edu", "Leifu.Zhang@chicagobooth.edu")</f>
        <v>Leifu.Zhang@chicagobooth.edu</v>
      </c>
    </row>
    <row r="2538" spans="1:3" x14ac:dyDescent="0.2">
      <c r="A2538" s="6" t="s">
        <v>1466</v>
      </c>
      <c r="B2538" s="2" t="s">
        <v>3</v>
      </c>
      <c r="C2538" s="2" t="s">
        <v>26</v>
      </c>
    </row>
    <row r="2539" spans="1:3" x14ac:dyDescent="0.2">
      <c r="A2539" s="7"/>
      <c r="B2539" s="2" t="s">
        <v>5</v>
      </c>
      <c r="C2539" s="2" t="s">
        <v>51</v>
      </c>
    </row>
    <row r="2540" spans="1:3" x14ac:dyDescent="0.2">
      <c r="A2540" s="7"/>
      <c r="B2540" s="2" t="s">
        <v>7</v>
      </c>
      <c r="C2540" s="2" t="s">
        <v>1</v>
      </c>
    </row>
    <row r="2541" spans="1:3" x14ac:dyDescent="0.2">
      <c r="A2541" s="7"/>
      <c r="B2541" s="2" t="s">
        <v>9</v>
      </c>
      <c r="C2541" s="3" t="str">
        <f>HYPERLINK("mailto:Katie.Zhang@chicagobooth.edu", "Katie.Zhang@chicagobooth.edu")</f>
        <v>Katie.Zhang@chicagobooth.edu</v>
      </c>
    </row>
    <row r="2542" spans="1:3" x14ac:dyDescent="0.2">
      <c r="A2542" s="8" t="s">
        <v>1467</v>
      </c>
      <c r="B2542" s="4" t="s">
        <v>3</v>
      </c>
      <c r="C2542" s="4" t="s">
        <v>1468</v>
      </c>
    </row>
    <row r="2543" spans="1:3" x14ac:dyDescent="0.2">
      <c r="A2543" s="9"/>
      <c r="B2543" s="4" t="s">
        <v>5</v>
      </c>
      <c r="C2543" s="4" t="s">
        <v>51</v>
      </c>
    </row>
    <row r="2544" spans="1:3" x14ac:dyDescent="0.2">
      <c r="A2544" s="9"/>
      <c r="B2544" s="4" t="s">
        <v>7</v>
      </c>
      <c r="C2544" s="4" t="s">
        <v>1</v>
      </c>
    </row>
    <row r="2545" spans="1:3" x14ac:dyDescent="0.2">
      <c r="A2545" s="9"/>
      <c r="B2545" s="4" t="s">
        <v>9</v>
      </c>
      <c r="C2545" s="5" t="str">
        <f>HYPERLINK("mailto:Vivian.Zhang2@chicagobooth.edu", "Vivian.Zhang2@chicagobooth.edu")</f>
        <v>Vivian.Zhang2@chicagobooth.edu</v>
      </c>
    </row>
    <row r="2546" spans="1:3" x14ac:dyDescent="0.2">
      <c r="A2546" s="6" t="s">
        <v>1469</v>
      </c>
      <c r="B2546" s="2" t="s">
        <v>3</v>
      </c>
      <c r="C2546" s="2" t="s">
        <v>64</v>
      </c>
    </row>
    <row r="2547" spans="1:3" x14ac:dyDescent="0.2">
      <c r="A2547" s="7"/>
      <c r="B2547" s="2" t="s">
        <v>5</v>
      </c>
      <c r="C2547" s="2" t="s">
        <v>51</v>
      </c>
    </row>
    <row r="2548" spans="1:3" x14ac:dyDescent="0.2">
      <c r="A2548" s="7"/>
      <c r="B2548" s="2" t="s">
        <v>7</v>
      </c>
      <c r="C2548" s="2" t="s">
        <v>1</v>
      </c>
    </row>
    <row r="2549" spans="1:3" x14ac:dyDescent="0.2">
      <c r="A2549" s="7"/>
      <c r="B2549" s="2" t="s">
        <v>9</v>
      </c>
      <c r="C2549" s="3" t="str">
        <f>HYPERLINK("mailto:Zichen.Zhao@chicagobooth.edu", "Zichen.Zhao@chicagobooth.edu")</f>
        <v>Zichen.Zhao@chicagobooth.edu</v>
      </c>
    </row>
    <row r="2550" spans="1:3" x14ac:dyDescent="0.2">
      <c r="A2550" s="8" t="s">
        <v>1470</v>
      </c>
      <c r="B2550" s="4" t="s">
        <v>3</v>
      </c>
      <c r="C2550" s="4" t="s">
        <v>50</v>
      </c>
    </row>
    <row r="2551" spans="1:3" x14ac:dyDescent="0.2">
      <c r="A2551" s="9"/>
      <c r="B2551" s="4" t="s">
        <v>5</v>
      </c>
      <c r="C2551" s="4" t="s">
        <v>51</v>
      </c>
    </row>
    <row r="2552" spans="1:3" x14ac:dyDescent="0.2">
      <c r="A2552" s="9"/>
      <c r="B2552" s="4" t="s">
        <v>7</v>
      </c>
      <c r="C2552" s="4" t="s">
        <v>1</v>
      </c>
    </row>
    <row r="2553" spans="1:3" x14ac:dyDescent="0.2">
      <c r="A2553" s="9"/>
      <c r="B2553" s="4" t="s">
        <v>9</v>
      </c>
      <c r="C2553" s="5" t="str">
        <f>HYPERLINK("mailto:Yuwei.Zhou@chicagobooth.edu", "Yuwei.Zhou@chicagobooth.edu")</f>
        <v>Yuwei.Zhou@chicagobooth.edu</v>
      </c>
    </row>
  </sheetData>
  <mergeCells count="638">
    <mergeCell ref="A2542:A2545"/>
    <mergeCell ref="A2546:A2549"/>
    <mergeCell ref="A2550:A2553"/>
    <mergeCell ref="A2522:A2525"/>
    <mergeCell ref="A2526:A2529"/>
    <mergeCell ref="A2530:A2533"/>
    <mergeCell ref="A2534:A2537"/>
    <mergeCell ref="A2538:A2541"/>
    <mergeCell ref="A2502:A2505"/>
    <mergeCell ref="A2506:A2509"/>
    <mergeCell ref="A2510:A2513"/>
    <mergeCell ref="A2514:A2517"/>
    <mergeCell ref="A2518:A2521"/>
    <mergeCell ref="A2482:A2485"/>
    <mergeCell ref="A2486:A2489"/>
    <mergeCell ref="A2490:A2493"/>
    <mergeCell ref="A2494:A2497"/>
    <mergeCell ref="A2498:A2501"/>
    <mergeCell ref="A2462:A2465"/>
    <mergeCell ref="A2466:A2469"/>
    <mergeCell ref="A2470:A2473"/>
    <mergeCell ref="A2474:A2477"/>
    <mergeCell ref="A2478:A2481"/>
    <mergeCell ref="A2442:A2445"/>
    <mergeCell ref="A2446:A2449"/>
    <mergeCell ref="A2450:A2453"/>
    <mergeCell ref="A2454:A2457"/>
    <mergeCell ref="A2458:A2461"/>
    <mergeCell ref="A2422:A2425"/>
    <mergeCell ref="A2426:A2429"/>
    <mergeCell ref="A2430:A2433"/>
    <mergeCell ref="A2434:A2437"/>
    <mergeCell ref="A2438:A2441"/>
    <mergeCell ref="A2402:A2405"/>
    <mergeCell ref="A2406:A2409"/>
    <mergeCell ref="A2410:A2413"/>
    <mergeCell ref="A2414:A2417"/>
    <mergeCell ref="A2418:A2421"/>
    <mergeCell ref="A2382:A2385"/>
    <mergeCell ref="A2386:A2389"/>
    <mergeCell ref="A2390:A2393"/>
    <mergeCell ref="A2394:A2397"/>
    <mergeCell ref="A2398:A2401"/>
    <mergeCell ref="A2362:A2365"/>
    <mergeCell ref="A2366:A2369"/>
    <mergeCell ref="A2370:A2373"/>
    <mergeCell ref="A2374:A2377"/>
    <mergeCell ref="A2378:A2381"/>
    <mergeCell ref="A2342:A2345"/>
    <mergeCell ref="A2346:A2349"/>
    <mergeCell ref="A2350:A2353"/>
    <mergeCell ref="A2354:A2357"/>
    <mergeCell ref="A2358:A2361"/>
    <mergeCell ref="A2322:A2325"/>
    <mergeCell ref="A2326:A2329"/>
    <mergeCell ref="A2330:A2333"/>
    <mergeCell ref="A2334:A2337"/>
    <mergeCell ref="A2338:A2341"/>
    <mergeCell ref="A2302:A2305"/>
    <mergeCell ref="A2306:A2309"/>
    <mergeCell ref="A2310:A2313"/>
    <mergeCell ref="A2314:A2317"/>
    <mergeCell ref="A2318:A2321"/>
    <mergeCell ref="A2282:A2285"/>
    <mergeCell ref="A2286:A2289"/>
    <mergeCell ref="A2290:A2293"/>
    <mergeCell ref="A2294:A2297"/>
    <mergeCell ref="A2298:A2301"/>
    <mergeCell ref="A2262:A2265"/>
    <mergeCell ref="A2266:A2269"/>
    <mergeCell ref="A2270:A2273"/>
    <mergeCell ref="A2274:A2277"/>
    <mergeCell ref="A2278:A2281"/>
    <mergeCell ref="A2242:A2245"/>
    <mergeCell ref="A2246:A2249"/>
    <mergeCell ref="A2250:A2253"/>
    <mergeCell ref="A2254:A2257"/>
    <mergeCell ref="A2258:A2261"/>
    <mergeCell ref="A2222:A2225"/>
    <mergeCell ref="A2226:A2229"/>
    <mergeCell ref="A2230:A2233"/>
    <mergeCell ref="A2234:A2237"/>
    <mergeCell ref="A2238:A2241"/>
    <mergeCell ref="A2202:A2205"/>
    <mergeCell ref="A2206:A2209"/>
    <mergeCell ref="A2210:A2213"/>
    <mergeCell ref="A2214:A2217"/>
    <mergeCell ref="A2218:A2221"/>
    <mergeCell ref="A2182:A2185"/>
    <mergeCell ref="A2186:A2189"/>
    <mergeCell ref="A2190:A2193"/>
    <mergeCell ref="A2194:A2197"/>
    <mergeCell ref="A2198:A2201"/>
    <mergeCell ref="A2162:A2165"/>
    <mergeCell ref="A2166:A2169"/>
    <mergeCell ref="A2170:A2173"/>
    <mergeCell ref="A2174:A2177"/>
    <mergeCell ref="A2178:A2181"/>
    <mergeCell ref="A2142:A2145"/>
    <mergeCell ref="A2146:A2149"/>
    <mergeCell ref="A2150:A2153"/>
    <mergeCell ref="A2154:A2157"/>
    <mergeCell ref="A2158:A2161"/>
    <mergeCell ref="A2122:A2125"/>
    <mergeCell ref="A2126:A2129"/>
    <mergeCell ref="A2130:A2133"/>
    <mergeCell ref="A2134:A2137"/>
    <mergeCell ref="A2138:A2141"/>
    <mergeCell ref="A2102:A2105"/>
    <mergeCell ref="A2106:A2109"/>
    <mergeCell ref="A2110:A2113"/>
    <mergeCell ref="A2114:A2117"/>
    <mergeCell ref="A2118:A2121"/>
    <mergeCell ref="A2082:A2085"/>
    <mergeCell ref="A2086:A2089"/>
    <mergeCell ref="A2090:A2093"/>
    <mergeCell ref="A2094:A2097"/>
    <mergeCell ref="A2098:A2101"/>
    <mergeCell ref="A2062:A2065"/>
    <mergeCell ref="A2066:A2069"/>
    <mergeCell ref="A2070:A2073"/>
    <mergeCell ref="A2074:A2077"/>
    <mergeCell ref="A2078:A2081"/>
    <mergeCell ref="A2042:A2045"/>
    <mergeCell ref="A2046:A2049"/>
    <mergeCell ref="A2050:A2053"/>
    <mergeCell ref="A2054:A2057"/>
    <mergeCell ref="A2058:A2061"/>
    <mergeCell ref="A2022:A2025"/>
    <mergeCell ref="A2026:A2029"/>
    <mergeCell ref="A2030:A2033"/>
    <mergeCell ref="A2034:A2037"/>
    <mergeCell ref="A2038:A2041"/>
    <mergeCell ref="A2002:A2005"/>
    <mergeCell ref="A2006:A2009"/>
    <mergeCell ref="A2010:A2013"/>
    <mergeCell ref="A2014:A2017"/>
    <mergeCell ref="A2018:A2021"/>
    <mergeCell ref="A1982:A1985"/>
    <mergeCell ref="A1986:A1989"/>
    <mergeCell ref="A1990:A1993"/>
    <mergeCell ref="A1994:A1997"/>
    <mergeCell ref="A1998:A2001"/>
    <mergeCell ref="A1962:A1965"/>
    <mergeCell ref="A1966:A1969"/>
    <mergeCell ref="A1970:A1973"/>
    <mergeCell ref="A1974:A1977"/>
    <mergeCell ref="A1978:A1981"/>
    <mergeCell ref="A1942:A1945"/>
    <mergeCell ref="A1946:A1949"/>
    <mergeCell ref="A1950:A1953"/>
    <mergeCell ref="A1954:A1957"/>
    <mergeCell ref="A1958:A1961"/>
    <mergeCell ref="A1922:A1925"/>
    <mergeCell ref="A1926:A1929"/>
    <mergeCell ref="A1930:A1933"/>
    <mergeCell ref="A1934:A1937"/>
    <mergeCell ref="A1938:A1941"/>
    <mergeCell ref="A1902:A1905"/>
    <mergeCell ref="A1906:A1909"/>
    <mergeCell ref="A1910:A1913"/>
    <mergeCell ref="A1914:A1917"/>
    <mergeCell ref="A1918:A1921"/>
    <mergeCell ref="A1882:A1885"/>
    <mergeCell ref="A1886:A1889"/>
    <mergeCell ref="A1890:A1893"/>
    <mergeCell ref="A1894:A1897"/>
    <mergeCell ref="A1898:A1901"/>
    <mergeCell ref="A1862:A1865"/>
    <mergeCell ref="A1866:A1869"/>
    <mergeCell ref="A1870:A1873"/>
    <mergeCell ref="A1874:A1877"/>
    <mergeCell ref="A1878:A1881"/>
    <mergeCell ref="A1842:A1845"/>
    <mergeCell ref="A1846:A1849"/>
    <mergeCell ref="A1850:A1853"/>
    <mergeCell ref="A1854:A1857"/>
    <mergeCell ref="A1858:A1861"/>
    <mergeCell ref="A1822:A1825"/>
    <mergeCell ref="A1826:A1829"/>
    <mergeCell ref="A1830:A1833"/>
    <mergeCell ref="A1834:A1837"/>
    <mergeCell ref="A1838:A1841"/>
    <mergeCell ref="A1802:A1805"/>
    <mergeCell ref="A1806:A1809"/>
    <mergeCell ref="A1810:A1813"/>
    <mergeCell ref="A1814:A1817"/>
    <mergeCell ref="A1818:A1821"/>
    <mergeCell ref="A1782:A1785"/>
    <mergeCell ref="A1786:A1789"/>
    <mergeCell ref="A1790:A1793"/>
    <mergeCell ref="A1794:A1797"/>
    <mergeCell ref="A1798:A1801"/>
    <mergeCell ref="A1762:A1765"/>
    <mergeCell ref="A1766:A1769"/>
    <mergeCell ref="A1770:A1773"/>
    <mergeCell ref="A1774:A1777"/>
    <mergeCell ref="A1778:A1781"/>
    <mergeCell ref="A1742:A1745"/>
    <mergeCell ref="A1746:A1749"/>
    <mergeCell ref="A1750:A1753"/>
    <mergeCell ref="A1754:A1757"/>
    <mergeCell ref="A1758:A1761"/>
    <mergeCell ref="A1722:A1725"/>
    <mergeCell ref="A1726:A1729"/>
    <mergeCell ref="A1730:A1733"/>
    <mergeCell ref="A1734:A1737"/>
    <mergeCell ref="A1738:A1741"/>
    <mergeCell ref="A1702:A1705"/>
    <mergeCell ref="A1706:A1709"/>
    <mergeCell ref="A1710:A1713"/>
    <mergeCell ref="A1714:A1717"/>
    <mergeCell ref="A1718:A1721"/>
    <mergeCell ref="A1682:A1685"/>
    <mergeCell ref="A1686:A1689"/>
    <mergeCell ref="A1690:A1693"/>
    <mergeCell ref="A1694:A1697"/>
    <mergeCell ref="A1698:A1701"/>
    <mergeCell ref="A1662:A1665"/>
    <mergeCell ref="A1666:A1669"/>
    <mergeCell ref="A1670:A1673"/>
    <mergeCell ref="A1674:A1677"/>
    <mergeCell ref="A1678:A1681"/>
    <mergeCell ref="A1642:A1645"/>
    <mergeCell ref="A1646:A1649"/>
    <mergeCell ref="A1650:A1653"/>
    <mergeCell ref="A1654:A1657"/>
    <mergeCell ref="A1658:A1661"/>
    <mergeCell ref="A1622:A1625"/>
    <mergeCell ref="A1626:A1629"/>
    <mergeCell ref="A1630:A1633"/>
    <mergeCell ref="A1634:A1637"/>
    <mergeCell ref="A1638:A1641"/>
    <mergeCell ref="A1602:A1605"/>
    <mergeCell ref="A1606:A1609"/>
    <mergeCell ref="A1610:A1613"/>
    <mergeCell ref="A1614:A1617"/>
    <mergeCell ref="A1618:A1621"/>
    <mergeCell ref="A1582:A1585"/>
    <mergeCell ref="A1586:A1589"/>
    <mergeCell ref="A1590:A1593"/>
    <mergeCell ref="A1594:A1597"/>
    <mergeCell ref="A1598:A1601"/>
    <mergeCell ref="A1562:A1565"/>
    <mergeCell ref="A1566:A1569"/>
    <mergeCell ref="A1570:A1573"/>
    <mergeCell ref="A1574:A1577"/>
    <mergeCell ref="A1578:A1581"/>
    <mergeCell ref="A1542:A1545"/>
    <mergeCell ref="A1546:A1549"/>
    <mergeCell ref="A1550:A1553"/>
    <mergeCell ref="A1554:A1557"/>
    <mergeCell ref="A1558:A1561"/>
    <mergeCell ref="A1522:A1525"/>
    <mergeCell ref="A1526:A1529"/>
    <mergeCell ref="A1530:A1533"/>
    <mergeCell ref="A1534:A1537"/>
    <mergeCell ref="A1538:A1541"/>
    <mergeCell ref="A1502:A1505"/>
    <mergeCell ref="A1506:A1509"/>
    <mergeCell ref="A1510:A1513"/>
    <mergeCell ref="A1514:A1517"/>
    <mergeCell ref="A1518:A1521"/>
    <mergeCell ref="A1482:A1485"/>
    <mergeCell ref="A1486:A1489"/>
    <mergeCell ref="A1490:A1493"/>
    <mergeCell ref="A1494:A1497"/>
    <mergeCell ref="A1498:A1501"/>
    <mergeCell ref="A1462:A1465"/>
    <mergeCell ref="A1466:A1469"/>
    <mergeCell ref="A1470:A1473"/>
    <mergeCell ref="A1474:A1477"/>
    <mergeCell ref="A1478:A1481"/>
    <mergeCell ref="A1442:A1445"/>
    <mergeCell ref="A1446:A1449"/>
    <mergeCell ref="A1450:A1453"/>
    <mergeCell ref="A1454:A1457"/>
    <mergeCell ref="A1458:A1461"/>
    <mergeCell ref="A1422:A1425"/>
    <mergeCell ref="A1426:A1429"/>
    <mergeCell ref="A1430:A1433"/>
    <mergeCell ref="A1434:A1437"/>
    <mergeCell ref="A1438:A1441"/>
    <mergeCell ref="A1402:A1405"/>
    <mergeCell ref="A1406:A1409"/>
    <mergeCell ref="A1410:A1413"/>
    <mergeCell ref="A1414:A1417"/>
    <mergeCell ref="A1418:A1421"/>
    <mergeCell ref="A1382:A1385"/>
    <mergeCell ref="A1386:A1389"/>
    <mergeCell ref="A1390:A1393"/>
    <mergeCell ref="A1394:A1397"/>
    <mergeCell ref="A1398:A1401"/>
    <mergeCell ref="A1362:A1365"/>
    <mergeCell ref="A1366:A1369"/>
    <mergeCell ref="A1370:A1373"/>
    <mergeCell ref="A1374:A1377"/>
    <mergeCell ref="A1378:A1381"/>
    <mergeCell ref="A1342:A1345"/>
    <mergeCell ref="A1346:A1349"/>
    <mergeCell ref="A1350:A1353"/>
    <mergeCell ref="A1354:A1357"/>
    <mergeCell ref="A1358:A1361"/>
    <mergeCell ref="A1322:A1325"/>
    <mergeCell ref="A1326:A1329"/>
    <mergeCell ref="A1330:A1333"/>
    <mergeCell ref="A1334:A1337"/>
    <mergeCell ref="A1338:A1341"/>
    <mergeCell ref="A1302:A1305"/>
    <mergeCell ref="A1306:A1309"/>
    <mergeCell ref="A1310:A1313"/>
    <mergeCell ref="A1314:A1317"/>
    <mergeCell ref="A1318:A1321"/>
    <mergeCell ref="A1282:A1285"/>
    <mergeCell ref="A1286:A1289"/>
    <mergeCell ref="A1290:A1293"/>
    <mergeCell ref="A1294:A1297"/>
    <mergeCell ref="A1298:A1301"/>
    <mergeCell ref="A1262:A1265"/>
    <mergeCell ref="A1266:A1269"/>
    <mergeCell ref="A1270:A1273"/>
    <mergeCell ref="A1274:A1277"/>
    <mergeCell ref="A1278:A1281"/>
    <mergeCell ref="A1242:A1245"/>
    <mergeCell ref="A1246:A1249"/>
    <mergeCell ref="A1250:A1253"/>
    <mergeCell ref="A1254:A1257"/>
    <mergeCell ref="A1258:A1261"/>
    <mergeCell ref="A1222:A1225"/>
    <mergeCell ref="A1226:A1229"/>
    <mergeCell ref="A1230:A1233"/>
    <mergeCell ref="A1234:A1237"/>
    <mergeCell ref="A1238:A1241"/>
    <mergeCell ref="A1202:A1205"/>
    <mergeCell ref="A1206:A1209"/>
    <mergeCell ref="A1210:A1213"/>
    <mergeCell ref="A1214:A1217"/>
    <mergeCell ref="A1218:A1221"/>
    <mergeCell ref="A1182:A1185"/>
    <mergeCell ref="A1186:A1189"/>
    <mergeCell ref="A1190:A1193"/>
    <mergeCell ref="A1194:A1197"/>
    <mergeCell ref="A1198:A1201"/>
    <mergeCell ref="A1162:A1165"/>
    <mergeCell ref="A1166:A1169"/>
    <mergeCell ref="A1170:A1173"/>
    <mergeCell ref="A1174:A1177"/>
    <mergeCell ref="A1178:A1181"/>
    <mergeCell ref="A1142:A1145"/>
    <mergeCell ref="A1146:A1149"/>
    <mergeCell ref="A1150:A1153"/>
    <mergeCell ref="A1154:A1157"/>
    <mergeCell ref="A1158:A1161"/>
    <mergeCell ref="A1122:A1125"/>
    <mergeCell ref="A1126:A1129"/>
    <mergeCell ref="A1130:A1133"/>
    <mergeCell ref="A1134:A1137"/>
    <mergeCell ref="A1138:A1141"/>
    <mergeCell ref="A1102:A1105"/>
    <mergeCell ref="A1106:A1109"/>
    <mergeCell ref="A1110:A1113"/>
    <mergeCell ref="A1114:A1117"/>
    <mergeCell ref="A1118:A1121"/>
    <mergeCell ref="A1082:A1085"/>
    <mergeCell ref="A1086:A1089"/>
    <mergeCell ref="A1090:A1093"/>
    <mergeCell ref="A1094:A1097"/>
    <mergeCell ref="A1098:A1101"/>
    <mergeCell ref="A1062:A1065"/>
    <mergeCell ref="A1066:A1069"/>
    <mergeCell ref="A1070:A1073"/>
    <mergeCell ref="A1074:A1077"/>
    <mergeCell ref="A1078:A1081"/>
    <mergeCell ref="A1042:A1045"/>
    <mergeCell ref="A1046:A1049"/>
    <mergeCell ref="A1050:A1053"/>
    <mergeCell ref="A1054:A1057"/>
    <mergeCell ref="A1058:A1061"/>
    <mergeCell ref="A1022:A1025"/>
    <mergeCell ref="A1026:A1029"/>
    <mergeCell ref="A1030:A1033"/>
    <mergeCell ref="A1034:A1037"/>
    <mergeCell ref="A1038:A1041"/>
    <mergeCell ref="A1002:A1005"/>
    <mergeCell ref="A1006:A1009"/>
    <mergeCell ref="A1010:A1013"/>
    <mergeCell ref="A1014:A1017"/>
    <mergeCell ref="A1018:A1021"/>
    <mergeCell ref="A982:A985"/>
    <mergeCell ref="A986:A989"/>
    <mergeCell ref="A990:A993"/>
    <mergeCell ref="A994:A997"/>
    <mergeCell ref="A998:A1001"/>
    <mergeCell ref="A962:A965"/>
    <mergeCell ref="A966:A969"/>
    <mergeCell ref="A970:A973"/>
    <mergeCell ref="A974:A977"/>
    <mergeCell ref="A978:A981"/>
    <mergeCell ref="A942:A945"/>
    <mergeCell ref="A946:A949"/>
    <mergeCell ref="A950:A953"/>
    <mergeCell ref="A954:A957"/>
    <mergeCell ref="A958:A961"/>
    <mergeCell ref="A922:A925"/>
    <mergeCell ref="A926:A929"/>
    <mergeCell ref="A930:A933"/>
    <mergeCell ref="A934:A937"/>
    <mergeCell ref="A938:A941"/>
    <mergeCell ref="A902:A905"/>
    <mergeCell ref="A906:A909"/>
    <mergeCell ref="A910:A913"/>
    <mergeCell ref="A914:A917"/>
    <mergeCell ref="A918:A921"/>
    <mergeCell ref="A882:A885"/>
    <mergeCell ref="A886:A889"/>
    <mergeCell ref="A890:A893"/>
    <mergeCell ref="A894:A897"/>
    <mergeCell ref="A898:A901"/>
    <mergeCell ref="A862:A865"/>
    <mergeCell ref="A866:A869"/>
    <mergeCell ref="A870:A873"/>
    <mergeCell ref="A874:A877"/>
    <mergeCell ref="A878:A881"/>
    <mergeCell ref="A842:A845"/>
    <mergeCell ref="A846:A849"/>
    <mergeCell ref="A850:A853"/>
    <mergeCell ref="A854:A857"/>
    <mergeCell ref="A858:A861"/>
    <mergeCell ref="A822:A825"/>
    <mergeCell ref="A826:A829"/>
    <mergeCell ref="A830:A833"/>
    <mergeCell ref="A834:A837"/>
    <mergeCell ref="A838:A841"/>
    <mergeCell ref="A802:A805"/>
    <mergeCell ref="A806:A809"/>
    <mergeCell ref="A810:A813"/>
    <mergeCell ref="A814:A817"/>
    <mergeCell ref="A818:A821"/>
    <mergeCell ref="A782:A785"/>
    <mergeCell ref="A786:A789"/>
    <mergeCell ref="A790:A793"/>
    <mergeCell ref="A794:A797"/>
    <mergeCell ref="A798:A801"/>
    <mergeCell ref="A762:A765"/>
    <mergeCell ref="A766:A769"/>
    <mergeCell ref="A770:A773"/>
    <mergeCell ref="A774:A777"/>
    <mergeCell ref="A778:A781"/>
    <mergeCell ref="A742:A745"/>
    <mergeCell ref="A746:A749"/>
    <mergeCell ref="A750:A753"/>
    <mergeCell ref="A754:A757"/>
    <mergeCell ref="A758:A761"/>
    <mergeCell ref="A722:A725"/>
    <mergeCell ref="A726:A729"/>
    <mergeCell ref="A730:A733"/>
    <mergeCell ref="A734:A737"/>
    <mergeCell ref="A738:A741"/>
    <mergeCell ref="A702:A705"/>
    <mergeCell ref="A706:A709"/>
    <mergeCell ref="A710:A713"/>
    <mergeCell ref="A714:A717"/>
    <mergeCell ref="A718:A721"/>
    <mergeCell ref="A682:A685"/>
    <mergeCell ref="A686:A689"/>
    <mergeCell ref="A690:A693"/>
    <mergeCell ref="A694:A697"/>
    <mergeCell ref="A698:A701"/>
    <mergeCell ref="A662:A665"/>
    <mergeCell ref="A666:A669"/>
    <mergeCell ref="A670:A673"/>
    <mergeCell ref="A674:A677"/>
    <mergeCell ref="A678:A681"/>
    <mergeCell ref="A642:A645"/>
    <mergeCell ref="A646:A649"/>
    <mergeCell ref="A650:A653"/>
    <mergeCell ref="A654:A657"/>
    <mergeCell ref="A658:A661"/>
    <mergeCell ref="A622:A625"/>
    <mergeCell ref="A626:A629"/>
    <mergeCell ref="A630:A633"/>
    <mergeCell ref="A634:A637"/>
    <mergeCell ref="A638:A641"/>
    <mergeCell ref="A602:A605"/>
    <mergeCell ref="A606:A609"/>
    <mergeCell ref="A610:A613"/>
    <mergeCell ref="A614:A617"/>
    <mergeCell ref="A618:A621"/>
    <mergeCell ref="A582:A585"/>
    <mergeCell ref="A586:A589"/>
    <mergeCell ref="A590:A593"/>
    <mergeCell ref="A594:A597"/>
    <mergeCell ref="A598:A601"/>
    <mergeCell ref="A562:A565"/>
    <mergeCell ref="A566:A569"/>
    <mergeCell ref="A570:A573"/>
    <mergeCell ref="A574:A577"/>
    <mergeCell ref="A578:A581"/>
    <mergeCell ref="A542:A545"/>
    <mergeCell ref="A546:A549"/>
    <mergeCell ref="A550:A553"/>
    <mergeCell ref="A554:A557"/>
    <mergeCell ref="A558:A561"/>
    <mergeCell ref="A522:A525"/>
    <mergeCell ref="A526:A529"/>
    <mergeCell ref="A530:A533"/>
    <mergeCell ref="A534:A537"/>
    <mergeCell ref="A538:A541"/>
    <mergeCell ref="A502:A505"/>
    <mergeCell ref="A506:A509"/>
    <mergeCell ref="A510:A513"/>
    <mergeCell ref="A514:A517"/>
    <mergeCell ref="A518:A521"/>
    <mergeCell ref="A482:A485"/>
    <mergeCell ref="A486:A489"/>
    <mergeCell ref="A490:A493"/>
    <mergeCell ref="A494:A497"/>
    <mergeCell ref="A498:A501"/>
    <mergeCell ref="A462:A465"/>
    <mergeCell ref="A466:A469"/>
    <mergeCell ref="A470:A473"/>
    <mergeCell ref="A474:A477"/>
    <mergeCell ref="A478:A481"/>
    <mergeCell ref="A442:A445"/>
    <mergeCell ref="A446:A449"/>
    <mergeCell ref="A450:A453"/>
    <mergeCell ref="A454:A457"/>
    <mergeCell ref="A458:A461"/>
    <mergeCell ref="A422:A425"/>
    <mergeCell ref="A426:A429"/>
    <mergeCell ref="A430:A433"/>
    <mergeCell ref="A434:A437"/>
    <mergeCell ref="A438:A441"/>
    <mergeCell ref="A402:A405"/>
    <mergeCell ref="A406:A409"/>
    <mergeCell ref="A410:A413"/>
    <mergeCell ref="A414:A417"/>
    <mergeCell ref="A418:A421"/>
    <mergeCell ref="A382:A385"/>
    <mergeCell ref="A386:A389"/>
    <mergeCell ref="A390:A393"/>
    <mergeCell ref="A394:A397"/>
    <mergeCell ref="A398:A401"/>
    <mergeCell ref="A362:A365"/>
    <mergeCell ref="A366:A369"/>
    <mergeCell ref="A370:A373"/>
    <mergeCell ref="A374:A377"/>
    <mergeCell ref="A378:A381"/>
    <mergeCell ref="A342:A345"/>
    <mergeCell ref="A346:A349"/>
    <mergeCell ref="A350:A353"/>
    <mergeCell ref="A354:A357"/>
    <mergeCell ref="A358:A361"/>
    <mergeCell ref="A322:A325"/>
    <mergeCell ref="A326:A329"/>
    <mergeCell ref="A330:A333"/>
    <mergeCell ref="A334:A337"/>
    <mergeCell ref="A338:A341"/>
    <mergeCell ref="A302:A305"/>
    <mergeCell ref="A306:A309"/>
    <mergeCell ref="A310:A313"/>
    <mergeCell ref="A314:A317"/>
    <mergeCell ref="A318:A321"/>
    <mergeCell ref="A282:A285"/>
    <mergeCell ref="A286:A289"/>
    <mergeCell ref="A290:A293"/>
    <mergeCell ref="A294:A297"/>
    <mergeCell ref="A298:A301"/>
    <mergeCell ref="A262:A265"/>
    <mergeCell ref="A266:A269"/>
    <mergeCell ref="A270:A273"/>
    <mergeCell ref="A274:A277"/>
    <mergeCell ref="A278:A281"/>
    <mergeCell ref="A242:A245"/>
    <mergeCell ref="A246:A249"/>
    <mergeCell ref="A250:A253"/>
    <mergeCell ref="A254:A257"/>
    <mergeCell ref="A258:A261"/>
    <mergeCell ref="A222:A225"/>
    <mergeCell ref="A226:A229"/>
    <mergeCell ref="A230:A233"/>
    <mergeCell ref="A234:A237"/>
    <mergeCell ref="A238:A241"/>
    <mergeCell ref="A202:A205"/>
    <mergeCell ref="A206:A209"/>
    <mergeCell ref="A210:A213"/>
    <mergeCell ref="A214:A217"/>
    <mergeCell ref="A218:A221"/>
    <mergeCell ref="A182:A185"/>
    <mergeCell ref="A186:A189"/>
    <mergeCell ref="A190:A193"/>
    <mergeCell ref="A194:A197"/>
    <mergeCell ref="A198:A201"/>
    <mergeCell ref="A162:A165"/>
    <mergeCell ref="A166:A169"/>
    <mergeCell ref="A170:A173"/>
    <mergeCell ref="A174:A177"/>
    <mergeCell ref="A178:A181"/>
    <mergeCell ref="A142:A145"/>
    <mergeCell ref="A146:A149"/>
    <mergeCell ref="A150:A153"/>
    <mergeCell ref="A154:A157"/>
    <mergeCell ref="A158:A161"/>
    <mergeCell ref="A122:A125"/>
    <mergeCell ref="A126:A129"/>
    <mergeCell ref="A130:A133"/>
    <mergeCell ref="A134:A137"/>
    <mergeCell ref="A138:A14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Faculty &amp; Staff Directory</vt:lpstr>
      <vt:lpstr>Sheet2</vt:lpstr>
      <vt:lpstr>Sheet3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Hongshu</dc:creator>
  <cp:lastModifiedBy>Rob Young</cp:lastModifiedBy>
  <dcterms:created xsi:type="dcterms:W3CDTF">2009-08-21T15:18:30Z</dcterms:created>
  <dcterms:modified xsi:type="dcterms:W3CDTF">2022-04-15T17:58:48Z</dcterms:modified>
</cp:coreProperties>
</file>