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cameron/Library/Mobile Documents/com~apple~CloudDocs/Desktop/Desktop (School, Life, Jobs, Coding, etc.) /NBA URL's &amp; GPT convo /NBA Forecasting XL old /NBA prediction folder /"/>
    </mc:Choice>
  </mc:AlternateContent>
  <xr:revisionPtr revIDLastSave="0" documentId="8_{64DA6AF7-A122-BF4A-8D41-61ECE40077CD}" xr6:coauthVersionLast="47" xr6:coauthVersionMax="47" xr10:uidLastSave="{00000000-0000-0000-0000-000000000000}"/>
  <bookViews>
    <workbookView xWindow="32280" yWindow="500" windowWidth="33960" windowHeight="20160" activeTab="7" xr2:uid="{F0584285-E4CA-344A-AEDA-1DC45F7853EA}"/>
  </bookViews>
  <sheets>
    <sheet name="Team Results" sheetId="14" r:id="rId1"/>
    <sheet name="Tracking my Results live " sheetId="24" state="hidden" r:id="rId2"/>
    <sheet name="NBA Team Stats &amp; %" sheetId="12" r:id="rId3"/>
    <sheet name="Team ID " sheetId="13" r:id="rId4"/>
    <sheet name="Player Working" sheetId="15" r:id="rId5"/>
    <sheet name="RAW Player Stats" sheetId="10" r:id="rId6"/>
    <sheet name="Game Simulations" sheetId="18" r:id="rId7"/>
    <sheet name="Player Scoring Simulations" sheetId="23" r:id="rId8"/>
  </sheets>
  <definedNames>
    <definedName name="_xlnm._FilterDatabase" localSheetId="5" hidden="1">'RAW Player Stats'!$A$1:$AG$678</definedName>
    <definedName name="NBARawplayerstats.iqy" localSheetId="5">'RAW Player Stats'!$A$1:$AE$678</definedName>
    <definedName name="NBATeamstats1.iqy" localSheetId="2">'NBA Team Stats &amp; %'!$A$1:$O$33</definedName>
    <definedName name="Players_Name">'RAW Player Stats'!$B:$B</definedName>
    <definedName name="Team_ID">'Team ID '!$A$2:$A$31</definedName>
    <definedName name="Teams">'Team ID 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3" l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E58" i="15" s="1"/>
  <c r="B59" i="15" a="1"/>
  <c r="B59" i="15" s="1"/>
  <c r="E59" i="15" s="1"/>
  <c r="B60" i="15" a="1"/>
  <c r="B60" i="15" s="1"/>
  <c r="E60" i="15" s="1"/>
  <c r="B61" i="15" a="1"/>
  <c r="B61" i="15" s="1"/>
  <c r="E61" i="15" s="1"/>
  <c r="B62" i="15" a="1"/>
  <c r="B62" i="15" s="1"/>
  <c r="E62" i="15" s="1"/>
  <c r="B63" i="15" a="1"/>
  <c r="B63" i="15" s="1"/>
  <c r="E63" i="15" s="1"/>
  <c r="B64" i="15" a="1"/>
  <c r="B64" i="15" s="1"/>
  <c r="E64" i="15" s="1"/>
  <c r="B39" i="15" a="1"/>
  <c r="B39" i="15" s="1"/>
  <c r="B5" i="15" a="1"/>
  <c r="B5" i="15" s="1"/>
  <c r="E5" i="15" s="1"/>
  <c r="B8" i="15" a="1"/>
  <c r="B8" i="15" s="1"/>
  <c r="E8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21" i="15" a="1"/>
  <c r="B21" i="15" s="1"/>
  <c r="C21" i="15" s="1"/>
  <c r="B20" i="15" a="1"/>
  <c r="B20" i="15" s="1"/>
  <c r="E20" i="15" s="1"/>
  <c r="B19" i="15" a="1"/>
  <c r="B19" i="15" s="1"/>
  <c r="E19" i="15" s="1"/>
  <c r="B18" i="15" a="1"/>
  <c r="B18" i="15" s="1"/>
  <c r="E18" i="15" s="1"/>
  <c r="B17" i="15" a="1"/>
  <c r="B17" i="15" s="1"/>
  <c r="E17" i="15" s="1"/>
  <c r="B16" i="15" a="1"/>
  <c r="B16" i="15" s="1"/>
  <c r="C16" i="15" s="1"/>
  <c r="B15" i="15" a="1"/>
  <c r="B15" i="15" s="1"/>
  <c r="C15" i="15" s="1"/>
  <c r="B14" i="15" a="1"/>
  <c r="B14" i="15" s="1"/>
  <c r="E14" i="15" s="1"/>
  <c r="B13" i="15" a="1"/>
  <c r="B13" i="15" s="1"/>
  <c r="E13" i="15" s="1"/>
  <c r="B12" i="15" a="1"/>
  <c r="B12" i="15" s="1"/>
  <c r="C12" i="15" s="1"/>
  <c r="B11" i="15" a="1"/>
  <c r="B11" i="15" s="1"/>
  <c r="B10" i="15" a="1"/>
  <c r="B10" i="15" s="1"/>
  <c r="C10" i="15" s="1"/>
  <c r="B9" i="15" a="1"/>
  <c r="B9" i="15" s="1"/>
  <c r="C9" i="15" s="1"/>
  <c r="B7" i="15" a="1"/>
  <c r="B7" i="15" s="1"/>
  <c r="E7" i="15" s="1"/>
  <c r="B6" i="15" a="1"/>
  <c r="B6" i="15" s="1"/>
  <c r="E6" i="15" s="1"/>
  <c r="B22" i="15" a="1"/>
  <c r="B22" i="15" s="1"/>
  <c r="C22" i="15" s="1"/>
  <c r="B30" i="15" a="1"/>
  <c r="B30" i="15" s="1"/>
  <c r="E30" i="15" s="1"/>
  <c r="B29" i="15" a="1"/>
  <c r="B29" i="15" s="1"/>
  <c r="E29" i="15" s="1"/>
  <c r="B28" i="15" a="1"/>
  <c r="B28" i="15" s="1"/>
  <c r="B27" i="15" a="1"/>
  <c r="B27" i="15" s="1"/>
  <c r="E27" i="15" s="1"/>
  <c r="B26" i="15" a="1"/>
  <c r="B26" i="15" s="1"/>
  <c r="E26" i="15" s="1"/>
  <c r="B25" i="15" a="1"/>
  <c r="B25" i="15" s="1"/>
  <c r="E25" i="15" s="1"/>
  <c r="B24" i="15" a="1"/>
  <c r="B24" i="15" s="1"/>
  <c r="E24" i="15" s="1"/>
  <c r="B23" i="15" a="1"/>
  <c r="B23" i="15" s="1"/>
  <c r="E23" i="15" s="1"/>
  <c r="C39" i="15" l="1"/>
  <c r="E39" i="15"/>
  <c r="C43" i="15"/>
  <c r="E43" i="15"/>
  <c r="C55" i="15"/>
  <c r="E55" i="15"/>
  <c r="E44" i="15"/>
  <c r="C44" i="15"/>
  <c r="E56" i="15"/>
  <c r="C56" i="15"/>
  <c r="C45" i="15"/>
  <c r="E45" i="15"/>
  <c r="C57" i="15"/>
  <c r="E57" i="15"/>
  <c r="E46" i="15"/>
  <c r="C46" i="15"/>
  <c r="C58" i="15"/>
  <c r="C47" i="15"/>
  <c r="E47" i="15"/>
  <c r="E48" i="15"/>
  <c r="C48" i="15"/>
  <c r="C49" i="15"/>
  <c r="E49" i="15"/>
  <c r="E40" i="15"/>
  <c r="C40" i="15"/>
  <c r="C62" i="15"/>
  <c r="C51" i="15"/>
  <c r="E51" i="15"/>
  <c r="C41" i="15"/>
  <c r="E41" i="15"/>
  <c r="C53" i="15"/>
  <c r="E53" i="15"/>
  <c r="C63" i="15"/>
  <c r="E50" i="15"/>
  <c r="C50" i="15"/>
  <c r="C61" i="15"/>
  <c r="E52" i="15"/>
  <c r="C52" i="15"/>
  <c r="E42" i="15"/>
  <c r="C42" i="15"/>
  <c r="E54" i="15"/>
  <c r="C54" i="15"/>
  <c r="C64" i="15"/>
  <c r="D64" i="15" s="1"/>
  <c r="C60" i="15"/>
  <c r="C59" i="15"/>
  <c r="E28" i="15"/>
  <c r="C28" i="15"/>
  <c r="C11" i="15"/>
  <c r="E11" i="15"/>
  <c r="C5" i="15"/>
  <c r="C27" i="15"/>
  <c r="C13" i="15"/>
  <c r="E16" i="15"/>
  <c r="C26" i="15"/>
  <c r="C14" i="15"/>
  <c r="E15" i="15"/>
  <c r="C25" i="15"/>
  <c r="C24" i="15"/>
  <c r="C23" i="15"/>
  <c r="C17" i="15"/>
  <c r="E12" i="15"/>
  <c r="C6" i="15"/>
  <c r="C18" i="15"/>
  <c r="C7" i="15"/>
  <c r="C19" i="15"/>
  <c r="E22" i="15"/>
  <c r="E10" i="15"/>
  <c r="C8" i="15"/>
  <c r="C20" i="15"/>
  <c r="E21" i="15"/>
  <c r="E9" i="15"/>
  <c r="C30" i="15"/>
  <c r="D30" i="15" s="1"/>
  <c r="C29" i="15"/>
  <c r="AF3" i="10"/>
  <c r="Q3" i="23"/>
  <c r="Q4" i="23" s="1"/>
  <c r="AF10" i="10"/>
  <c r="AF5" i="10"/>
  <c r="AF6" i="10"/>
  <c r="AF7" i="10"/>
  <c r="AF8" i="10"/>
  <c r="AF9" i="10"/>
  <c r="AF11" i="10"/>
  <c r="AF12" i="10"/>
  <c r="AF13" i="10"/>
  <c r="AF14" i="10"/>
  <c r="AF17" i="10"/>
  <c r="AF19" i="10"/>
  <c r="AF20" i="10"/>
  <c r="AF21" i="10"/>
  <c r="AF22" i="10"/>
  <c r="AF23" i="10"/>
  <c r="AF24" i="10"/>
  <c r="AF25" i="10"/>
  <c r="AF26" i="10"/>
  <c r="AF29" i="10"/>
  <c r="AF30" i="10"/>
  <c r="AF31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F301" i="10"/>
  <c r="AF302" i="10"/>
  <c r="AF303" i="10"/>
  <c r="AF304" i="10"/>
  <c r="AF305" i="10"/>
  <c r="AF306" i="10"/>
  <c r="AF307" i="10"/>
  <c r="AF308" i="10"/>
  <c r="AF309" i="10"/>
  <c r="AF310" i="10"/>
  <c r="AF311" i="10"/>
  <c r="AF312" i="10"/>
  <c r="AF313" i="10"/>
  <c r="AF314" i="10"/>
  <c r="AF315" i="10"/>
  <c r="AF316" i="10"/>
  <c r="AF317" i="10"/>
  <c r="AF318" i="10"/>
  <c r="AF319" i="10"/>
  <c r="AF320" i="10"/>
  <c r="AF321" i="10"/>
  <c r="AF322" i="10"/>
  <c r="AF323" i="10"/>
  <c r="AF324" i="10"/>
  <c r="AF325" i="10"/>
  <c r="AF326" i="10"/>
  <c r="AF327" i="10"/>
  <c r="AF328" i="10"/>
  <c r="AF329" i="10"/>
  <c r="AF330" i="10"/>
  <c r="AF331" i="10"/>
  <c r="AF332" i="10"/>
  <c r="AF333" i="10"/>
  <c r="AF334" i="10"/>
  <c r="AF335" i="10"/>
  <c r="AF336" i="10"/>
  <c r="AF337" i="10"/>
  <c r="AF338" i="10"/>
  <c r="AF339" i="10"/>
  <c r="AF340" i="10"/>
  <c r="AF341" i="10"/>
  <c r="AF342" i="10"/>
  <c r="AF343" i="10"/>
  <c r="AF344" i="10"/>
  <c r="AF345" i="10"/>
  <c r="AF346" i="10"/>
  <c r="AF347" i="10"/>
  <c r="AF348" i="10"/>
  <c r="AF349" i="10"/>
  <c r="AF350" i="10"/>
  <c r="AF351" i="10"/>
  <c r="AF352" i="10"/>
  <c r="AF353" i="10"/>
  <c r="AF354" i="10"/>
  <c r="AF355" i="10"/>
  <c r="AF356" i="10"/>
  <c r="AF357" i="10"/>
  <c r="AF358" i="10"/>
  <c r="AF359" i="10"/>
  <c r="AF360" i="10"/>
  <c r="AF361" i="10"/>
  <c r="AF362" i="10"/>
  <c r="AF363" i="10"/>
  <c r="AF364" i="10"/>
  <c r="AF365" i="10"/>
  <c r="AF366" i="10"/>
  <c r="AF367" i="10"/>
  <c r="AF368" i="10"/>
  <c r="AF369" i="10"/>
  <c r="AF370" i="10"/>
  <c r="AF371" i="10"/>
  <c r="AF372" i="10"/>
  <c r="AF373" i="10"/>
  <c r="AF374" i="10"/>
  <c r="AF375" i="10"/>
  <c r="AF376" i="10"/>
  <c r="AF377" i="10"/>
  <c r="AF378" i="10"/>
  <c r="AF379" i="10"/>
  <c r="AF380" i="10"/>
  <c r="AF381" i="10"/>
  <c r="AF382" i="10"/>
  <c r="AF383" i="10"/>
  <c r="AF384" i="10"/>
  <c r="AF385" i="10"/>
  <c r="AF386" i="10"/>
  <c r="AF387" i="10"/>
  <c r="AF388" i="10"/>
  <c r="AF389" i="10"/>
  <c r="AF390" i="10"/>
  <c r="AF391" i="10"/>
  <c r="AF392" i="10"/>
  <c r="AF393" i="10"/>
  <c r="AF394" i="10"/>
  <c r="AF395" i="10"/>
  <c r="AF396" i="10"/>
  <c r="AF397" i="10"/>
  <c r="AF398" i="10"/>
  <c r="AF399" i="10"/>
  <c r="AF400" i="10"/>
  <c r="AF401" i="10"/>
  <c r="AF402" i="10"/>
  <c r="AF403" i="10"/>
  <c r="AF404" i="10"/>
  <c r="AF405" i="10"/>
  <c r="AF406" i="10"/>
  <c r="AF407" i="10"/>
  <c r="AF408" i="10"/>
  <c r="AF409" i="10"/>
  <c r="AF410" i="10"/>
  <c r="AF411" i="10"/>
  <c r="AF412" i="10"/>
  <c r="AF413" i="10"/>
  <c r="AF414" i="10"/>
  <c r="AF415" i="10"/>
  <c r="AF416" i="10"/>
  <c r="AF417" i="10"/>
  <c r="AF418" i="10"/>
  <c r="AF419" i="10"/>
  <c r="AF420" i="10"/>
  <c r="AF421" i="10"/>
  <c r="AF422" i="10"/>
  <c r="AF423" i="10"/>
  <c r="AF424" i="10"/>
  <c r="AF425" i="10"/>
  <c r="AF426" i="10"/>
  <c r="AF427" i="10"/>
  <c r="AF428" i="10"/>
  <c r="AF429" i="10"/>
  <c r="AF430" i="10"/>
  <c r="AF431" i="10"/>
  <c r="AF432" i="10"/>
  <c r="AF433" i="10"/>
  <c r="AF434" i="10"/>
  <c r="AF435" i="10"/>
  <c r="AF436" i="10"/>
  <c r="AF437" i="10"/>
  <c r="AF438" i="10"/>
  <c r="AF439" i="10"/>
  <c r="AF440" i="10"/>
  <c r="AF441" i="10"/>
  <c r="AF442" i="10"/>
  <c r="AF443" i="10"/>
  <c r="AF444" i="10"/>
  <c r="AF445" i="10"/>
  <c r="AF446" i="10"/>
  <c r="AF447" i="10"/>
  <c r="AF448" i="10"/>
  <c r="AF449" i="10"/>
  <c r="AF450" i="10"/>
  <c r="AF451" i="10"/>
  <c r="AF452" i="10"/>
  <c r="AF453" i="10"/>
  <c r="AF454" i="10"/>
  <c r="AF455" i="10"/>
  <c r="AF456" i="10"/>
  <c r="AF457" i="10"/>
  <c r="AF458" i="10"/>
  <c r="AF459" i="10"/>
  <c r="AF460" i="10"/>
  <c r="AF461" i="10"/>
  <c r="AF462" i="10"/>
  <c r="AF463" i="10"/>
  <c r="AF464" i="10"/>
  <c r="AF465" i="10"/>
  <c r="AF466" i="10"/>
  <c r="AF467" i="10"/>
  <c r="AF468" i="10"/>
  <c r="AF469" i="10"/>
  <c r="AF470" i="10"/>
  <c r="AF471" i="10"/>
  <c r="AF472" i="10"/>
  <c r="AF473" i="10"/>
  <c r="AF474" i="10"/>
  <c r="AF475" i="10"/>
  <c r="AF476" i="10"/>
  <c r="AF477" i="10"/>
  <c r="AF478" i="10"/>
  <c r="AF479" i="10"/>
  <c r="AF480" i="10"/>
  <c r="AF481" i="10"/>
  <c r="AF482" i="10"/>
  <c r="AF483" i="10"/>
  <c r="AF484" i="10"/>
  <c r="AF485" i="10"/>
  <c r="AF486" i="10"/>
  <c r="AF487" i="10"/>
  <c r="AF488" i="10"/>
  <c r="AF489" i="10"/>
  <c r="AF490" i="10"/>
  <c r="AF491" i="10"/>
  <c r="AF492" i="10"/>
  <c r="AF493" i="10"/>
  <c r="AF494" i="10"/>
  <c r="AF495" i="10"/>
  <c r="AF496" i="10"/>
  <c r="AF497" i="10"/>
  <c r="AF498" i="10"/>
  <c r="AF499" i="10"/>
  <c r="AF500" i="10"/>
  <c r="AF501" i="10"/>
  <c r="AF502" i="10"/>
  <c r="AF503" i="10"/>
  <c r="AF504" i="10"/>
  <c r="AF505" i="10"/>
  <c r="AF506" i="10"/>
  <c r="AF507" i="10"/>
  <c r="AF508" i="10"/>
  <c r="AF509" i="10"/>
  <c r="AF510" i="10"/>
  <c r="AF511" i="10"/>
  <c r="AF512" i="10"/>
  <c r="AF513" i="10"/>
  <c r="AF514" i="10"/>
  <c r="AF515" i="10"/>
  <c r="AF516" i="10"/>
  <c r="AF517" i="10"/>
  <c r="AF518" i="10"/>
  <c r="AF519" i="10"/>
  <c r="AF520" i="10"/>
  <c r="AF521" i="10"/>
  <c r="AF522" i="10"/>
  <c r="AF523" i="10"/>
  <c r="AF524" i="10"/>
  <c r="AF525" i="10"/>
  <c r="AF526" i="10"/>
  <c r="AF527" i="10"/>
  <c r="AF528" i="10"/>
  <c r="AF529" i="10"/>
  <c r="AF530" i="10"/>
  <c r="AF531" i="10"/>
  <c r="AF532" i="10"/>
  <c r="AF533" i="10"/>
  <c r="AF534" i="10"/>
  <c r="AF535" i="10"/>
  <c r="AF536" i="10"/>
  <c r="AF537" i="10"/>
  <c r="AF538" i="10"/>
  <c r="AF539" i="10"/>
  <c r="AF540" i="10"/>
  <c r="AF541" i="10"/>
  <c r="AF542" i="10"/>
  <c r="AF543" i="10"/>
  <c r="AF544" i="10"/>
  <c r="AF545" i="10"/>
  <c r="AF546" i="10"/>
  <c r="AF547" i="10"/>
  <c r="AF548" i="10"/>
  <c r="AF549" i="10"/>
  <c r="AF550" i="10"/>
  <c r="AF551" i="10"/>
  <c r="AF552" i="10"/>
  <c r="AF553" i="10"/>
  <c r="AF554" i="10"/>
  <c r="AF555" i="10"/>
  <c r="AF556" i="10"/>
  <c r="AF557" i="10"/>
  <c r="AF558" i="10"/>
  <c r="AF559" i="10"/>
  <c r="AF560" i="10"/>
  <c r="AF561" i="10"/>
  <c r="AF562" i="10"/>
  <c r="AF563" i="10"/>
  <c r="AF564" i="10"/>
  <c r="AF565" i="10"/>
  <c r="AF566" i="10"/>
  <c r="AF567" i="10"/>
  <c r="AF568" i="10"/>
  <c r="AF569" i="10"/>
  <c r="AF570" i="10"/>
  <c r="AF571" i="10"/>
  <c r="AF572" i="10"/>
  <c r="AF573" i="10"/>
  <c r="AF574" i="10"/>
  <c r="AF575" i="10"/>
  <c r="AF576" i="10"/>
  <c r="AF577" i="10"/>
  <c r="AF578" i="10"/>
  <c r="AF579" i="10"/>
  <c r="AF580" i="10"/>
  <c r="AF581" i="10"/>
  <c r="AF582" i="10"/>
  <c r="AF583" i="10"/>
  <c r="AF584" i="10"/>
  <c r="AF585" i="10"/>
  <c r="AF586" i="10"/>
  <c r="AF587" i="10"/>
  <c r="AF588" i="10"/>
  <c r="AF589" i="10"/>
  <c r="AF590" i="10"/>
  <c r="AF591" i="10"/>
  <c r="AF592" i="10"/>
  <c r="AF593" i="10"/>
  <c r="AF594" i="10"/>
  <c r="AF595" i="10"/>
  <c r="AF596" i="10"/>
  <c r="AF597" i="10"/>
  <c r="AF598" i="10"/>
  <c r="AF599" i="10"/>
  <c r="AF600" i="10"/>
  <c r="AF601" i="10"/>
  <c r="AF602" i="10"/>
  <c r="AF603" i="10"/>
  <c r="AF604" i="10"/>
  <c r="AF605" i="10"/>
  <c r="AF606" i="10"/>
  <c r="AF607" i="10"/>
  <c r="AF608" i="10"/>
  <c r="AF609" i="10"/>
  <c r="AF610" i="10"/>
  <c r="AF611" i="10"/>
  <c r="AF612" i="10"/>
  <c r="AF613" i="10"/>
  <c r="AF614" i="10"/>
  <c r="AF615" i="10"/>
  <c r="AF616" i="10"/>
  <c r="AF617" i="10"/>
  <c r="AF618" i="10"/>
  <c r="AF619" i="10"/>
  <c r="AF620" i="10"/>
  <c r="AF621" i="10"/>
  <c r="AF622" i="10"/>
  <c r="AF623" i="10"/>
  <c r="AF624" i="10"/>
  <c r="AF625" i="10"/>
  <c r="AF626" i="10"/>
  <c r="AF627" i="10"/>
  <c r="AF628" i="10"/>
  <c r="AF629" i="10"/>
  <c r="AF630" i="10"/>
  <c r="AF631" i="10"/>
  <c r="AF632" i="10"/>
  <c r="AF633" i="10"/>
  <c r="AF634" i="10"/>
  <c r="AF635" i="10"/>
  <c r="AF636" i="10"/>
  <c r="AF637" i="10"/>
  <c r="AF638" i="10"/>
  <c r="AF639" i="10"/>
  <c r="AF640" i="10"/>
  <c r="AF641" i="10"/>
  <c r="AF642" i="10"/>
  <c r="AF643" i="10"/>
  <c r="AF644" i="10"/>
  <c r="AF645" i="10"/>
  <c r="AF646" i="10"/>
  <c r="AF647" i="10"/>
  <c r="AF648" i="10"/>
  <c r="AF649" i="10"/>
  <c r="AF650" i="10"/>
  <c r="AF651" i="10"/>
  <c r="AF652" i="10"/>
  <c r="AF653" i="10"/>
  <c r="AF654" i="10"/>
  <c r="AF655" i="10"/>
  <c r="AF656" i="10"/>
  <c r="AF657" i="10"/>
  <c r="AF658" i="10"/>
  <c r="AF659" i="10"/>
  <c r="AF660" i="10"/>
  <c r="AF661" i="10"/>
  <c r="AF662" i="10"/>
  <c r="AF663" i="10"/>
  <c r="AF664" i="10"/>
  <c r="AF665" i="10"/>
  <c r="AF666" i="10"/>
  <c r="AF667" i="10"/>
  <c r="AF668" i="10"/>
  <c r="AF669" i="10"/>
  <c r="AF670" i="10"/>
  <c r="AF671" i="10"/>
  <c r="AF672" i="10"/>
  <c r="AF673" i="10"/>
  <c r="AF674" i="10"/>
  <c r="AF675" i="10"/>
  <c r="AF676" i="10"/>
  <c r="AF677" i="10"/>
  <c r="AF678" i="10"/>
  <c r="M2" i="24"/>
  <c r="L2" i="24"/>
  <c r="K2" i="24"/>
  <c r="F2" i="18"/>
  <c r="M1" i="14" s="1"/>
  <c r="O1" i="14"/>
  <c r="O4" i="14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K3" i="23"/>
  <c r="K4" i="23" s="1"/>
  <c r="J3" i="23"/>
  <c r="I3" i="23"/>
  <c r="H3" i="23"/>
  <c r="H4" i="23" s="1"/>
  <c r="G3" i="23"/>
  <c r="G4" i="23" s="1"/>
  <c r="F3" i="23"/>
  <c r="E4" i="23"/>
  <c r="W3" i="23"/>
  <c r="W4" i="23" s="1"/>
  <c r="V3" i="23"/>
  <c r="V4" i="23" s="1"/>
  <c r="U3" i="23"/>
  <c r="U4" i="23" s="1"/>
  <c r="T3" i="23"/>
  <c r="S3" i="23"/>
  <c r="R3" i="23"/>
  <c r="N4" i="23" a="1"/>
  <c r="N4" i="23" s="1"/>
  <c r="B4" i="23" a="1"/>
  <c r="B4" i="23" s="1"/>
  <c r="G2" i="18"/>
  <c r="M4" i="14" s="1"/>
  <c r="C2" i="18"/>
  <c r="A4" i="18" a="1"/>
  <c r="A4" i="18" s="1"/>
  <c r="B2" i="18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930" i="24"/>
  <c r="E931" i="24"/>
  <c r="E932" i="24"/>
  <c r="E933" i="24"/>
  <c r="E934" i="24"/>
  <c r="E935" i="24"/>
  <c r="E936" i="24"/>
  <c r="E937" i="24"/>
  <c r="E938" i="24"/>
  <c r="E939" i="24"/>
  <c r="E940" i="24"/>
  <c r="E941" i="24"/>
  <c r="E942" i="24"/>
  <c r="E943" i="24"/>
  <c r="E944" i="24"/>
  <c r="E945" i="24"/>
  <c r="E946" i="24"/>
  <c r="E947" i="24"/>
  <c r="E948" i="24"/>
  <c r="E949" i="24"/>
  <c r="E950" i="24"/>
  <c r="E951" i="24"/>
  <c r="E952" i="24"/>
  <c r="E953" i="24"/>
  <c r="E954" i="24"/>
  <c r="E955" i="24"/>
  <c r="E956" i="24"/>
  <c r="E957" i="24"/>
  <c r="E958" i="24"/>
  <c r="E959" i="24"/>
  <c r="E960" i="24"/>
  <c r="E961" i="24"/>
  <c r="E962" i="24"/>
  <c r="E963" i="24"/>
  <c r="E964" i="24"/>
  <c r="E965" i="24"/>
  <c r="E966" i="24"/>
  <c r="E967" i="24"/>
  <c r="E968" i="24"/>
  <c r="E969" i="24"/>
  <c r="E970" i="24"/>
  <c r="E971" i="24"/>
  <c r="E972" i="24"/>
  <c r="E973" i="24"/>
  <c r="E974" i="24"/>
  <c r="E975" i="24"/>
  <c r="E976" i="24"/>
  <c r="E977" i="24"/>
  <c r="E978" i="24"/>
  <c r="E979" i="24"/>
  <c r="E980" i="24"/>
  <c r="E981" i="24"/>
  <c r="E982" i="24"/>
  <c r="E983" i="24"/>
  <c r="E984" i="24"/>
  <c r="E985" i="24"/>
  <c r="E986" i="24"/>
  <c r="E987" i="24"/>
  <c r="E988" i="24"/>
  <c r="E989" i="24"/>
  <c r="E990" i="24"/>
  <c r="E991" i="24"/>
  <c r="E992" i="24"/>
  <c r="E993" i="24"/>
  <c r="E994" i="24"/>
  <c r="E995" i="24"/>
  <c r="E996" i="24"/>
  <c r="E997" i="24"/>
  <c r="E998" i="24"/>
  <c r="E999" i="24"/>
  <c r="E1000" i="24"/>
  <c r="E1001" i="24"/>
  <c r="E1002" i="24"/>
  <c r="E1003" i="24"/>
  <c r="E1004" i="24"/>
  <c r="E1005" i="24"/>
  <c r="E1006" i="24"/>
  <c r="E1007" i="24"/>
  <c r="E1008" i="24"/>
  <c r="E1009" i="24"/>
  <c r="E1010" i="24"/>
  <c r="E101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" i="24"/>
  <c r="N2" i="23"/>
  <c r="B2" i="23"/>
  <c r="M1" i="23"/>
  <c r="A1" i="23"/>
  <c r="A2" i="23"/>
  <c r="M2" i="23"/>
  <c r="D60" i="15" l="1"/>
  <c r="D61" i="15"/>
  <c r="D59" i="15"/>
  <c r="D63" i="15"/>
  <c r="D54" i="15"/>
  <c r="D58" i="15"/>
  <c r="D62" i="15"/>
  <c r="D57" i="15"/>
  <c r="D55" i="15"/>
  <c r="D53" i="15"/>
  <c r="D50" i="15"/>
  <c r="D45" i="15"/>
  <c r="D49" i="15"/>
  <c r="D56" i="15"/>
  <c r="D48" i="15"/>
  <c r="D44" i="15"/>
  <c r="D47" i="15"/>
  <c r="D41" i="15"/>
  <c r="D42" i="15"/>
  <c r="D46" i="15"/>
  <c r="D51" i="15"/>
  <c r="D43" i="15"/>
  <c r="D52" i="15"/>
  <c r="D40" i="15"/>
  <c r="D39" i="15"/>
  <c r="D23" i="15"/>
  <c r="D25" i="15"/>
  <c r="D26" i="15"/>
  <c r="D27" i="15"/>
  <c r="D29" i="15"/>
  <c r="D28" i="15"/>
  <c r="D24" i="15"/>
  <c r="D18" i="15"/>
  <c r="D13" i="15"/>
  <c r="D6" i="15"/>
  <c r="D5" i="15"/>
  <c r="D17" i="15"/>
  <c r="D10" i="15"/>
  <c r="D22" i="15"/>
  <c r="D20" i="15"/>
  <c r="D11" i="15"/>
  <c r="D8" i="15"/>
  <c r="D15" i="15"/>
  <c r="D14" i="15"/>
  <c r="D12" i="15"/>
  <c r="D16" i="15"/>
  <c r="D19" i="15"/>
  <c r="D21" i="15"/>
  <c r="D7" i="15"/>
  <c r="D9" i="15"/>
  <c r="AF4" i="10"/>
  <c r="AF32" i="10"/>
  <c r="AF18" i="10"/>
  <c r="AF52" i="10"/>
  <c r="AF28" i="10"/>
  <c r="AF16" i="10"/>
  <c r="AF51" i="10"/>
  <c r="AF27" i="10"/>
  <c r="AF15" i="10"/>
  <c r="Q3" i="14"/>
  <c r="I18" i="18"/>
  <c r="J18" i="18" s="1"/>
  <c r="I14" i="18"/>
  <c r="J14" i="18" s="1"/>
  <c r="I8" i="18"/>
  <c r="J8" i="18" s="1"/>
  <c r="I9" i="18"/>
  <c r="J9" i="18" s="1"/>
  <c r="I10" i="18"/>
  <c r="J10" i="18" s="1"/>
  <c r="I12" i="18"/>
  <c r="J12" i="18" s="1"/>
  <c r="I13" i="18"/>
  <c r="J13" i="18" s="1"/>
  <c r="I11" i="18"/>
  <c r="J11" i="18" s="1"/>
  <c r="I6" i="18"/>
  <c r="J6" i="18" s="1"/>
  <c r="I7" i="18"/>
  <c r="J7" i="18" s="1"/>
  <c r="I5" i="18"/>
  <c r="J5" i="18" s="1"/>
  <c r="I4" i="18"/>
  <c r="J4" i="18" s="1"/>
  <c r="I15" i="18"/>
  <c r="J15" i="18" s="1"/>
  <c r="I16" i="18"/>
  <c r="J16" i="18" s="1"/>
  <c r="I17" i="18"/>
  <c r="J17" i="18" s="1"/>
  <c r="S4" i="23"/>
  <c r="S5" i="23" s="1"/>
  <c r="R4" i="23"/>
  <c r="R5" i="23" s="1"/>
  <c r="T4" i="23"/>
  <c r="T5" i="23" s="1"/>
  <c r="V5" i="23"/>
  <c r="W5" i="23"/>
  <c r="J4" i="23"/>
  <c r="J5" i="23" s="1"/>
  <c r="I4" i="23"/>
  <c r="I5" i="23" s="1"/>
  <c r="G5" i="23"/>
  <c r="F4" i="23"/>
  <c r="F5" i="23" s="1"/>
  <c r="K5" i="23"/>
  <c r="H5" i="23"/>
  <c r="U5" i="23"/>
  <c r="Q5" i="23"/>
  <c r="E5" i="23"/>
  <c r="I39" i="15" l="1" a="1"/>
  <c r="I39" i="15" s="1"/>
  <c r="J39" i="15" a="1"/>
  <c r="I5" i="15" a="1"/>
  <c r="I5" i="15" s="1"/>
  <c r="B35" i="14"/>
  <c r="B7" i="14"/>
  <c r="C7" i="13"/>
  <c r="C6" i="13"/>
  <c r="C5" i="13"/>
  <c r="B36" i="15"/>
  <c r="B2" i="15"/>
  <c r="C2" i="13"/>
  <c r="C3" i="13"/>
  <c r="C4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J39" i="15" l="1"/>
  <c r="L39" i="15" s="1"/>
  <c r="L47" i="15"/>
  <c r="L46" i="15"/>
  <c r="L55" i="15"/>
  <c r="L51" i="15"/>
  <c r="L53" i="15"/>
  <c r="L50" i="15"/>
  <c r="L41" i="15"/>
  <c r="L48" i="15"/>
  <c r="L44" i="15"/>
  <c r="L45" i="15"/>
  <c r="L52" i="15"/>
  <c r="L56" i="15"/>
  <c r="L40" i="15"/>
  <c r="L43" i="15"/>
  <c r="L54" i="15"/>
  <c r="L42" i="15"/>
  <c r="L49" i="15"/>
  <c r="F3" i="13"/>
  <c r="F4" i="13"/>
  <c r="F2" i="13"/>
  <c r="F16" i="13"/>
  <c r="F15" i="13"/>
  <c r="F5" i="13"/>
  <c r="F6" i="13"/>
  <c r="F20" i="13"/>
  <c r="F19" i="13"/>
  <c r="F29" i="13"/>
  <c r="F26" i="13"/>
  <c r="F25" i="13"/>
  <c r="F12" i="13"/>
  <c r="F7" i="13"/>
  <c r="F21" i="13"/>
  <c r="F8" i="13"/>
  <c r="F30" i="13"/>
  <c r="F17" i="13"/>
  <c r="F27" i="13"/>
  <c r="F13" i="13"/>
  <c r="F23" i="13"/>
  <c r="F11" i="13"/>
  <c r="F9" i="13"/>
  <c r="F31" i="13"/>
  <c r="F18" i="13"/>
  <c r="F28" i="13"/>
  <c r="F14" i="13"/>
  <c r="F24" i="13"/>
  <c r="F22" i="13"/>
  <c r="F10" i="13"/>
  <c r="C34" i="13"/>
  <c r="D17" i="13" l="1"/>
  <c r="E17" i="13" s="1"/>
  <c r="D2" i="13"/>
  <c r="D20" i="13"/>
  <c r="E20" i="13" s="1"/>
  <c r="D8" i="13"/>
  <c r="E8" i="13" s="1"/>
  <c r="D31" i="13"/>
  <c r="E31" i="13" s="1"/>
  <c r="D5" i="13"/>
  <c r="E5" i="13" s="1"/>
  <c r="D28" i="13"/>
  <c r="E28" i="13" s="1"/>
  <c r="D25" i="13"/>
  <c r="E25" i="13" s="1"/>
  <c r="D24" i="13"/>
  <c r="E24" i="13" s="1"/>
  <c r="D9" i="13"/>
  <c r="E9" i="13" s="1"/>
  <c r="D16" i="13"/>
  <c r="E16" i="13" s="1"/>
  <c r="D4" i="13"/>
  <c r="E4" i="13" s="1"/>
  <c r="D27" i="13"/>
  <c r="E27" i="13" s="1"/>
  <c r="D15" i="13"/>
  <c r="E15" i="13" s="1"/>
  <c r="D13" i="13"/>
  <c r="E13" i="13" s="1"/>
  <c r="E2" i="13"/>
  <c r="D19" i="13"/>
  <c r="E19" i="13" s="1"/>
  <c r="D7" i="13"/>
  <c r="E7" i="13" s="1"/>
  <c r="D3" i="13"/>
  <c r="E3" i="13" s="1"/>
  <c r="D12" i="13"/>
  <c r="E12" i="13" s="1"/>
  <c r="D26" i="13"/>
  <c r="E26" i="13" s="1"/>
  <c r="D23" i="13"/>
  <c r="E23" i="13" s="1"/>
  <c r="D30" i="13"/>
  <c r="E30" i="13" s="1"/>
  <c r="D14" i="13"/>
  <c r="E14" i="13" s="1"/>
  <c r="D11" i="13"/>
  <c r="E11" i="13" s="1"/>
  <c r="D18" i="13"/>
  <c r="E18" i="13" s="1"/>
  <c r="D22" i="13"/>
  <c r="E22" i="13" s="1"/>
  <c r="D6" i="13"/>
  <c r="E6" i="13" s="1"/>
  <c r="D10" i="13"/>
  <c r="E10" i="13" s="1"/>
  <c r="D29" i="13"/>
  <c r="E29" i="13" s="1"/>
  <c r="D21" i="13"/>
  <c r="E21" i="13" s="1"/>
  <c r="C38" i="14" l="1"/>
  <c r="C39" i="14"/>
  <c r="C40" i="14"/>
  <c r="C41" i="14"/>
  <c r="C37" i="14"/>
  <c r="M38" i="14" l="1"/>
  <c r="M41" i="14"/>
  <c r="M40" i="14"/>
  <c r="M39" i="14"/>
  <c r="N37" i="14"/>
  <c r="M37" i="14"/>
  <c r="K41" i="14"/>
  <c r="L41" i="14"/>
  <c r="K40" i="14"/>
  <c r="L40" i="14"/>
  <c r="K39" i="14"/>
  <c r="L39" i="14"/>
  <c r="K38" i="14"/>
  <c r="L38" i="14"/>
  <c r="J38" i="14"/>
  <c r="J41" i="14"/>
  <c r="J39" i="14"/>
  <c r="J40" i="14"/>
  <c r="N41" i="14"/>
  <c r="N39" i="14"/>
  <c r="N40" i="14"/>
  <c r="N38" i="14"/>
  <c r="I39" i="14"/>
  <c r="I41" i="14"/>
  <c r="I40" i="14"/>
  <c r="I38" i="14"/>
  <c r="D40" i="14"/>
  <c r="H40" i="14"/>
  <c r="D39" i="14"/>
  <c r="H39" i="14"/>
  <c r="D41" i="14"/>
  <c r="H41" i="14"/>
  <c r="D38" i="14"/>
  <c r="H38" i="14"/>
  <c r="K37" i="14"/>
  <c r="J37" i="14"/>
  <c r="I37" i="14"/>
  <c r="H37" i="14"/>
  <c r="D37" i="14"/>
  <c r="L37" i="14"/>
  <c r="N43" i="14" l="1" a="1"/>
  <c r="N43" i="14" s="1"/>
  <c r="C43" i="14" s="1"/>
  <c r="E40" i="14"/>
  <c r="E38" i="14"/>
  <c r="E37" i="14"/>
  <c r="N44" i="14" l="1" a="1"/>
  <c r="N44" i="14" s="1"/>
  <c r="C44" i="14" s="1"/>
  <c r="F38" i="14"/>
  <c r="G38" i="14" s="1"/>
  <c r="O38" i="14" s="1"/>
  <c r="F40" i="14"/>
  <c r="G40" i="14" s="1"/>
  <c r="O40" i="14" s="1"/>
  <c r="F37" i="14"/>
  <c r="N45" i="14" l="1" a="1"/>
  <c r="N45" i="14" s="1"/>
  <c r="C45" i="14" s="1"/>
  <c r="D43" i="14"/>
  <c r="E43" i="14" s="1"/>
  <c r="H43" i="14"/>
  <c r="I43" i="14"/>
  <c r="J43" i="14"/>
  <c r="K43" i="14"/>
  <c r="L43" i="14"/>
  <c r="M43" i="14"/>
  <c r="G37" i="14"/>
  <c r="O37" i="14" s="1"/>
  <c r="N46" i="14" l="1" a="1"/>
  <c r="N46" i="14" s="1"/>
  <c r="C46" i="14" s="1"/>
  <c r="F43" i="14"/>
  <c r="G43" i="14" s="1"/>
  <c r="O43" i="14" s="1"/>
  <c r="L44" i="14"/>
  <c r="M44" i="14"/>
  <c r="J44" i="14"/>
  <c r="K44" i="14"/>
  <c r="I44" i="14"/>
  <c r="H44" i="14"/>
  <c r="D44" i="14"/>
  <c r="N47" i="14" l="1" a="1"/>
  <c r="N47" i="14" s="1"/>
  <c r="C47" i="14" s="1"/>
  <c r="M45" i="14"/>
  <c r="M46" i="14"/>
  <c r="K46" i="14"/>
  <c r="L46" i="14"/>
  <c r="K45" i="14"/>
  <c r="L45" i="14"/>
  <c r="J46" i="14"/>
  <c r="J45" i="14"/>
  <c r="I45" i="14"/>
  <c r="D45" i="14"/>
  <c r="H45" i="14"/>
  <c r="I46" i="14"/>
  <c r="D46" i="14"/>
  <c r="H46" i="14"/>
  <c r="N48" i="14" l="1" a="1"/>
  <c r="N48" i="14" s="1"/>
  <c r="C48" i="14" s="1"/>
  <c r="M47" i="14"/>
  <c r="K47" i="14"/>
  <c r="L47" i="14"/>
  <c r="J47" i="14"/>
  <c r="N49" i="14" l="1" a="1"/>
  <c r="N49" i="14" s="1"/>
  <c r="C49" i="14" s="1"/>
  <c r="M48" i="14"/>
  <c r="K48" i="14"/>
  <c r="L48" i="14"/>
  <c r="J48" i="14"/>
  <c r="I47" i="14"/>
  <c r="H47" i="14"/>
  <c r="D47" i="14"/>
  <c r="D48" i="14"/>
  <c r="H48" i="14"/>
  <c r="I48" i="14"/>
  <c r="N50" i="14" l="1" a="1"/>
  <c r="N50" i="14" s="1"/>
  <c r="C50" i="14" s="1"/>
  <c r="M49" i="14"/>
  <c r="K49" i="14"/>
  <c r="L49" i="14"/>
  <c r="J49" i="14"/>
  <c r="N51" i="14" l="1" a="1"/>
  <c r="N51" i="14" s="1"/>
  <c r="C51" i="14" s="1"/>
  <c r="D50" i="14"/>
  <c r="I49" i="14"/>
  <c r="D49" i="14"/>
  <c r="H49" i="14"/>
  <c r="N52" i="14" l="1" a="1"/>
  <c r="N52" i="14" s="1"/>
  <c r="C52" i="14" s="1"/>
  <c r="J50" i="14"/>
  <c r="L50" i="14"/>
  <c r="K50" i="14"/>
  <c r="M50" i="14"/>
  <c r="I50" i="14"/>
  <c r="H50" i="14"/>
  <c r="I51" i="14"/>
  <c r="N53" i="14" l="1" a="1"/>
  <c r="N53" i="14" s="1"/>
  <c r="C53" i="14" s="1"/>
  <c r="H51" i="14"/>
  <c r="D51" i="14"/>
  <c r="M51" i="14"/>
  <c r="K51" i="14"/>
  <c r="L51" i="14"/>
  <c r="D52" i="14"/>
  <c r="J51" i="14"/>
  <c r="N54" i="14" l="1" a="1"/>
  <c r="N54" i="14" s="1"/>
  <c r="C54" i="14" s="1"/>
  <c r="J52" i="14"/>
  <c r="M52" i="14"/>
  <c r="K52" i="14"/>
  <c r="I52" i="14"/>
  <c r="H52" i="14"/>
  <c r="L52" i="14"/>
  <c r="E44" i="14"/>
  <c r="N55" i="14" l="1" a="1"/>
  <c r="N55" i="14" s="1"/>
  <c r="C55" i="14" s="1"/>
  <c r="I53" i="14"/>
  <c r="K53" i="14"/>
  <c r="J53" i="14"/>
  <c r="M53" i="14"/>
  <c r="D53" i="14"/>
  <c r="L53" i="14"/>
  <c r="H53" i="14"/>
  <c r="F44" i="14"/>
  <c r="G44" i="14" s="1"/>
  <c r="O44" i="14" s="1"/>
  <c r="N56" i="14" l="1" a="1"/>
  <c r="N56" i="14" s="1"/>
  <c r="C56" i="14" s="1"/>
  <c r="M55" i="14"/>
  <c r="L54" i="14"/>
  <c r="I54" i="14"/>
  <c r="K54" i="14"/>
  <c r="H54" i="14"/>
  <c r="J54" i="14"/>
  <c r="D54" i="14"/>
  <c r="M54" i="14"/>
  <c r="N57" i="14" l="1" a="1"/>
  <c r="N57" i="14" s="1"/>
  <c r="J55" i="14"/>
  <c r="H55" i="14"/>
  <c r="D55" i="14"/>
  <c r="L55" i="14"/>
  <c r="K55" i="14"/>
  <c r="I55" i="14"/>
  <c r="C57" i="14" l="1"/>
  <c r="L57" i="14" s="1"/>
  <c r="N58" i="14" a="1"/>
  <c r="N58" i="14" s="1"/>
  <c r="C58" i="14" s="1"/>
  <c r="K56" i="14"/>
  <c r="J56" i="14"/>
  <c r="L56" i="14"/>
  <c r="I56" i="14"/>
  <c r="H56" i="14"/>
  <c r="M56" i="14"/>
  <c r="D56" i="14"/>
  <c r="N59" i="14" l="1" a="1"/>
  <c r="N59" i="14" s="1"/>
  <c r="C59" i="14" s="1"/>
  <c r="M59" i="14" s="1"/>
  <c r="I57" i="14"/>
  <c r="K57" i="14"/>
  <c r="H57" i="14"/>
  <c r="J57" i="14"/>
  <c r="M57" i="14"/>
  <c r="D57" i="14"/>
  <c r="L58" i="14"/>
  <c r="K58" i="14"/>
  <c r="D58" i="14"/>
  <c r="M58" i="14"/>
  <c r="H58" i="14"/>
  <c r="J58" i="14"/>
  <c r="I58" i="14"/>
  <c r="N60" i="14" l="1" a="1"/>
  <c r="N60" i="14" s="1"/>
  <c r="C60" i="14" s="1"/>
  <c r="M60" i="14" s="1"/>
  <c r="K59" i="14"/>
  <c r="L59" i="14"/>
  <c r="I59" i="14"/>
  <c r="J59" i="14"/>
  <c r="D59" i="14"/>
  <c r="H59" i="14"/>
  <c r="K60" i="14" l="1"/>
  <c r="L60" i="14"/>
  <c r="I60" i="14"/>
  <c r="J60" i="14"/>
  <c r="D60" i="14"/>
  <c r="H60" i="14"/>
  <c r="L2" i="18" l="1"/>
  <c r="M2" i="18" l="1"/>
  <c r="J5" i="15" l="1" a="1"/>
  <c r="E41" i="14" s="1"/>
  <c r="F41" i="14" s="1"/>
  <c r="G41" i="14" s="1"/>
  <c r="O41" i="14" s="1"/>
  <c r="P3" i="23" s="1"/>
  <c r="E58" i="14" l="1"/>
  <c r="F58" i="14" s="1"/>
  <c r="G58" i="14" s="1"/>
  <c r="O58" i="14" s="1"/>
  <c r="E59" i="14"/>
  <c r="F59" i="14" s="1"/>
  <c r="G59" i="14" s="1"/>
  <c r="O59" i="14" s="1"/>
  <c r="E60" i="14"/>
  <c r="F60" i="14" s="1"/>
  <c r="G60" i="14" s="1"/>
  <c r="O60" i="14" s="1"/>
  <c r="L6" i="15"/>
  <c r="L18" i="15"/>
  <c r="L21" i="15"/>
  <c r="L17" i="15"/>
  <c r="L7" i="15"/>
  <c r="L19" i="15"/>
  <c r="L11" i="15"/>
  <c r="L13" i="15"/>
  <c r="L15" i="15"/>
  <c r="L16" i="15"/>
  <c r="L8" i="15"/>
  <c r="L20" i="15"/>
  <c r="L9" i="15"/>
  <c r="L10" i="15"/>
  <c r="L22" i="15"/>
  <c r="L12" i="15"/>
  <c r="L14" i="15"/>
  <c r="E55" i="14"/>
  <c r="F55" i="14" s="1"/>
  <c r="G55" i="14" s="1"/>
  <c r="O55" i="14" s="1"/>
  <c r="E45" i="14"/>
  <c r="F45" i="14" s="1"/>
  <c r="G45" i="14" s="1"/>
  <c r="O45" i="14" s="1"/>
  <c r="E48" i="14"/>
  <c r="F48" i="14" s="1"/>
  <c r="E47" i="14"/>
  <c r="E52" i="14"/>
  <c r="E53" i="14"/>
  <c r="J5" i="15"/>
  <c r="E46" i="14"/>
  <c r="E39" i="14"/>
  <c r="E54" i="14"/>
  <c r="E56" i="14"/>
  <c r="E51" i="14"/>
  <c r="E49" i="14"/>
  <c r="E50" i="14"/>
  <c r="E57" i="14"/>
  <c r="L5" i="15" l="1"/>
  <c r="G48" i="14"/>
  <c r="O48" i="14" s="1"/>
  <c r="F52" i="14"/>
  <c r="G52" i="14" s="1"/>
  <c r="O52" i="14" s="1"/>
  <c r="F51" i="14"/>
  <c r="G51" i="14" s="1"/>
  <c r="O51" i="14" s="1"/>
  <c r="F56" i="14"/>
  <c r="G56" i="14" s="1"/>
  <c r="O56" i="14" s="1"/>
  <c r="F50" i="14"/>
  <c r="G50" i="14" s="1"/>
  <c r="O50" i="14" s="1"/>
  <c r="F46" i="14"/>
  <c r="G46" i="14" s="1"/>
  <c r="O46" i="14" s="1"/>
  <c r="F54" i="14"/>
  <c r="G54" i="14" s="1"/>
  <c r="O54" i="14" s="1"/>
  <c r="F39" i="14"/>
  <c r="G39" i="14" s="1"/>
  <c r="O39" i="14" s="1"/>
  <c r="F49" i="14"/>
  <c r="G49" i="14" s="1"/>
  <c r="O49" i="14" s="1"/>
  <c r="F47" i="14"/>
  <c r="G47" i="14" s="1"/>
  <c r="O47" i="14" s="1"/>
  <c r="F57" i="14"/>
  <c r="G57" i="14" s="1"/>
  <c r="O57" i="14" s="1"/>
  <c r="F53" i="14"/>
  <c r="G53" i="14" s="1"/>
  <c r="O53" i="14" s="1"/>
  <c r="O61" i="14" l="1" a="1"/>
  <c r="O61" i="14" s="1"/>
  <c r="C3" i="18" s="1"/>
  <c r="C12" i="14"/>
  <c r="BR12" i="14" s="1"/>
  <c r="C13" i="14"/>
  <c r="N13" i="14" s="1"/>
  <c r="C11" i="14"/>
  <c r="M11" i="14" s="1"/>
  <c r="C10" i="14"/>
  <c r="N10" i="14" s="1"/>
  <c r="C9" i="14"/>
  <c r="BP9" i="14" s="1"/>
  <c r="L12" i="14"/>
  <c r="BP12" i="14"/>
  <c r="K12" i="14"/>
  <c r="M12" i="14"/>
  <c r="N11" i="14" l="1"/>
  <c r="H12" i="14"/>
  <c r="BU12" i="14" s="1"/>
  <c r="BR11" i="14"/>
  <c r="N12" i="14"/>
  <c r="J12" i="14"/>
  <c r="BS12" i="14" s="1"/>
  <c r="I12" i="14"/>
  <c r="D12" i="14"/>
  <c r="H10" i="14"/>
  <c r="D10" i="14"/>
  <c r="E10" i="14" s="1"/>
  <c r="F10" i="14" s="1"/>
  <c r="G10" i="14" s="1"/>
  <c r="K10" i="14"/>
  <c r="L10" i="14"/>
  <c r="BR10" i="14"/>
  <c r="J10" i="14"/>
  <c r="L11" i="14"/>
  <c r="K11" i="14"/>
  <c r="H11" i="14"/>
  <c r="BP11" i="14"/>
  <c r="I10" i="14"/>
  <c r="BP10" i="14"/>
  <c r="M10" i="14"/>
  <c r="H9" i="14"/>
  <c r="L9" i="14"/>
  <c r="N9" i="14"/>
  <c r="J9" i="14"/>
  <c r="BR9" i="14"/>
  <c r="K9" i="14"/>
  <c r="I9" i="14"/>
  <c r="M9" i="14"/>
  <c r="D11" i="14"/>
  <c r="J11" i="14"/>
  <c r="I11" i="14"/>
  <c r="L13" i="14"/>
  <c r="D9" i="14"/>
  <c r="BP13" i="14"/>
  <c r="D13" i="14"/>
  <c r="E13" i="14" s="1"/>
  <c r="F13" i="14" s="1"/>
  <c r="G13" i="14" s="1"/>
  <c r="J13" i="14"/>
  <c r="K13" i="14"/>
  <c r="H13" i="14"/>
  <c r="BR13" i="14"/>
  <c r="M13" i="14"/>
  <c r="I13" i="14"/>
  <c r="BT12" i="14"/>
  <c r="BY12" i="14" s="1"/>
  <c r="CC12" i="14" s="1"/>
  <c r="E12" i="14" l="1"/>
  <c r="E11" i="14"/>
  <c r="F11" i="14" s="1"/>
  <c r="G11" i="14" s="1"/>
  <c r="O11" i="14" s="1"/>
  <c r="BS11" i="14"/>
  <c r="BX11" i="14" s="1"/>
  <c r="CB11" i="14" s="1"/>
  <c r="BU11" i="14"/>
  <c r="BZ11" i="14" s="1"/>
  <c r="CD11" i="14" s="1"/>
  <c r="BT11" i="14"/>
  <c r="BY11" i="14" s="1"/>
  <c r="CC11" i="14" s="1"/>
  <c r="BZ12" i="14"/>
  <c r="CD12" i="14" s="1"/>
  <c r="BU10" i="14"/>
  <c r="BS10" i="14"/>
  <c r="BT10" i="14"/>
  <c r="BY10" i="14" s="1"/>
  <c r="CC10" i="14" s="1"/>
  <c r="N15" i="14" a="1"/>
  <c r="N15" i="14" s="1"/>
  <c r="C15" i="14" s="1"/>
  <c r="O10" i="14"/>
  <c r="BZ10" i="14"/>
  <c r="CD10" i="14" s="1"/>
  <c r="BS9" i="14"/>
  <c r="BX9" i="14" s="1"/>
  <c r="CB9" i="14" s="1"/>
  <c r="BT9" i="14"/>
  <c r="BY9" i="14" s="1"/>
  <c r="CC9" i="14" s="1"/>
  <c r="E9" i="14"/>
  <c r="F9" i="14" s="1"/>
  <c r="G9" i="14" s="1"/>
  <c r="O9" i="14" s="1"/>
  <c r="BU9" i="14"/>
  <c r="BZ9" i="14" s="1"/>
  <c r="CD9" i="14" s="1"/>
  <c r="BS13" i="14"/>
  <c r="BX13" i="14" s="1"/>
  <c r="CB13" i="14" s="1"/>
  <c r="BT13" i="14"/>
  <c r="BY13" i="14" s="1"/>
  <c r="CC13" i="14" s="1"/>
  <c r="BU13" i="14"/>
  <c r="BZ13" i="14" s="1"/>
  <c r="CD13" i="14" s="1"/>
  <c r="O13" i="14"/>
  <c r="F12" i="14"/>
  <c r="G12" i="14" s="1"/>
  <c r="O12" i="14" s="1"/>
  <c r="BV12" i="14"/>
  <c r="BX12" i="14"/>
  <c r="CB12" i="14" s="1"/>
  <c r="CE12" i="14" s="1"/>
  <c r="BV11" i="14" l="1"/>
  <c r="BV10" i="14"/>
  <c r="BX10" i="14"/>
  <c r="CB10" i="14" s="1"/>
  <c r="CE10" i="14" s="1"/>
  <c r="N16" i="14" a="1"/>
  <c r="N16" i="14" s="1"/>
  <c r="C16" i="14" s="1"/>
  <c r="BV13" i="14"/>
  <c r="BV9" i="14"/>
  <c r="CE9" i="14"/>
  <c r="CE13" i="14"/>
  <c r="CE11" i="14"/>
  <c r="J15" i="14"/>
  <c r="L15" i="14"/>
  <c r="D15" i="14"/>
  <c r="E15" i="14" s="1"/>
  <c r="H15" i="14"/>
  <c r="M15" i="14"/>
  <c r="K15" i="14"/>
  <c r="BP15" i="14"/>
  <c r="BR15" i="14"/>
  <c r="I15" i="14"/>
  <c r="N17" i="14" l="1" a="1"/>
  <c r="N17" i="14" s="1"/>
  <c r="C17" i="14" s="1"/>
  <c r="F15" i="14"/>
  <c r="G15" i="14" s="1"/>
  <c r="O15" i="14" s="1"/>
  <c r="L16" i="14"/>
  <c r="K16" i="14"/>
  <c r="D16" i="14"/>
  <c r="E16" i="14" s="1"/>
  <c r="M16" i="14"/>
  <c r="I16" i="14"/>
  <c r="BR16" i="14"/>
  <c r="J16" i="14"/>
  <c r="H16" i="14"/>
  <c r="BP16" i="14"/>
  <c r="BU15" i="14"/>
  <c r="BZ15" i="14" s="1"/>
  <c r="CD15" i="14" s="1"/>
  <c r="BS15" i="14"/>
  <c r="BT15" i="14"/>
  <c r="BY15" i="14" s="1"/>
  <c r="CC15" i="14" s="1"/>
  <c r="N18" i="14" l="1" a="1"/>
  <c r="N18" i="14" s="1"/>
  <c r="C18" i="14" s="1"/>
  <c r="BP17" i="14"/>
  <c r="I17" i="14"/>
  <c r="L17" i="14"/>
  <c r="H17" i="14"/>
  <c r="K17" i="14"/>
  <c r="BR17" i="14"/>
  <c r="J17" i="14"/>
  <c r="M17" i="14"/>
  <c r="D17" i="14"/>
  <c r="E17" i="14" s="1"/>
  <c r="BX15" i="14"/>
  <c r="CB15" i="14" s="1"/>
  <c r="CE15" i="14" s="1"/>
  <c r="BV15" i="14"/>
  <c r="F16" i="14"/>
  <c r="G16" i="14" s="1"/>
  <c r="O16" i="14" s="1"/>
  <c r="BU16" i="14"/>
  <c r="BZ16" i="14" s="1"/>
  <c r="CD16" i="14" s="1"/>
  <c r="BS16" i="14"/>
  <c r="BT16" i="14"/>
  <c r="BY16" i="14" s="1"/>
  <c r="CC16" i="14" s="1"/>
  <c r="N19" i="14" l="1" a="1"/>
  <c r="N19" i="14" s="1"/>
  <c r="C19" i="14" s="1"/>
  <c r="F17" i="14"/>
  <c r="G17" i="14" s="1"/>
  <c r="O17" i="14" s="1"/>
  <c r="BT17" i="14"/>
  <c r="BY17" i="14" s="1"/>
  <c r="CC17" i="14" s="1"/>
  <c r="BU17" i="14"/>
  <c r="BZ17" i="14" s="1"/>
  <c r="CD17" i="14" s="1"/>
  <c r="BS17" i="14"/>
  <c r="J18" i="14"/>
  <c r="H18" i="14"/>
  <c r="K18" i="14"/>
  <c r="D18" i="14"/>
  <c r="E18" i="14" s="1"/>
  <c r="BP18" i="14"/>
  <c r="L18" i="14"/>
  <c r="BR18" i="14"/>
  <c r="M18" i="14"/>
  <c r="I18" i="14"/>
  <c r="BX16" i="14"/>
  <c r="CB16" i="14" s="1"/>
  <c r="CE16" i="14" s="1"/>
  <c r="BV16" i="14"/>
  <c r="N20" i="14" l="1" a="1"/>
  <c r="N20" i="14" s="1"/>
  <c r="N21" i="14" s="1" a="1"/>
  <c r="N21" i="14" s="1"/>
  <c r="C21" i="14" s="1"/>
  <c r="BS18" i="14"/>
  <c r="BT18" i="14"/>
  <c r="BY18" i="14" s="1"/>
  <c r="CC18" i="14" s="1"/>
  <c r="BU18" i="14"/>
  <c r="BZ18" i="14" s="1"/>
  <c r="CD18" i="14" s="1"/>
  <c r="BV17" i="14"/>
  <c r="BX17" i="14"/>
  <c r="CB17" i="14" s="1"/>
  <c r="CE17" i="14" s="1"/>
  <c r="J19" i="14"/>
  <c r="BP19" i="14"/>
  <c r="D19" i="14"/>
  <c r="E19" i="14" s="1"/>
  <c r="BR19" i="14"/>
  <c r="K19" i="14"/>
  <c r="M19" i="14"/>
  <c r="I19" i="14"/>
  <c r="H19" i="14"/>
  <c r="L19" i="14"/>
  <c r="F18" i="14"/>
  <c r="G18" i="14" s="1"/>
  <c r="O18" i="14" s="1"/>
  <c r="N22" i="14" l="1" a="1"/>
  <c r="N22" i="14" s="1"/>
  <c r="C22" i="14" s="1"/>
  <c r="C20" i="14"/>
  <c r="I20" i="14" s="1"/>
  <c r="F19" i="14"/>
  <c r="G19" i="14" s="1"/>
  <c r="O19" i="14" s="1"/>
  <c r="BT19" i="14"/>
  <c r="BY19" i="14" s="1"/>
  <c r="CC19" i="14" s="1"/>
  <c r="BS19" i="14"/>
  <c r="BU19" i="14"/>
  <c r="BZ19" i="14" s="1"/>
  <c r="CD19" i="14" s="1"/>
  <c r="BP21" i="14"/>
  <c r="I21" i="14"/>
  <c r="K21" i="14"/>
  <c r="M21" i="14"/>
  <c r="BR21" i="14"/>
  <c r="J21" i="14"/>
  <c r="H21" i="14"/>
  <c r="L21" i="14"/>
  <c r="D21" i="14"/>
  <c r="E21" i="14" s="1"/>
  <c r="BX18" i="14"/>
  <c r="CB18" i="14" s="1"/>
  <c r="CE18" i="14" s="1"/>
  <c r="BV18" i="14"/>
  <c r="D20" i="14" l="1"/>
  <c r="E20" i="14" s="1"/>
  <c r="F20" i="14" s="1"/>
  <c r="G20" i="14" s="1"/>
  <c r="L20" i="14"/>
  <c r="K20" i="14"/>
  <c r="BR20" i="14"/>
  <c r="J20" i="14"/>
  <c r="BS20" i="14" s="1"/>
  <c r="M20" i="14"/>
  <c r="BP20" i="14"/>
  <c r="H20" i="14"/>
  <c r="N23" i="14" a="1"/>
  <c r="N23" i="14" s="1"/>
  <c r="C23" i="14" s="1"/>
  <c r="BT21" i="14"/>
  <c r="BY21" i="14" s="1"/>
  <c r="CC21" i="14" s="1"/>
  <c r="BS21" i="14"/>
  <c r="BU21" i="14"/>
  <c r="BZ21" i="14" s="1"/>
  <c r="CD21" i="14" s="1"/>
  <c r="BX19" i="14"/>
  <c r="CB19" i="14" s="1"/>
  <c r="CE19" i="14" s="1"/>
  <c r="BV19" i="14"/>
  <c r="I22" i="14"/>
  <c r="BP22" i="14"/>
  <c r="K22" i="14"/>
  <c r="M22" i="14"/>
  <c r="D22" i="14"/>
  <c r="E22" i="14" s="1"/>
  <c r="BR22" i="14"/>
  <c r="H22" i="14"/>
  <c r="J22" i="14"/>
  <c r="L22" i="14"/>
  <c r="F21" i="14"/>
  <c r="G21" i="14" s="1"/>
  <c r="O21" i="14" s="1"/>
  <c r="O20" i="14" l="1"/>
  <c r="BT20" i="14"/>
  <c r="BY20" i="14" s="1"/>
  <c r="CC20" i="14" s="1"/>
  <c r="BU20" i="14"/>
  <c r="BZ20" i="14" s="1"/>
  <c r="CD20" i="14" s="1"/>
  <c r="N24" i="14" a="1"/>
  <c r="N24" i="14" s="1"/>
  <c r="N25" i="14" s="1" a="1"/>
  <c r="N25" i="14" s="1"/>
  <c r="C25" i="14" s="1"/>
  <c r="BV21" i="14"/>
  <c r="BX21" i="14"/>
  <c r="CB21" i="14" s="1"/>
  <c r="CE21" i="14" s="1"/>
  <c r="BX20" i="14"/>
  <c r="CB20" i="14" s="1"/>
  <c r="CE20" i="14" s="1"/>
  <c r="BV20" i="14"/>
  <c r="BT22" i="14"/>
  <c r="BY22" i="14" s="1"/>
  <c r="CC22" i="14" s="1"/>
  <c r="BS22" i="14"/>
  <c r="BU22" i="14"/>
  <c r="BZ22" i="14" s="1"/>
  <c r="CD22" i="14" s="1"/>
  <c r="J23" i="14"/>
  <c r="BP23" i="14"/>
  <c r="H23" i="14"/>
  <c r="BR23" i="14"/>
  <c r="L23" i="14"/>
  <c r="K23" i="14"/>
  <c r="M23" i="14"/>
  <c r="I23" i="14"/>
  <c r="D23" i="14"/>
  <c r="E23" i="14" s="1"/>
  <c r="F22" i="14"/>
  <c r="G22" i="14" s="1"/>
  <c r="O22" i="14" s="1"/>
  <c r="C24" i="14" l="1"/>
  <c r="H24" i="14" s="1"/>
  <c r="N26" i="14" a="1"/>
  <c r="N26" i="14" s="1"/>
  <c r="C26" i="14" s="1"/>
  <c r="F23" i="14"/>
  <c r="G23" i="14" s="1"/>
  <c r="O23" i="14" s="1"/>
  <c r="BU23" i="14"/>
  <c r="BZ23" i="14" s="1"/>
  <c r="CD23" i="14" s="1"/>
  <c r="BS23" i="14"/>
  <c r="BT23" i="14"/>
  <c r="BY23" i="14" s="1"/>
  <c r="CC23" i="14" s="1"/>
  <c r="BX22" i="14"/>
  <c r="CB22" i="14" s="1"/>
  <c r="CE22" i="14" s="1"/>
  <c r="BV22" i="14"/>
  <c r="BP25" i="14"/>
  <c r="BR25" i="14"/>
  <c r="K25" i="14"/>
  <c r="J25" i="14"/>
  <c r="H25" i="14"/>
  <c r="D25" i="14"/>
  <c r="E25" i="14" s="1"/>
  <c r="I25" i="14"/>
  <c r="M25" i="14"/>
  <c r="L25" i="14"/>
  <c r="K24" i="14" l="1"/>
  <c r="D24" i="14"/>
  <c r="E24" i="14" s="1"/>
  <c r="F24" i="14" s="1"/>
  <c r="G24" i="14" s="1"/>
  <c r="I24" i="14"/>
  <c r="BR24" i="14"/>
  <c r="BP24" i="14"/>
  <c r="J24" i="14"/>
  <c r="L24" i="14"/>
  <c r="M24" i="14"/>
  <c r="N27" i="14" a="1"/>
  <c r="N27" i="14" s="1"/>
  <c r="C27" i="14" s="1"/>
  <c r="L26" i="14"/>
  <c r="H26" i="14"/>
  <c r="BR26" i="14"/>
  <c r="I26" i="14"/>
  <c r="M26" i="14"/>
  <c r="D26" i="14"/>
  <c r="E26" i="14" s="1"/>
  <c r="BP26" i="14"/>
  <c r="K26" i="14"/>
  <c r="J26" i="14"/>
  <c r="BV23" i="14"/>
  <c r="BX23" i="14"/>
  <c r="CB23" i="14" s="1"/>
  <c r="CE23" i="14" s="1"/>
  <c r="F25" i="14"/>
  <c r="G25" i="14" s="1"/>
  <c r="O25" i="14" s="1"/>
  <c r="D3" i="23" s="1"/>
  <c r="BT25" i="14"/>
  <c r="BY25" i="14" s="1"/>
  <c r="CC25" i="14" s="1"/>
  <c r="BS25" i="14"/>
  <c r="BU25" i="14"/>
  <c r="BZ25" i="14" s="1"/>
  <c r="CD25" i="14" s="1"/>
  <c r="O24" i="14" l="1"/>
  <c r="BS24" i="14"/>
  <c r="BU24" i="14"/>
  <c r="BZ24" i="14" s="1"/>
  <c r="CD24" i="14" s="1"/>
  <c r="BT24" i="14"/>
  <c r="BY24" i="14" s="1"/>
  <c r="CC24" i="14" s="1"/>
  <c r="N28" i="14" a="1"/>
  <c r="N28" i="14" s="1"/>
  <c r="C28" i="14" s="1"/>
  <c r="BT26" i="14"/>
  <c r="BY26" i="14" s="1"/>
  <c r="CC26" i="14" s="1"/>
  <c r="BS26" i="14"/>
  <c r="BU26" i="14"/>
  <c r="BZ26" i="14" s="1"/>
  <c r="CD26" i="14" s="1"/>
  <c r="BX24" i="14"/>
  <c r="CB24" i="14" s="1"/>
  <c r="BR27" i="14"/>
  <c r="H27" i="14"/>
  <c r="M27" i="14"/>
  <c r="I27" i="14"/>
  <c r="K27" i="14"/>
  <c r="L27" i="14"/>
  <c r="J27" i="14"/>
  <c r="BP27" i="14"/>
  <c r="D27" i="14"/>
  <c r="E27" i="14" s="1"/>
  <c r="BX25" i="14"/>
  <c r="CB25" i="14" s="1"/>
  <c r="CE25" i="14" s="1"/>
  <c r="BV25" i="14"/>
  <c r="F26" i="14"/>
  <c r="G26" i="14" s="1"/>
  <c r="O26" i="14" s="1"/>
  <c r="BV24" i="14" l="1"/>
  <c r="CE24" i="14"/>
  <c r="N29" i="14" a="1"/>
  <c r="N29" i="14" s="1"/>
  <c r="C29" i="14" s="1"/>
  <c r="D29" i="14" s="1"/>
  <c r="E29" i="14" s="1"/>
  <c r="K28" i="14"/>
  <c r="D28" i="14"/>
  <c r="E28" i="14" s="1"/>
  <c r="BR28" i="14"/>
  <c r="BP28" i="14"/>
  <c r="M28" i="14"/>
  <c r="I28" i="14"/>
  <c r="H28" i="14"/>
  <c r="L28" i="14"/>
  <c r="J28" i="14"/>
  <c r="BX26" i="14"/>
  <c r="CB26" i="14" s="1"/>
  <c r="CE26" i="14" s="1"/>
  <c r="BV26" i="14"/>
  <c r="BT27" i="14"/>
  <c r="BY27" i="14" s="1"/>
  <c r="CC27" i="14" s="1"/>
  <c r="BU27" i="14"/>
  <c r="BZ27" i="14" s="1"/>
  <c r="CD27" i="14" s="1"/>
  <c r="BS27" i="14"/>
  <c r="F27" i="14"/>
  <c r="G27" i="14" s="1"/>
  <c r="O27" i="14" s="1"/>
  <c r="J29" i="14" l="1"/>
  <c r="I29" i="14"/>
  <c r="BR29" i="14"/>
  <c r="M29" i="14"/>
  <c r="BP29" i="14"/>
  <c r="K29" i="14"/>
  <c r="H29" i="14"/>
  <c r="BU29" i="14" s="1"/>
  <c r="BZ29" i="14" s="1"/>
  <c r="CD29" i="14" s="1"/>
  <c r="L29" i="14"/>
  <c r="N30" i="14" a="1"/>
  <c r="N30" i="14" s="1"/>
  <c r="C30" i="14" s="1"/>
  <c r="BR30" i="14" s="1"/>
  <c r="BX27" i="14"/>
  <c r="CB27" i="14" s="1"/>
  <c r="CE27" i="14" s="1"/>
  <c r="BV27" i="14"/>
  <c r="F29" i="14"/>
  <c r="G29" i="14" s="1"/>
  <c r="O29" i="14" s="1"/>
  <c r="BT28" i="14"/>
  <c r="BY28" i="14" s="1"/>
  <c r="CC28" i="14" s="1"/>
  <c r="BS28" i="14"/>
  <c r="BU28" i="14"/>
  <c r="BZ28" i="14" s="1"/>
  <c r="CD28" i="14" s="1"/>
  <c r="F28" i="14"/>
  <c r="G28" i="14" s="1"/>
  <c r="O28" i="14" s="1"/>
  <c r="BS29" i="14" l="1"/>
  <c r="BX29" i="14" s="1"/>
  <c r="CB29" i="14" s="1"/>
  <c r="CE29" i="14" s="1"/>
  <c r="BT29" i="14"/>
  <c r="BY29" i="14" s="1"/>
  <c r="CC29" i="14" s="1"/>
  <c r="BP30" i="14"/>
  <c r="I30" i="14"/>
  <c r="L30" i="14"/>
  <c r="BT30" i="14" s="1"/>
  <c r="H30" i="14"/>
  <c r="BU30" i="14" s="1"/>
  <c r="BZ30" i="14" s="1"/>
  <c r="CD30" i="14" s="1"/>
  <c r="D30" i="14"/>
  <c r="E30" i="14" s="1"/>
  <c r="F30" i="14" s="1"/>
  <c r="G30" i="14" s="1"/>
  <c r="O30" i="14" s="1"/>
  <c r="N31" i="14" a="1"/>
  <c r="N31" i="14" s="1"/>
  <c r="C31" i="14" s="1"/>
  <c r="BP31" i="14" s="1"/>
  <c r="M30" i="14"/>
  <c r="J30" i="14"/>
  <c r="BS30" i="14" s="1"/>
  <c r="BV30" i="14" s="1"/>
  <c r="K30" i="14"/>
  <c r="BY30" i="14"/>
  <c r="CC30" i="14" s="1"/>
  <c r="BV29" i="14"/>
  <c r="BX28" i="14"/>
  <c r="CB28" i="14" s="1"/>
  <c r="CE28" i="14" s="1"/>
  <c r="BV28" i="14"/>
  <c r="N32" i="14" l="1" a="1"/>
  <c r="N32" i="14" s="1"/>
  <c r="C32" i="14" s="1"/>
  <c r="J32" i="14" s="1"/>
  <c r="BX30" i="14"/>
  <c r="CB30" i="14" s="1"/>
  <c r="CE30" i="14" s="1"/>
  <c r="J31" i="14"/>
  <c r="L31" i="14"/>
  <c r="BR31" i="14"/>
  <c r="D31" i="14"/>
  <c r="E31" i="14" s="1"/>
  <c r="F31" i="14" s="1"/>
  <c r="G31" i="14" s="1"/>
  <c r="O31" i="14" s="1"/>
  <c r="I31" i="14"/>
  <c r="M31" i="14"/>
  <c r="K31" i="14"/>
  <c r="H31" i="14"/>
  <c r="BT31" i="14"/>
  <c r="BY31" i="14" s="1"/>
  <c r="CC31" i="14" s="1"/>
  <c r="BS31" i="14"/>
  <c r="BU31" i="14" l="1"/>
  <c r="BZ31" i="14" s="1"/>
  <c r="CD31" i="14" s="1"/>
  <c r="BP32" i="14"/>
  <c r="M32" i="14"/>
  <c r="L32" i="14"/>
  <c r="I32" i="14"/>
  <c r="D32" i="14"/>
  <c r="E32" i="14" s="1"/>
  <c r="F32" i="14" s="1"/>
  <c r="G32" i="14" s="1"/>
  <c r="O32" i="14" s="1"/>
  <c r="O33" i="14" s="1" a="1"/>
  <c r="O33" i="14" s="1"/>
  <c r="B3" i="18" s="1"/>
  <c r="BR32" i="14"/>
  <c r="K32" i="14"/>
  <c r="H32" i="14"/>
  <c r="BU32" i="14" s="1"/>
  <c r="BZ32" i="14" s="1"/>
  <c r="CD32" i="14" s="1"/>
  <c r="BV31" i="14"/>
  <c r="BX31" i="14"/>
  <c r="CB31" i="14" s="1"/>
  <c r="CE31" i="14" s="1"/>
  <c r="BT32" i="14" l="1"/>
  <c r="BY32" i="14" s="1"/>
  <c r="CC32" i="14" s="1"/>
  <c r="BS32" i="14"/>
  <c r="D3" i="18" a="1"/>
  <c r="D3" i="18" s="1"/>
  <c r="E3" i="18"/>
  <c r="BV32" i="14"/>
  <c r="BX32" i="14"/>
  <c r="CB32" i="14" s="1"/>
  <c r="CE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tc={286B3606-3558-4C43-8367-01F8B3DDC47F}</author>
    <author>tc={059150B6-A294-3A4A-9463-13D0A61FA697}</author>
    <author>tc={31DEA62F-030A-1946-BB88-4DD224EE04F9}</author>
    <author>tc={B2D35436-B2F5-0946-A2E3-F3DD6D69C723}</author>
    <author>tc={DC78DFE4-69FF-FA4B-B375-9F495AEABEDA}</author>
    <author>tc={35E333E0-5876-134B-B495-B0FCA0BAECF4}</author>
    <author>tc={2B4FCC55-53B3-E14A-9CF0-101AF433425B}</author>
    <author>tc={D4734A77-FF43-6844-9C94-DB98E47BF12C}</author>
    <author>tc={E825D357-A53A-8F4A-9EDB-D58ABD4C642C}</author>
    <author>tc={81EAD986-431F-8C4E-A286-AF053A3A3234}</author>
    <author>tc={988EB4DF-8B86-9A44-AA0D-B3D8948A5018}</author>
    <author>tc={899DC46F-CAE9-9448-97CE-748C8D7A3A50}</author>
    <author>tc={0A5274E0-B7BF-6248-BE52-92C21187F236}</author>
    <author>tc={D8585AA4-585A-AC44-9CB6-DD12691E7A86}</author>
  </authors>
  <commentList>
    <comment ref="E8" authorId="0" shapeId="0" xr:uid="{286B3606-3558-4C43-8367-01F8B3DDC47F}">
      <text>
        <t>[Threaded comment]
Your version of Excel allows you to read this threaded comment; however, any edits to it will get removed if the file is opened in a newer version of Excel. Learn more: https://go.microsoft.com/fwlink/?linkid=870924
Comment:
    (Expected min played)</t>
      </text>
    </comment>
    <comment ref="G8" authorId="1" shapeId="0" xr:uid="{059150B6-A294-3A4A-9463-13D0A61FA69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(Expected Field Goal attempts + Expected Free throw) </t>
      </text>
    </comment>
    <comment ref="H8" authorId="2" shapeId="0" xr:uid="{31DEA62F-030A-1946-BB88-4DD224EE04F9}">
      <text>
        <t>[Threaded comment]
Your version of Excel allows you to read this threaded comment; however, any edits to it will get removed if the file is opened in a newer version of Excel. Learn more: https://go.microsoft.com/fwlink/?linkid=870924
Comment:
    % 2PA attempts of types of shots taken</t>
      </text>
    </comment>
    <comment ref="I8" authorId="3" shapeId="0" xr:uid="{B2D35436-B2F5-0946-A2E3-F3DD6D69C7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FG % on makes </t>
      </text>
    </comment>
    <comment ref="J8" authorId="4" shapeId="0" xr:uid="{DC78DFE4-69FF-FA4B-B375-9F495AEAB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pointer attempts possession </t>
      </text>
    </comment>
    <comment ref="K8" authorId="5" shapeId="0" xr:uid="{35E333E0-5876-134B-B495-B0FCA0BAECF4}">
      <text>
        <t>[Threaded comment]
Your version of Excel allows you to read this threaded comment; however, any edits to it will get removed if the file is opened in a newer version of Excel. Learn more: https://go.microsoft.com/fwlink/?linkid=870924
Comment:
    3 point %</t>
      </text>
    </comment>
    <comment ref="O8" authorId="6" shapeId="0" xr:uid="{2B4FCC55-53B3-E14A-9CF0-101AF433425B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Points simulation</t>
      </text>
    </comment>
    <comment ref="E36" authorId="7" shapeId="0" xr:uid="{D4734A77-FF43-6844-9C94-DB98E47BF12C}">
      <text>
        <t>[Threaded comment]
Your version of Excel allows you to read this threaded comment; however, any edits to it will get removed if the file is opened in a newer version of Excel. Learn more: https://go.microsoft.com/fwlink/?linkid=870924
Comment:
    (Expected min played)</t>
      </text>
    </comment>
    <comment ref="G36" authorId="8" shapeId="0" xr:uid="{E825D357-A53A-8F4A-9EDB-D58ABD4C64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(Expected Field Goal attempts + Expected Free throw) </t>
      </text>
    </comment>
    <comment ref="H36" authorId="9" shapeId="0" xr:uid="{81EAD986-431F-8C4E-A286-AF053A3A3234}">
      <text>
        <t>[Threaded comment]
Your version of Excel allows you to read this threaded comment; however, any edits to it will get removed if the file is opened in a newer version of Excel. Learn more: https://go.microsoft.com/fwlink/?linkid=870924
Comment:
    % 2PA attempts of types of shots taken</t>
      </text>
    </comment>
    <comment ref="I36" authorId="10" shapeId="0" xr:uid="{988EB4DF-8B86-9A44-AA0D-B3D8948A5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FG % on makes </t>
      </text>
    </comment>
    <comment ref="J36" authorId="11" shapeId="0" xr:uid="{899DC46F-CAE9-9448-97CE-748C8D7A3A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pointer attempts possession </t>
      </text>
    </comment>
    <comment ref="K36" authorId="12" shapeId="0" xr:uid="{0A5274E0-B7BF-6248-BE52-92C21187F236}">
      <text>
        <t>[Threaded comment]
Your version of Excel allows you to read this threaded comment; however, any edits to it will get removed if the file is opened in a newer version of Excel. Learn more: https://go.microsoft.com/fwlink/?linkid=870924
Comment:
    3 point %</t>
      </text>
    </comment>
    <comment ref="O36" authorId="13" shapeId="0" xr:uid="{D8585AA4-585A-AC44-9CB6-DD12691E7A86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Points simulation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tc={A2396876-5F49-A543-8626-91DF86F6ABB0}</author>
  </authors>
  <commentList>
    <comment ref="F1" authorId="0" shapeId="0" xr:uid="{A2396876-5F49-A543-8626-91DF86F6AB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Flash Fill for the validation list filter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F9F40-F193-1748-877F-6CB9A76855C9}" name="Connection" type="4" refreshedVersion="8" background="1" saveData="1">
    <webPr consecutive="1" url="https://www.basketball-reference.com/leagues/NBA_2023_per_game.html" htmlTables="1" htmlFormat="all"/>
  </connection>
  <connection id="2" xr16:uid="{96F10C79-D901-3647-B585-7FEA890A5DFF}" name="Connection2" type="4" refreshedVersion="8" background="1" saveData="1">
    <webPr consecutive="1" url="https://www.basketball-reference.com/leagues/NBA_2023_ratings.html" htmlTables="1" htmlFormat="all"/>
  </connection>
  <connection id="3" xr16:uid="{62BA9711-28E7-4242-A7DD-2EC1E94C0BEF}" keepAlive="1" name="Query - NBARawplayerstats iqy" description="Connection to the 'NBARawplayerstats iqy' query in the workbook." type="5" refreshedVersion="0" background="1">
    <dbPr connection="Provider=Microsoft.Mashup.OleDb.1;Data Source=$Workbook$;Location=&quot;NBARawplayerstats iqy&quot;;Extended Properties=&quot;&quot;" command="SELECT * FROM [NBARawplayerstats iq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<sst xmlns="http://schemas.openxmlformats.org/spreadsheetml/2006/main" count="3167" uniqueCount="741">
  <si>
    <t>PTS</t>
  </si>
  <si>
    <t>FGA</t>
  </si>
  <si>
    <t>FG%</t>
  </si>
  <si>
    <t>3PA</t>
  </si>
  <si>
    <t>3P%</t>
  </si>
  <si>
    <t>FTA</t>
  </si>
  <si>
    <t>FT%</t>
  </si>
  <si>
    <t>AST</t>
  </si>
  <si>
    <t>STL</t>
  </si>
  <si>
    <t>BLK</t>
  </si>
  <si>
    <t>TOV</t>
  </si>
  <si>
    <t>PF</t>
  </si>
  <si>
    <t>NYK</t>
  </si>
  <si>
    <t>L</t>
  </si>
  <si>
    <t>SAC</t>
  </si>
  <si>
    <t>W</t>
  </si>
  <si>
    <t>GSW</t>
  </si>
  <si>
    <t>MIL</t>
  </si>
  <si>
    <t>NOP</t>
  </si>
  <si>
    <t>OKC</t>
  </si>
  <si>
    <t>HOU</t>
  </si>
  <si>
    <t>CHI</t>
  </si>
  <si>
    <t>MEM</t>
  </si>
  <si>
    <t>DAL</t>
  </si>
  <si>
    <t>ATL</t>
  </si>
  <si>
    <t>BOS</t>
  </si>
  <si>
    <t>MIA</t>
  </si>
  <si>
    <t>ORL</t>
  </si>
  <si>
    <t>DET</t>
  </si>
  <si>
    <t>IND</t>
  </si>
  <si>
    <t>UTA</t>
  </si>
  <si>
    <t>LAC</t>
  </si>
  <si>
    <t>PHI</t>
  </si>
  <si>
    <t>POR</t>
  </si>
  <si>
    <t>WAS</t>
  </si>
  <si>
    <t>SAS</t>
  </si>
  <si>
    <t>DEN</t>
  </si>
  <si>
    <t>CLE</t>
  </si>
  <si>
    <t>MIN</t>
  </si>
  <si>
    <t>LAL</t>
  </si>
  <si>
    <t>TOR</t>
  </si>
  <si>
    <t>Team</t>
  </si>
  <si>
    <t>Away</t>
  </si>
  <si>
    <t>Player Per Game Table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</si>
  <si>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</si>
  <si>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</si>
  <si>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</si>
  <si>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</si>
  <si>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</si>
  <si>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</si>
  <si>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</si>
  <si>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</si>
  <si>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</si>
  <si>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3P</t>
  </si>
  <si>
    <t>2P</t>
  </si>
  <si>
    <t>2PA</t>
  </si>
  <si>
    <t>2P%</t>
  </si>
  <si>
    <t>eFG%</t>
  </si>
  <si>
    <t>FT</t>
  </si>
  <si>
    <t>ORB</t>
  </si>
  <si>
    <t>DRB</t>
  </si>
  <si>
    <t>TRB</t>
  </si>
  <si>
    <t>Precious Achiuwa</t>
  </si>
  <si>
    <t>C</t>
  </si>
  <si>
    <t>Steven Adams</t>
  </si>
  <si>
    <t>Bam Adebayo</t>
  </si>
  <si>
    <t>Ochai Agbaji</t>
  </si>
  <si>
    <t>SG</t>
  </si>
  <si>
    <t>Santi Aldama</t>
  </si>
  <si>
    <t>Nickeil Alexander-Walker</t>
  </si>
  <si>
    <t>Grayson Allen</t>
  </si>
  <si>
    <t>Jarrett Allen</t>
  </si>
  <si>
    <t>Jose Alvarado</t>
  </si>
  <si>
    <t>PG</t>
  </si>
  <si>
    <t>Kyle Anderson</t>
  </si>
  <si>
    <t>Giannis Antetokounmpo</t>
  </si>
  <si>
    <t>Thanasis Antetokounmpo</t>
  </si>
  <si>
    <t>SF</t>
  </si>
  <si>
    <t>Cole Anthony</t>
  </si>
  <si>
    <t>OG Anunoby</t>
  </si>
  <si>
    <t>Ryan Arcidiacono</t>
  </si>
  <si>
    <t>Deni Avdija</t>
  </si>
  <si>
    <t>Deandre Ayton</t>
  </si>
  <si>
    <t>PHO</t>
  </si>
  <si>
    <t>Udoka Azubuike</t>
  </si>
  <si>
    <t>Marvin Bagley III</t>
  </si>
  <si>
    <t>Patrick Baldwin Jr.</t>
  </si>
  <si>
    <t>LaMelo Ball</t>
  </si>
  <si>
    <t>CHO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</si>
  <si>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</si>
  <si>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</si>
  <si>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</si>
  <si>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</si>
  <si>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</si>
  <si>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</si>
  <si>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</si>
  <si>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</si>
  <si>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</si>
  <si>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</si>
  <si>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</si>
  <si>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</si>
  <si>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</si>
  <si>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</si>
  <si>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</si>
  <si>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</si>
  <si>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</si>
  <si>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</si>
  <si>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</si>
  <si>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</si>
  <si>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</si>
  <si>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</si>
  <si>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</si>
  <si>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</si>
  <si>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</si>
  <si>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</si>
  <si>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</si>
  <si>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</si>
  <si>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</si>
  <si>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</si>
  <si>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</si>
  <si>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</si>
  <si>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</si>
  <si>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</si>
  <si>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Christian Braun</t>
  </si>
  <si>
    <t>Mikal Bridges</t>
  </si>
  <si>
    <t>BRK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</si>
  <si>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</si>
  <si>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</si>
  <si>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</si>
  <si>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</si>
  <si>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</si>
  <si>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</si>
  <si>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</si>
  <si>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</si>
  <si>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</si>
  <si>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</si>
  <si>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</si>
  <si>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</si>
  <si>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</si>
  <si>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</si>
  <si>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</si>
  <si>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</si>
  <si>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</si>
  <si>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</si>
  <si>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</si>
  <si>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</si>
  <si>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</si>
  <si>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</si>
  <si>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</si>
  <si>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</si>
  <si>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</si>
  <si>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</si>
  <si>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</si>
  <si>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</si>
  <si>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</si>
  <si>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</si>
  <si>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</si>
  <si>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</si>
  <si>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</si>
  <si>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</si>
  <si>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</si>
  <si>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</si>
  <si>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</si>
  <si>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</si>
  <si>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</si>
  <si>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</si>
  <si>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</si>
  <si>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</si>
  <si>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</si>
  <si>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</si>
  <si>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</si>
  <si>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</si>
  <si>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</si>
  <si>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</si>
  <si>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</si>
  <si>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</si>
  <si>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</si>
  <si>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</si>
  <si>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</si>
  <si>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</si>
  <si>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</si>
  <si>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</si>
  <si>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</si>
  <si>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</si>
  <si>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</si>
  <si>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</si>
  <si>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</si>
  <si>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</si>
  <si>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</si>
  <si>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</si>
  <si>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</si>
  <si>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</si>
  <si>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</si>
  <si>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</si>
  <si>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</si>
  <si>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</si>
  <si>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</si>
  <si>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</si>
  <si>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</si>
  <si>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</si>
  <si>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</si>
  <si>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</si>
  <si>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</si>
  <si>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</si>
  <si>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</si>
  <si>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</si>
  <si>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</si>
  <si>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</si>
  <si>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</si>
  <si>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</si>
  <si>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</si>
  <si>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</si>
  <si>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</si>
  <si>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</si>
  <si>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</si>
  <si>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</si>
  <si>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</si>
  <si>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</si>
  <si>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</si>
  <si>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</si>
  <si>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</si>
  <si>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</si>
  <si>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</si>
  <si>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</si>
  <si>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</si>
  <si>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</si>
  <si>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</si>
  <si>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</si>
  <si>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</si>
  <si>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</si>
  <si>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</si>
  <si>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</si>
  <si>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</si>
  <si>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</si>
  <si>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</si>
  <si>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</si>
  <si>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</si>
  <si>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</si>
  <si>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</si>
  <si>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</si>
  <si>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</si>
  <si>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</si>
  <si>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</si>
  <si>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</si>
  <si>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</si>
  <si>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</si>
  <si>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</si>
  <si>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</si>
  <si>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</si>
  <si>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</si>
  <si>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</si>
  <si>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</si>
  <si>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</si>
  <si>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</si>
  <si>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</si>
  <si>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</si>
  <si>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</si>
  <si>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</si>
  <si>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</si>
  <si>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</si>
  <si>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</si>
  <si>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</si>
  <si>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</si>
  <si>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</si>
  <si>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</si>
  <si>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</si>
  <si>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</si>
  <si>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</si>
  <si>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</si>
  <si>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</si>
  <si>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</si>
  <si>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</si>
  <si>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</si>
  <si>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</si>
  <si>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</si>
  <si>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</si>
  <si>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</si>
  <si>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</si>
  <si>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</si>
  <si>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</si>
  <si>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</si>
  <si>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</si>
  <si>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</si>
  <si>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</si>
  <si>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</si>
  <si>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</si>
  <si>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</si>
  <si>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</si>
  <si>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</si>
  <si>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</si>
  <si>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</si>
  <si>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</si>
  <si>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</si>
  <si>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</si>
  <si>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</si>
  <si>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</si>
  <si>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</si>
  <si>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</si>
  <si>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</si>
  <si>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</si>
  <si>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</si>
  <si>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</si>
  <si>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</si>
  <si>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</si>
  <si>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</si>
  <si>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</si>
  <si>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</si>
  <si>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</si>
  <si>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</si>
  <si>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</si>
  <si>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</si>
  <si>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</si>
  <si>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</si>
  <si>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</si>
  <si>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</si>
  <si>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</si>
  <si>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</si>
  <si>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</si>
  <si>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</si>
  <si>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</si>
  <si>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</si>
  <si>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</si>
  <si>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</si>
  <si>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</si>
  <si>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</si>
  <si>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</si>
  <si>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</si>
  <si>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</si>
  <si>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</si>
  <si>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</si>
  <si>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</si>
  <si>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</si>
  <si>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</si>
  <si>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</si>
  <si>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</si>
  <si>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</si>
  <si>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</si>
  <si>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</si>
  <si>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</si>
  <si>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</si>
  <si>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</si>
  <si>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</si>
  <si>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</si>
  <si>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</si>
  <si>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</si>
  <si>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</si>
  <si>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</si>
  <si>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</si>
  <si>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</si>
  <si>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</si>
  <si>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</si>
  <si>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</si>
  <si>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</si>
  <si>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</si>
  <si>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</si>
  <si>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</si>
  <si>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</si>
  <si>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</si>
  <si>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</si>
  <si>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</si>
  <si>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</si>
  <si>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</si>
  <si>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</si>
  <si>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</si>
  <si>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</si>
  <si>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</si>
  <si>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</si>
  <si>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</si>
  <si>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</si>
  <si>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</si>
  <si>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</si>
  <si>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</si>
  <si>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</si>
  <si>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</si>
  <si>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</si>
  <si>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</si>
  <si>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</si>
  <si>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</si>
  <si>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</si>
  <si>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</si>
  <si>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</si>
  <si>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</si>
  <si>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</si>
  <si>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</si>
  <si>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</si>
  <si>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</si>
  <si>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</si>
  <si>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</si>
  <si>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</si>
  <si>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</si>
  <si>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</si>
  <si>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</si>
  <si>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</si>
  <si>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</si>
  <si>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</si>
  <si>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</si>
  <si>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</si>
  <si>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</si>
  <si>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</si>
  <si>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</si>
  <si>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</si>
  <si>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</si>
  <si>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</si>
  <si>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</si>
  <si>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</si>
  <si>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</si>
  <si>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</si>
  <si>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</si>
  <si>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</si>
  <si>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</si>
  <si>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</si>
  <si>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</si>
  <si>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</si>
  <si>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</si>
  <si>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</si>
  <si>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</si>
  <si>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</si>
  <si>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</si>
  <si>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</si>
  <si>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</si>
  <si>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</si>
  <si>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</si>
  <si>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</si>
  <si>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</si>
  <si>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</si>
  <si>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</si>
  <si>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</si>
  <si>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</si>
  <si>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</si>
  <si>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</si>
  <si>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</si>
  <si>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</si>
  <si>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</si>
  <si>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</si>
  <si>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</si>
  <si>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</si>
  <si>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</si>
  <si>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</si>
  <si>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</si>
  <si>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</si>
  <si>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</si>
  <si>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</si>
  <si>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</si>
  <si>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</si>
  <si>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</si>
  <si>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</si>
  <si>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</si>
  <si>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</si>
  <si>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</si>
  <si>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</si>
  <si>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</si>
  <si>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</si>
  <si>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</si>
  <si>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</si>
  <si>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</si>
  <si>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</si>
  <si>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</si>
  <si>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</si>
  <si>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</si>
  <si>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</si>
  <si>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</si>
  <si>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</si>
  <si>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</si>
  <si>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</si>
  <si>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</si>
  <si>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</si>
  <si>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</si>
  <si>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</si>
  <si>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</si>
  <si>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</si>
  <si>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</si>
  <si>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</si>
  <si>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</si>
  <si>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</si>
  <si>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</si>
  <si>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</si>
  <si>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</si>
  <si>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</si>
  <si>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</si>
  <si>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</si>
  <si>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</si>
  <si>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</si>
  <si>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</si>
  <si>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Dario Šarić</t>
  </si>
  <si>
    <t>Olivier Sarr</t>
  </si>
  <si>
    <t>Jordan Schakel</t>
  </si>
  <si>
    <t>Admiral Schofield</t>
  </si>
  <si>
    <t>Dennis Schröder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</si>
  <si>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</si>
  <si>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</si>
  <si>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</si>
  <si>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</si>
  <si>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</si>
  <si>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</si>
  <si>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</si>
  <si>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</si>
  <si>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</si>
  <si>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</si>
  <si>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</si>
  <si>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</si>
  <si>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</si>
  <si>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</si>
  <si>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</si>
  <si>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</si>
  <si>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</si>
  <si>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</si>
  <si>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</si>
  <si>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</si>
  <si>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</si>
  <si>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</si>
  <si>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</si>
  <si>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</si>
  <si>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</si>
  <si>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</si>
  <si>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</si>
  <si>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</si>
  <si>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</si>
  <si>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</si>
  <si>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</si>
  <si>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</si>
  <si>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</si>
  <si>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</si>
  <si>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</si>
  <si>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</si>
  <si>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</si>
  <si>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</si>
  <si>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</si>
  <si>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</si>
  <si>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</si>
  <si>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</si>
  <si>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</si>
  <si>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</si>
  <si>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</si>
  <si>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</si>
  <si>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</si>
  <si>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</si>
  <si>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</si>
  <si>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</si>
  <si>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</si>
  <si>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</si>
  <si>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</si>
  <si>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</si>
  <si>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</si>
  <si>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</si>
  <si>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</si>
  <si>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</si>
  <si>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</si>
  <si>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</si>
  <si>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</si>
  <si>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</si>
  <si>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</si>
  <si>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</si>
  <si>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</si>
  <si>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</si>
  <si>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</si>
  <si>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</si>
  <si>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</si>
  <si>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</si>
  <si>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</si>
  <si>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</si>
  <si>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</si>
  <si>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</si>
  <si>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</si>
  <si>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</si>
  <si>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</si>
  <si>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</si>
  <si>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Grant Williams</t>
  </si>
  <si>
    <t>Jalen Williams</t>
  </si>
  <si>
    <t>Jaylin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</si>
  <si>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</si>
  <si>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</si>
  <si>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</si>
  <si>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</si>
  <si>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</si>
  <si>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</si>
  <si>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</si>
  <si>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Justise Winslow</t>
  </si>
  <si>
    <t>James Wiseman</t>
  </si>
  <si>
    <t>Christian Wood</t>
  </si>
  <si>
    <t>Delon Wright</t>
  </si>
  <si>
    <t>McKinley Wright IV</t>
  </si>
  <si>
    <t>Thaddeus Young</t>
  </si>
  <si>
    <t>Trae Young</t>
  </si>
  <si>
    <t>Omer Yurtseven</t>
  </si>
  <si>
    <t>Cody Zeller</t>
  </si>
  <si>
    <t>Ivica Zubac</t>
  </si>
  <si>
    <t>Team Ratings Table</t>
  </si>
  <si>
    <t>Unadjusted</t>
  </si>
  <si>
    <t>Adjusted</t>
  </si>
  <si>
    <t>Conf</t>
  </si>
  <si>
    <t>Div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</si>
  <si>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</si>
  <si>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</si>
  <si>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</si>
  <si>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</si>
  <si>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</si>
  <si>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</si>
  <si>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</si>
  <si>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</si>
  <si>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</si>
  <si>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</si>
  <si>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</si>
  <si>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</si>
  <si>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Cleveland Cavaliers</t>
  </si>
  <si>
    <t>Philadelphia 76ers</t>
  </si>
  <si>
    <t>Milwaukee Bucks</t>
  </si>
  <si>
    <t>Memphis Grizzlies</t>
  </si>
  <si>
    <t>SW</t>
  </si>
  <si>
    <t>Denver Nuggets</t>
  </si>
  <si>
    <t>NW</t>
  </si>
  <si>
    <t>New York Knicks</t>
  </si>
  <si>
    <t>Sacramento Kings</t>
  </si>
  <si>
    <t>P</t>
  </si>
  <si>
    <t>Phoenix Suns</t>
  </si>
  <si>
    <t>Oklahoma City Thunder</t>
  </si>
  <si>
    <t>Brooklyn Nets</t>
  </si>
  <si>
    <t>Chicago Bulls</t>
  </si>
  <si>
    <t>New Orleans Pelicans</t>
  </si>
  <si>
    <t>Dallas Mavericks</t>
  </si>
  <si>
    <t>Golden State Warriors</t>
  </si>
  <si>
    <t>Toronto Raptors</t>
  </si>
  <si>
    <t>Atlanta Hawks</t>
  </si>
  <si>
    <t>SE</t>
  </si>
  <si>
    <t>Washington Wizards</t>
  </si>
  <si>
    <t>Los Angeles Clippers</t>
  </si>
  <si>
    <t>Utah Jazz</t>
  </si>
  <si>
    <t>Minnesota Timberwolves</t>
  </si>
  <si>
    <t>Los Angeles Lakers</t>
  </si>
  <si>
    <t>Miami Heat</t>
  </si>
  <si>
    <t>Portland Trail Blazers</t>
  </si>
  <si>
    <t>Indiana Pacers</t>
  </si>
  <si>
    <t>Orlando Magic</t>
  </si>
  <si>
    <t>Charlotte Hornets</t>
  </si>
  <si>
    <t>Detroit Pistons</t>
  </si>
  <si>
    <t>Houston Rockets</t>
  </si>
  <si>
    <t>San Antonio Spurs</t>
  </si>
  <si>
    <t>Team_ID</t>
  </si>
  <si>
    <t xml:space="preserve">Average </t>
  </si>
  <si>
    <t>DEF Ratings</t>
  </si>
  <si>
    <t>Basketball Reference Defensive</t>
  </si>
  <si>
    <t>MP (minutes played)</t>
  </si>
  <si>
    <t>No. of Player</t>
  </si>
  <si>
    <t>Position</t>
  </si>
  <si>
    <t>RANK</t>
  </si>
  <si>
    <t>PLAYER</t>
  </si>
  <si>
    <t>POSITION</t>
  </si>
  <si>
    <t xml:space="preserve">Home Team </t>
  </si>
  <si>
    <t xml:space="preserve">AWAY Team </t>
  </si>
  <si>
    <t>#1</t>
  </si>
  <si>
    <t>#2</t>
  </si>
  <si>
    <t>#3</t>
  </si>
  <si>
    <t>#4</t>
  </si>
  <si>
    <t>#5</t>
  </si>
  <si>
    <t>#6</t>
  </si>
  <si>
    <t>#7</t>
  </si>
  <si>
    <t>#8</t>
  </si>
  <si>
    <t>MP (Minutes Played)</t>
  </si>
  <si>
    <t>FGA + FTA</t>
  </si>
  <si>
    <t xml:space="preserve">xMP </t>
  </si>
  <si>
    <t>xFGA + xFTA</t>
  </si>
  <si>
    <t>3PA Poss.</t>
  </si>
  <si>
    <t>Pts. Sim</t>
  </si>
  <si>
    <t>2P Poss</t>
  </si>
  <si>
    <t xml:space="preserve">Home 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</si>
  <si>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</si>
  <si>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</si>
  <si>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</si>
  <si>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</si>
  <si>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</si>
  <si>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</si>
  <si>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</si>
  <si>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</si>
  <si>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</si>
  <si>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</si>
  <si>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Result(Win/Loss)</t>
  </si>
  <si>
    <t>10k samples formula</t>
  </si>
  <si>
    <t>NBA Player</t>
  </si>
  <si>
    <t>TOT</t>
  </si>
  <si>
    <t>PF-SF</t>
  </si>
  <si>
    <t>SF-SG</t>
  </si>
  <si>
    <t>SG-PG</t>
  </si>
  <si>
    <t>FGA*3ptA%</t>
  </si>
  <si>
    <t>FGA*FTA%</t>
  </si>
  <si>
    <t>FGA*2PTA%</t>
  </si>
  <si>
    <t xml:space="preserve">FGA Sum </t>
  </si>
  <si>
    <t>3PT FG % * (FGA*3ptA%)</t>
  </si>
  <si>
    <t>FT% *(FGA*FTA%)</t>
  </si>
  <si>
    <t>PPG</t>
  </si>
  <si>
    <t>2PT%*(FGA*2PTA%)</t>
  </si>
  <si>
    <t xml:space="preserve">1*FT makes per game </t>
  </si>
  <si>
    <t>3*3pt Makes Per game</t>
  </si>
  <si>
    <t xml:space="preserve">2*2pt makes per game </t>
  </si>
  <si>
    <t>DEF Rating %</t>
  </si>
  <si>
    <t>Opponent</t>
  </si>
  <si>
    <t>Trails</t>
  </si>
  <si>
    <t xml:space="preserve">40+ point game </t>
  </si>
  <si>
    <t xml:space="preserve">35+ point game </t>
  </si>
  <si>
    <t xml:space="preserve">30+ point game </t>
  </si>
  <si>
    <t xml:space="preserve">25+ point game </t>
  </si>
  <si>
    <t xml:space="preserve">20+ point game </t>
  </si>
  <si>
    <t xml:space="preserve">15+ point game </t>
  </si>
  <si>
    <t xml:space="preserve">10+ point game </t>
  </si>
  <si>
    <t>Odds of Scoring</t>
  </si>
  <si>
    <t xml:space="preserve">Vs./Opponent </t>
  </si>
  <si>
    <t>March 14th 2023</t>
  </si>
  <si>
    <t>players to score over 20+</t>
  </si>
  <si>
    <t>Tracking my bets</t>
  </si>
  <si>
    <t>Date</t>
  </si>
  <si>
    <t xml:space="preserve">Type of bet </t>
  </si>
  <si>
    <t xml:space="preserve">% of Winning bet before game </t>
  </si>
  <si>
    <t>Over</t>
  </si>
  <si>
    <t>Under</t>
  </si>
  <si>
    <t>Predicted Over/Under</t>
  </si>
  <si>
    <t>Points player is aiming for</t>
  </si>
  <si>
    <t>Jay Huff</t>
  </si>
  <si>
    <t>Dylan Windler</t>
  </si>
  <si>
    <t xml:space="preserve">DEF RANK </t>
  </si>
  <si>
    <t xml:space="preserve">Points They Actually Scored </t>
  </si>
  <si>
    <t xml:space="preserve"># of "% of wiining bet" column has bets over 45% chance of winning </t>
  </si>
  <si>
    <t># of "Points They Actually Scored" over the amount of "points player Is aiming for"</t>
  </si>
  <si>
    <t xml:space="preserve">accuracy of my guesses </t>
  </si>
  <si>
    <t xml:space="preserve">Win % Home </t>
  </si>
  <si>
    <t xml:space="preserve">Win % Away </t>
  </si>
  <si>
    <t xml:space="preserve">Totals </t>
  </si>
  <si>
    <t xml:space="preserve">points predicted per sim game </t>
  </si>
  <si>
    <t xml:space="preserve">Bench </t>
  </si>
  <si>
    <t>Bench</t>
  </si>
  <si>
    <t xml:space="preserve">Trails </t>
  </si>
  <si>
    <t>Odds of Scoring X+ points</t>
  </si>
  <si>
    <t>Over/Under</t>
  </si>
  <si>
    <t xml:space="preserve">% game will reach point total </t>
  </si>
  <si>
    <t xml:space="preserve">Total Points Scored in Game </t>
  </si>
  <si>
    <t>=</t>
  </si>
  <si>
    <t xml:space="preserve">COUTING DUPLIATES </t>
  </si>
  <si>
    <t xml:space="preserve">Total Games over/under </t>
  </si>
  <si>
    <t>total game points scored</t>
  </si>
  <si>
    <t>&lt;-- my thinking here is to reference player names using XLOOKUP later on but at this point it will only be of the player names that appear once (hopfully the forumula I use will only count players once and of course the player and their data that is most recent and relivent (ex: dangelo russel on lakers)</t>
  </si>
  <si>
    <t>tyrese maxy use new formula to remove his double counting in the "team results" tab</t>
  </si>
  <si>
    <t>-</t>
  </si>
  <si>
    <t>when is this rank 0</t>
  </si>
  <si>
    <t>why does Pat bev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</si>
</sst>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00"/>
    <numFmt numFmtId="165" formatCode="0.0000"/>
    <numFmt numFmtId="166" formatCode="0.0"/>
    <numFmt numFmtId="167" formatCode="0.000%"/>
    <numFmt numFmtId="168" formatCode="_(* #,##0.0000_);_(* \(#,##0.0000\);_(* &quot;-&quot;??_);_(@_)"/>
    <numFmt numFmtId="169" formatCode="0.0%"/>
    <numFmt numFmtId="170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Helvetica Neue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rgb="FFFF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66" fontId="0" fillId="0" borderId="0" xfId="0" applyNumberFormat="1"/>
    <xf numFmtId="9" fontId="0" fillId="0" borderId="0" xfId="3" applyFont="1"/>
    <xf numFmtId="0" fontId="0" fillId="6" borderId="0" xfId="0" applyFill="1"/>
    <xf numFmtId="0" fontId="0" fillId="6" borderId="0" xfId="0" applyFill="1" applyAlignment="1">
      <alignment wrapText="1"/>
    </xf>
    <xf numFmtId="169" fontId="0" fillId="6" borderId="0" xfId="3" applyNumberFormat="1" applyFont="1" applyFill="1"/>
    <xf numFmtId="169" fontId="9" fillId="0" borderId="0" xfId="3" applyNumberFormat="1" applyFont="1"/>
    <xf numFmtId="169" fontId="9" fillId="0" borderId="0" xfId="3" applyNumberFormat="1" applyFont="1" applyAlignment="1">
      <alignment wrapText="1"/>
    </xf>
    <xf numFmtId="167" fontId="0" fillId="0" borderId="0" xfId="0" applyNumberFormat="1"/>
    <xf numFmtId="0" fontId="11" fillId="0" borderId="0" xfId="0" applyFont="1"/>
    <xf numFmtId="0" fontId="12" fillId="0" borderId="0" xfId="0" applyFont="1"/>
    <xf numFmtId="169" fontId="11" fillId="0" borderId="0" xfId="3" applyNumberFormat="1" applyFont="1"/>
    <xf numFmtId="0" fontId="13" fillId="0" borderId="0" xfId="0" applyFont="1"/>
    <xf numFmtId="10" fontId="0" fillId="0" borderId="0" xfId="3" applyNumberFormat="1" applyFont="1"/>
    <xf numFmtId="0" fontId="0" fillId="7" borderId="0" xfId="0" applyFill="1"/>
    <xf numFmtId="169" fontId="0" fillId="7" borderId="0" xfId="3" applyNumberFormat="1" applyFont="1" applyFill="1"/>
    <xf numFmtId="169" fontId="0" fillId="8" borderId="0" xfId="3" applyNumberFormat="1" applyFont="1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43" fontId="3" fillId="0" borderId="0" xfId="2" applyFont="1"/>
    <xf numFmtId="168" fontId="3" fillId="0" borderId="0" xfId="2" applyNumberFormat="1" applyFont="1"/>
    <xf numFmtId="0" fontId="15" fillId="0" borderId="0" xfId="0" applyFont="1"/>
    <xf numFmtId="0" fontId="10" fillId="0" borderId="0" xfId="0" applyFont="1"/>
    <xf numFmtId="0" fontId="16" fillId="0" borderId="0" xfId="0" applyFont="1"/>
    <xf numFmtId="0" fontId="17" fillId="0" borderId="0" xfId="0" applyFont="1"/>
    <xf numFmtId="169" fontId="16" fillId="0" borderId="0" xfId="3" applyNumberFormat="1" applyFont="1"/>
    <xf numFmtId="0" fontId="14" fillId="0" borderId="0" xfId="0" applyFont="1"/>
    <xf numFmtId="0" fontId="13" fillId="0" borderId="0" xfId="0" applyFont="1" applyAlignment="1">
      <alignment wrapText="1"/>
    </xf>
    <xf numFmtId="10" fontId="0" fillId="0" borderId="0" xfId="0" applyNumberFormat="1"/>
    <xf numFmtId="0" fontId="10" fillId="0" borderId="0" xfId="0" applyFont="1" applyAlignment="1">
      <alignment wrapText="1"/>
    </xf>
    <xf numFmtId="170" fontId="0" fillId="0" borderId="0" xfId="2" applyNumberFormat="1" applyFont="1"/>
    <xf numFmtId="170" fontId="0" fillId="0" borderId="0" xfId="0" applyNumberFormat="1"/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169" fontId="3" fillId="7" borderId="0" xfId="0" applyNumberFormat="1" applyFont="1" applyFill="1"/>
    <xf numFmtId="169" fontId="0" fillId="7" borderId="0" xfId="0" applyNumberFormat="1" applyFill="1"/>
    <xf numFmtId="169" fontId="9" fillId="10" borderId="0" xfId="3" applyNumberFormat="1" applyFont="1" applyFill="1"/>
    <xf numFmtId="0" fontId="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1" fontId="0" fillId="0" borderId="8" xfId="0" applyNumberFormat="1" applyBorder="1"/>
    <xf numFmtId="166" fontId="0" fillId="0" borderId="8" xfId="0" applyNumberFormat="1" applyBorder="1"/>
    <xf numFmtId="0" fontId="16" fillId="0" borderId="0" xfId="0" applyFont="1" applyAlignment="1">
      <alignment wrapText="1"/>
    </xf>
    <xf numFmtId="169" fontId="0" fillId="0" borderId="0" xfId="3" applyNumberFormat="1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169" fontId="10" fillId="0" borderId="7" xfId="3" applyNumberFormat="1" applyFont="1" applyBorder="1" applyAlignment="1">
      <alignment horizontal="center"/>
    </xf>
    <xf numFmtId="169" fontId="10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9" formatCode="0.0%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9" formatCode="0.0%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9" formatCode="0.0%"/>
      <fill>
        <patternFill patternType="solid">
          <fgColor indexed="64"/>
          <bgColor theme="0"/>
        </patternFill>
      </fill>
    </dxf>
    <dxf>
      <numFmt numFmtId="169" formatCode="0.0%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00FF00"/>
      <color rgb="FFFF5971"/>
      <color rgb="FFF95365"/>
      <color rgb="FF50DB66"/>
      <color rgb="FFFF48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Cameron" id="{AB7BB748-F5F3-714F-8A5F-E8ABDA62B8D3}" userId="S::rcameron@umass.edu::66574e56-2833-4af7-ac76-171b7d63dce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Teamstats1.iqy" preserveFormatting="0" connectionId="2" xr16:uid="{484FD766-78F0-294B-97BF-B160A8A87F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Rawplayerstats.iqy" preserveFormatting="0" connectionId="1" xr16:uid="{A65D0157-CC31-3640-9E2E-0A8ABBB3396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680B2F-14B5-224B-ABB4-CE5DF29B1085}" name="Table2" displayName="Table2" ref="A1:J1012" totalsRowCount="1" headerRowDxfId="34" dataDxfId="33" totalsRowDxfId="32" headerRowCellStyle="Normal" dataCellStyle="Normal" totalsRowCellStyle="Normal">
  <autoFilter ref="A1:J1011" xr:uid="{CF680B2F-14B5-224B-ABB4-CE5DF29B1085}"/>
  <tableColumns count="10">
    <tableColumn id="1" xr3:uid="{8882B8D9-92E3-4A46-BA4B-FDCFBE3AE7D1}" name="Tracking my bets" dataDxfId="31" totalsRowDxfId="30" dataCellStyle="Normal"/>
    <tableColumn id="2" xr3:uid="{6CAEE382-DD7A-0942-ADB7-FFFAABA6BC60}" name="Date" dataDxfId="29" totalsRowDxfId="28" dataCellStyle="Normal"/>
    <tableColumn id="3" xr3:uid="{F88CDE15-1C78-A947-8641-4D5098A66BCF}" name="Type of bet " dataDxfId="27" totalsRowDxfId="26" dataCellStyle="Normal"/>
    <tableColumn id="4" xr3:uid="{B9CA8927-C45D-8B40-AD55-0734D5B331CF}" name="Player" dataDxfId="25" totalsRowDxfId="24" dataCellStyle="Normal"/>
    <tableColumn id="10" xr3:uid="{05465AFB-5C7A-2E49-B960-A6A25BCDE813}" name="Team" dataDxfId="23" totalsRowDxfId="22" dataCellStyle="Normal">
      <calculatedColumnFormula>_xlfn.XLOOKUP(Table2[[#This Row],[Player]],'RAW Player Stats'!$B$3:$B$10006,'RAW Player Stats'!$F$3:$F$10006)</calculatedColumnFormula>
    </tableColumn>
    <tableColumn id="12" xr3:uid="{3E71D14E-5CCA-E74D-9E00-BA655A64A1D6}" name="Opponent" dataDxfId="21" totalsRowDxfId="20" dataCellStyle="Normal"/>
    <tableColumn id="5" xr3:uid="{79E3FAED-0843-BC48-8656-ED6C3F3ED1EF}" name="Predicted Over/Under" dataDxfId="19" totalsRowDxfId="18" dataCellStyle="Normal"/>
    <tableColumn id="6" xr3:uid="{CCC4F7F4-F35C-EF4E-99F7-D0EB2BA60A32}" name="% of Winning bet before game " dataDxfId="17" totalsRowDxfId="16" dataCellStyle="Percent" totalsRowCellStyle="Percent"/>
    <tableColumn id="9" xr3:uid="{4CED6056-51E8-F64B-B90D-7145C0A52077}" name="Points player is aiming for" dataDxfId="15" totalsRowDxfId="14" dataCellStyle="Percent"/>
    <tableColumn id="7" xr3:uid="{95CCCE9A-76AB-F34B-A972-F100381147D4}" name="Points They Actually Scored " dataDxfId="13" totalsRowDxfId="12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3-03-13T14:32:06.96" personId="{AB7BB748-F5F3-714F-8A5F-E8ABDA62B8D3}" id="{286B3606-3558-4C43-8367-01F8B3DDC47F}">
    <text>(Expected min played)</text>
  </threadedComment>
  <threadedComment ref="G8" dT="2023-03-13T14:33:22.50" personId="{AB7BB748-F5F3-714F-8A5F-E8ABDA62B8D3}" id="{059150B6-A294-3A4A-9463-13D0A61FA697}">
    <text xml:space="preserve">(Expected Field Goal attempts + Expected Free throw) </text>
  </threadedComment>
  <threadedComment ref="H8" dT="2023-03-13T14:34:55.84" personId="{AB7BB748-F5F3-714F-8A5F-E8ABDA62B8D3}" id="{31DEA62F-030A-1946-BB88-4DD224EE04F9}">
    <text>% 2PA attempts of types of shots taken</text>
  </threadedComment>
  <threadedComment ref="I8" dT="2023-03-13T14:35:21.08" personId="{AB7BB748-F5F3-714F-8A5F-E8ABDA62B8D3}" id="{B2D35436-B2F5-0946-A2E3-F3DD6D69C723}">
    <text xml:space="preserve">FG % on makes </text>
  </threadedComment>
  <threadedComment ref="J8" dT="2023-03-13T14:36:10.92" personId="{AB7BB748-F5F3-714F-8A5F-E8ABDA62B8D3}" id="{DC78DFE4-69FF-FA4B-B375-9F495AEABEDA}">
    <text xml:space="preserve">3 pointer attempts possession </text>
  </threadedComment>
  <threadedComment ref="K8" dT="2023-03-13T14:36:30.01" personId="{AB7BB748-F5F3-714F-8A5F-E8ABDA62B8D3}" id="{35E333E0-5876-134B-B495-B0FCA0BAECF4}">
    <text>3 point %</text>
  </threadedComment>
  <threadedComment ref="O8" dT="2023-03-13T14:37:02.08" personId="{AB7BB748-F5F3-714F-8A5F-E8ABDA62B8D3}" id="{2B4FCC55-53B3-E14A-9CF0-101AF433425B}">
    <text>Points simulation</text>
  </threadedComment>
  <threadedComment ref="E36" dT="2023-03-13T14:32:06.96" personId="{AB7BB748-F5F3-714F-8A5F-E8ABDA62B8D3}" id="{D4734A77-FF43-6844-9C94-DB98E47BF12C}">
    <text>(Expected min played)</text>
  </threadedComment>
  <threadedComment ref="G36" dT="2023-03-13T14:33:22.50" personId="{AB7BB748-F5F3-714F-8A5F-E8ABDA62B8D3}" id="{E825D357-A53A-8F4A-9EDB-D58ABD4C642C}">
    <text xml:space="preserve">(Expected Field Goal attempts + Expected Free throw) </text>
  </threadedComment>
  <threadedComment ref="H36" dT="2023-03-13T14:34:55.84" personId="{AB7BB748-F5F3-714F-8A5F-E8ABDA62B8D3}" id="{81EAD986-431F-8C4E-A286-AF053A3A3234}">
    <text>% 2PA attempts of types of shots taken</text>
  </threadedComment>
  <threadedComment ref="I36" dT="2023-03-13T14:35:21.08" personId="{AB7BB748-F5F3-714F-8A5F-E8ABDA62B8D3}" id="{988EB4DF-8B86-9A44-AA0D-B3D8948A5018}">
    <text xml:space="preserve">FG % on makes </text>
  </threadedComment>
  <threadedComment ref="J36" dT="2023-03-13T14:36:10.92" personId="{AB7BB748-F5F3-714F-8A5F-E8ABDA62B8D3}" id="{899DC46F-CAE9-9448-97CE-748C8D7A3A50}">
    <text xml:space="preserve">3 pointer attempts possession </text>
  </threadedComment>
  <threadedComment ref="K36" dT="2023-03-13T14:36:30.01" personId="{AB7BB748-F5F3-714F-8A5F-E8ABDA62B8D3}" id="{0A5274E0-B7BF-6248-BE52-92C21187F236}">
    <text>3 point %</text>
  </threadedComment>
  <threadedComment ref="O36" dT="2023-03-13T14:37:02.08" personId="{AB7BB748-F5F3-714F-8A5F-E8ABDA62B8D3}" id="{D8585AA4-585A-AC44-9CB6-DD12691E7A86}">
    <text>Points simulation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3-03-15T13:52:18.89" personId="{AB7BB748-F5F3-714F-8A5F-E8ABDA62B8D3}" id="{A2396876-5F49-A543-8626-91DF86F6ABB0}">
    <text xml:space="preserve">Flash Fill for the validation list filter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teams/WAS/2023.html" TargetMode="External"/><Relationship Id="rId13" Type="http://schemas.openxmlformats.org/officeDocument/2006/relationships/hyperlink" Target="file:///teams/LAC/2023.html" TargetMode="External"/><Relationship Id="rId18" Type="http://schemas.openxmlformats.org/officeDocument/2006/relationships/hyperlink" Target="file:///teams/CHI/2023.html" TargetMode="External"/><Relationship Id="rId26" Type="http://schemas.openxmlformats.org/officeDocument/2006/relationships/hyperlink" Target="file:///teams/MIL/2023.html" TargetMode="External"/><Relationship Id="rId3" Type="http://schemas.openxmlformats.org/officeDocument/2006/relationships/hyperlink" Target="file:///teams/HOU/2023.html" TargetMode="External"/><Relationship Id="rId21" Type="http://schemas.openxmlformats.org/officeDocument/2006/relationships/hyperlink" Target="file:///teams/TOR/2023.html" TargetMode="External"/><Relationship Id="rId7" Type="http://schemas.openxmlformats.org/officeDocument/2006/relationships/hyperlink" Target="file:///teams/ORL/2023.html" TargetMode="External"/><Relationship Id="rId12" Type="http://schemas.openxmlformats.org/officeDocument/2006/relationships/hyperlink" Target="file:///teams/DAL/2023.html" TargetMode="External"/><Relationship Id="rId17" Type="http://schemas.openxmlformats.org/officeDocument/2006/relationships/hyperlink" Target="file:///teams/BRK/2023.html" TargetMode="External"/><Relationship Id="rId25" Type="http://schemas.openxmlformats.org/officeDocument/2006/relationships/hyperlink" Target="file:///teams/NYK/2023.html" TargetMode="External"/><Relationship Id="rId2" Type="http://schemas.openxmlformats.org/officeDocument/2006/relationships/hyperlink" Target="file:///teams/DET/2023.html" TargetMode="External"/><Relationship Id="rId16" Type="http://schemas.openxmlformats.org/officeDocument/2006/relationships/hyperlink" Target="file:///teams/OKC/2023.html" TargetMode="External"/><Relationship Id="rId20" Type="http://schemas.openxmlformats.org/officeDocument/2006/relationships/hyperlink" Target="file:///teams/NOP/2023.html" TargetMode="External"/><Relationship Id="rId29" Type="http://schemas.openxmlformats.org/officeDocument/2006/relationships/hyperlink" Target="file:///teams/CLE/2023.html" TargetMode="External"/><Relationship Id="rId1" Type="http://schemas.openxmlformats.org/officeDocument/2006/relationships/hyperlink" Target="file:///teams/SAS/2023.html" TargetMode="External"/><Relationship Id="rId6" Type="http://schemas.openxmlformats.org/officeDocument/2006/relationships/hyperlink" Target="file:///teams/IND/2023.html" TargetMode="External"/><Relationship Id="rId11" Type="http://schemas.openxmlformats.org/officeDocument/2006/relationships/hyperlink" Target="file:///teams/MIN/2023.html" TargetMode="External"/><Relationship Id="rId24" Type="http://schemas.openxmlformats.org/officeDocument/2006/relationships/hyperlink" Target="file:///teams/DEN/2023.html" TargetMode="External"/><Relationship Id="rId5" Type="http://schemas.openxmlformats.org/officeDocument/2006/relationships/hyperlink" Target="file:///teams/POR/2023.html" TargetMode="External"/><Relationship Id="rId15" Type="http://schemas.openxmlformats.org/officeDocument/2006/relationships/hyperlink" Target="file:///teams/LAL/2023.html" TargetMode="External"/><Relationship Id="rId23" Type="http://schemas.openxmlformats.org/officeDocument/2006/relationships/hyperlink" Target="file:///teams/SAC/2023.html" TargetMode="External"/><Relationship Id="rId28" Type="http://schemas.openxmlformats.org/officeDocument/2006/relationships/hyperlink" Target="file:///teams/PHI/2023.html" TargetMode="External"/><Relationship Id="rId10" Type="http://schemas.openxmlformats.org/officeDocument/2006/relationships/hyperlink" Target="file:///teams/MIA/2023.html" TargetMode="External"/><Relationship Id="rId19" Type="http://schemas.openxmlformats.org/officeDocument/2006/relationships/hyperlink" Target="file:///teams/GSW/2023.html" TargetMode="External"/><Relationship Id="rId31" Type="http://schemas.openxmlformats.org/officeDocument/2006/relationships/queryTable" Target="../queryTables/queryTable1.xml"/><Relationship Id="rId4" Type="http://schemas.openxmlformats.org/officeDocument/2006/relationships/hyperlink" Target="file:///teams/CHO/2023.html" TargetMode="External"/><Relationship Id="rId9" Type="http://schemas.openxmlformats.org/officeDocument/2006/relationships/hyperlink" Target="file:///teams/UTA/2023.html" TargetMode="External"/><Relationship Id="rId14" Type="http://schemas.openxmlformats.org/officeDocument/2006/relationships/hyperlink" Target="file:///teams/ATL/2023.html" TargetMode="External"/><Relationship Id="rId22" Type="http://schemas.openxmlformats.org/officeDocument/2006/relationships/hyperlink" Target="file:///teams/PHO/2023.html" TargetMode="External"/><Relationship Id="rId27" Type="http://schemas.openxmlformats.org/officeDocument/2006/relationships/hyperlink" Target="file:///teams/MEM/2023.html" TargetMode="External"/><Relationship Id="rId30" Type="http://schemas.openxmlformats.org/officeDocument/2006/relationships/hyperlink" Target="file:///teams/BOS/2023.html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w/williro04.html" TargetMode="External"/><Relationship Id="rId170" Type="http://schemas.openxmlformats.org/officeDocument/2006/relationships/hyperlink" Target="file:///teams/PHI/2023.html" TargetMode="External"/><Relationship Id="rId268" Type="http://schemas.openxmlformats.org/officeDocument/2006/relationships/hyperlink" Target="file:///players/r/rosste01.html" TargetMode="External"/><Relationship Id="rId475" Type="http://schemas.openxmlformats.org/officeDocument/2006/relationships/hyperlink" Target="file:///players/m/mobleev01.html" TargetMode="External"/><Relationship Id="rId682" Type="http://schemas.openxmlformats.org/officeDocument/2006/relationships/hyperlink" Target="file:///players/j/johnsst04.html" TargetMode="External"/><Relationship Id="rId128" Type="http://schemas.openxmlformats.org/officeDocument/2006/relationships/hyperlink" Target="file:///teams/CHI/2023.html" TargetMode="External"/><Relationship Id="rId335" Type="http://schemas.openxmlformats.org/officeDocument/2006/relationships/hyperlink" Target="file:///teams/IND/2023.html" TargetMode="External"/><Relationship Id="rId542" Type="http://schemas.openxmlformats.org/officeDocument/2006/relationships/hyperlink" Target="file:///players/l/lenal01.html" TargetMode="External"/><Relationship Id="rId987" Type="http://schemas.openxmlformats.org/officeDocument/2006/relationships/hyperlink" Target="file:///players/c/crowdja01.html" TargetMode="External"/><Relationship Id="rId1172" Type="http://schemas.openxmlformats.org/officeDocument/2006/relationships/hyperlink" Target="file:///teams/SAS/2023.html" TargetMode="External"/><Relationship Id="rId402" Type="http://schemas.openxmlformats.org/officeDocument/2006/relationships/hyperlink" Target="file:///players/n/nembhan01.html" TargetMode="External"/><Relationship Id="rId847" Type="http://schemas.openxmlformats.org/officeDocument/2006/relationships/hyperlink" Target="file:///players/g/grahade01.html" TargetMode="External"/><Relationship Id="rId1032" Type="http://schemas.openxmlformats.org/officeDocument/2006/relationships/hyperlink" Target="file:///players/c/collijo01.html" TargetMode="External"/><Relationship Id="rId707" Type="http://schemas.openxmlformats.org/officeDocument/2006/relationships/hyperlink" Target="file:///players/j/jacksja02.html" TargetMode="External"/><Relationship Id="rId914" Type="http://schemas.openxmlformats.org/officeDocument/2006/relationships/hyperlink" Target="file:///players/f/finnedo01.html" TargetMode="External"/><Relationship Id="rId43" Type="http://schemas.openxmlformats.org/officeDocument/2006/relationships/hyperlink" Target="file:///teams/POR/2023.html" TargetMode="External"/><Relationship Id="rId192" Type="http://schemas.openxmlformats.org/officeDocument/2006/relationships/hyperlink" Target="file:///players/s/sextoco01.html" TargetMode="External"/><Relationship Id="rId497" Type="http://schemas.openxmlformats.org/officeDocument/2006/relationships/hyperlink" Target="file:///teams/NOP/2023.html" TargetMode="External"/><Relationship Id="rId357" Type="http://schemas.openxmlformats.org/officeDocument/2006/relationships/hyperlink" Target="file:///teams/CHO/2023.html" TargetMode="External"/><Relationship Id="rId1194" Type="http://schemas.openxmlformats.org/officeDocument/2006/relationships/hyperlink" Target="file:///teams/PHO/2023.html" TargetMode="External"/><Relationship Id="rId217" Type="http://schemas.openxmlformats.org/officeDocument/2006/relationships/hyperlink" Target="file:///players/s/smithdr01.html" TargetMode="External"/><Relationship Id="rId564" Type="http://schemas.openxmlformats.org/officeDocument/2006/relationships/hyperlink" Target="file:///players/l/lopezro01.html" TargetMode="External"/><Relationship Id="rId771" Type="http://schemas.openxmlformats.org/officeDocument/2006/relationships/hyperlink" Target="file:///players/h/holidaa01.html" TargetMode="External"/><Relationship Id="rId869" Type="http://schemas.openxmlformats.org/officeDocument/2006/relationships/hyperlink" Target="file:///players/f/foxde01.html" TargetMode="External"/><Relationship Id="rId424" Type="http://schemas.openxmlformats.org/officeDocument/2006/relationships/hyperlink" Target="file:///teams/SAC/2023.html" TargetMode="External"/><Relationship Id="rId631" Type="http://schemas.openxmlformats.org/officeDocument/2006/relationships/hyperlink" Target="file:///teams/LAL/2023.html" TargetMode="External"/><Relationship Id="rId729" Type="http://schemas.openxmlformats.org/officeDocument/2006/relationships/hyperlink" Target="file:///players/h/houstca01.html" TargetMode="External"/><Relationship Id="rId1054" Type="http://schemas.openxmlformats.org/officeDocument/2006/relationships/hyperlink" Target="file:///teams/MIA/2023.html" TargetMode="External"/><Relationship Id="rId936" Type="http://schemas.openxmlformats.org/officeDocument/2006/relationships/hyperlink" Target="file:///players/d/duartch01.html" TargetMode="External"/><Relationship Id="rId1121" Type="http://schemas.openxmlformats.org/officeDocument/2006/relationships/hyperlink" Target="file:///teams/CHI/2023.html" TargetMode="External"/><Relationship Id="rId1219" Type="http://schemas.openxmlformats.org/officeDocument/2006/relationships/hyperlink" Target="file:///teams/MEM/2023.html" TargetMode="External"/><Relationship Id="rId65" Type="http://schemas.openxmlformats.org/officeDocument/2006/relationships/hyperlink" Target="file:///players/w/wiggili01.html" TargetMode="External"/><Relationship Id="rId281" Type="http://schemas.openxmlformats.org/officeDocument/2006/relationships/hyperlink" Target="file:///players/r/randlju01.html" TargetMode="External"/><Relationship Id="rId141" Type="http://schemas.openxmlformats.org/officeDocument/2006/relationships/hyperlink" Target="file:///players/t/thompkl01.html" TargetMode="External"/><Relationship Id="rId379" Type="http://schemas.openxmlformats.org/officeDocument/2006/relationships/hyperlink" Target="file:///players/o/okekech01.html" TargetMode="External"/><Relationship Id="rId586" Type="http://schemas.openxmlformats.org/officeDocument/2006/relationships/hyperlink" Target="file:///teams/MEM/2023.html" TargetMode="External"/><Relationship Id="rId793" Type="http://schemas.openxmlformats.org/officeDocument/2006/relationships/hyperlink" Target="file:///teams/ORL/2023.html" TargetMode="External"/><Relationship Id="rId7" Type="http://schemas.openxmlformats.org/officeDocument/2006/relationships/hyperlink" Target="file:///players/y/youngtr01.html" TargetMode="External"/><Relationship Id="rId239" Type="http://schemas.openxmlformats.org/officeDocument/2006/relationships/hyperlink" Target="file:///teams/OKC/2023.html" TargetMode="External"/><Relationship Id="rId446" Type="http://schemas.openxmlformats.org/officeDocument/2006/relationships/hyperlink" Target="file:///players/m/murrake02.html" TargetMode="External"/><Relationship Id="rId653" Type="http://schemas.openxmlformats.org/officeDocument/2006/relationships/hyperlink" Target="file:///teams/BOS/2023.html" TargetMode="External"/><Relationship Id="rId1076" Type="http://schemas.openxmlformats.org/officeDocument/2006/relationships/hyperlink" Target="file:///players/b/brookdi01.html" TargetMode="External"/><Relationship Id="rId306" Type="http://schemas.openxmlformats.org/officeDocument/2006/relationships/hyperlink" Target="file:///players/p/pokusal01.html" TargetMode="External"/><Relationship Id="rId860" Type="http://schemas.openxmlformats.org/officeDocument/2006/relationships/hyperlink" Target="file:///teams/UTA/2023.html" TargetMode="External"/><Relationship Id="rId958" Type="http://schemas.openxmlformats.org/officeDocument/2006/relationships/hyperlink" Target="file:///players/d/derozde01.html" TargetMode="External"/><Relationship Id="rId1143" Type="http://schemas.openxmlformats.org/officeDocument/2006/relationships/hyperlink" Target="file:///players/b/beysa01.html" TargetMode="External"/><Relationship Id="rId87" Type="http://schemas.openxmlformats.org/officeDocument/2006/relationships/hyperlink" Target="file:///players/w/warretj01.html" TargetMode="External"/><Relationship Id="rId513" Type="http://schemas.openxmlformats.org/officeDocument/2006/relationships/hyperlink" Target="file:///players/l/lowryky01.html" TargetMode="External"/><Relationship Id="rId720" Type="http://schemas.openxmlformats.org/officeDocument/2006/relationships/hyperlink" Target="file:///teams/DAL/2023.html" TargetMode="External"/><Relationship Id="rId818" Type="http://schemas.openxmlformats.org/officeDocument/2006/relationships/hyperlink" Target="file:///teams/ATL/2023.html" TargetMode="External"/><Relationship Id="rId1003" Type="http://schemas.openxmlformats.org/officeDocument/2006/relationships/hyperlink" Target="file:///players/d/daviste02.html" TargetMode="External"/><Relationship Id="rId1210" Type="http://schemas.openxmlformats.org/officeDocument/2006/relationships/hyperlink" Target="file:///players/a/achiupr01.html" TargetMode="External"/><Relationship Id="rId14" Type="http://schemas.openxmlformats.org/officeDocument/2006/relationships/hyperlink" Target="file:///teams/OKC/2023.html" TargetMode="External"/><Relationship Id="rId163" Type="http://schemas.openxmlformats.org/officeDocument/2006/relationships/hyperlink" Target="file:///players/s/smithja05.html" TargetMode="External"/><Relationship Id="rId370" Type="http://schemas.openxmlformats.org/officeDocument/2006/relationships/hyperlink" Target="file:///players/n/nurkiju01.html" TargetMode="External"/><Relationship Id="rId230" Type="http://schemas.openxmlformats.org/officeDocument/2006/relationships/hyperlink" Target="file:///teams/MIN/2023.html" TargetMode="External"/><Relationship Id="rId468" Type="http://schemas.openxmlformats.org/officeDocument/2006/relationships/hyperlink" Target="file:///teams/PHI/2023.html" TargetMode="External"/><Relationship Id="rId675" Type="http://schemas.openxmlformats.org/officeDocument/2006/relationships/hyperlink" Target="file:///teams/ATL/2023.html" TargetMode="External"/><Relationship Id="rId882" Type="http://schemas.openxmlformats.org/officeDocument/2006/relationships/hyperlink" Target="file:///teams/MIN/2023.html" TargetMode="External"/><Relationship Id="rId1098" Type="http://schemas.openxmlformats.org/officeDocument/2006/relationships/hyperlink" Target="file:///teams/DET/2023.html" TargetMode="External"/><Relationship Id="rId328" Type="http://schemas.openxmlformats.org/officeDocument/2006/relationships/hyperlink" Target="file:///players/p/primojo01.html" TargetMode="External"/><Relationship Id="rId535" Type="http://schemas.openxmlformats.org/officeDocument/2006/relationships/hyperlink" Target="file:///teams/MIA/2023.html" TargetMode="External"/><Relationship Id="rId742" Type="http://schemas.openxmlformats.org/officeDocument/2006/relationships/hyperlink" Target="file:///players/h/hylanbo01.html" TargetMode="External"/><Relationship Id="rId1165" Type="http://schemas.openxmlformats.org/officeDocument/2006/relationships/hyperlink" Target="file:///players/b/bartowi01.html" TargetMode="External"/><Relationship Id="rId602" Type="http://schemas.openxmlformats.org/officeDocument/2006/relationships/hyperlink" Target="file:///teams/NYK/2023.html" TargetMode="External"/><Relationship Id="rId1025" Type="http://schemas.openxmlformats.org/officeDocument/2006/relationships/hyperlink" Target="file:///teams/MEM/2023.html" TargetMode="External"/><Relationship Id="rId1232" Type="http://schemas.openxmlformats.org/officeDocument/2006/relationships/hyperlink" Target="file:///teams/MIN/2023.html" TargetMode="External"/><Relationship Id="rId907" Type="http://schemas.openxmlformats.org/officeDocument/2006/relationships/hyperlink" Target="file:///players/f/fernabr01.html" TargetMode="External"/><Relationship Id="rId36" Type="http://schemas.openxmlformats.org/officeDocument/2006/relationships/hyperlink" Target="file:///players/w/wisemja01.html" TargetMode="External"/><Relationship Id="rId185" Type="http://schemas.openxmlformats.org/officeDocument/2006/relationships/hyperlink" Target="file:///players/t/tatumja01.html" TargetMode="External"/><Relationship Id="rId392" Type="http://schemas.openxmlformats.org/officeDocument/2006/relationships/hyperlink" Target="file:///teams/UTA/2023.html" TargetMode="External"/><Relationship Id="rId697" Type="http://schemas.openxmlformats.org/officeDocument/2006/relationships/hyperlink" Target="file:///players/i/irvinky01.html" TargetMode="External"/><Relationship Id="rId252" Type="http://schemas.openxmlformats.org/officeDocument/2006/relationships/hyperlink" Target="file:///players/r/robindu01.html" TargetMode="External"/><Relationship Id="rId1187" Type="http://schemas.openxmlformats.org/officeDocument/2006/relationships/hyperlink" Target="file:///players/a/arcidry01.html" TargetMode="External"/><Relationship Id="rId112" Type="http://schemas.openxmlformats.org/officeDocument/2006/relationships/hyperlink" Target="file:///players/v/valanjo01.html" TargetMode="External"/><Relationship Id="rId557" Type="http://schemas.openxmlformats.org/officeDocument/2006/relationships/hyperlink" Target="file:///teams/DET/2023.html" TargetMode="External"/><Relationship Id="rId764" Type="http://schemas.openxmlformats.org/officeDocument/2006/relationships/hyperlink" Target="file:///players/h/hillge01.html" TargetMode="External"/><Relationship Id="rId971" Type="http://schemas.openxmlformats.org/officeDocument/2006/relationships/hyperlink" Target="file:///players/d/dinwisp01.html" TargetMode="External"/><Relationship Id="rId417" Type="http://schemas.openxmlformats.org/officeDocument/2006/relationships/hyperlink" Target="file:///players/n/noelne01.html" TargetMode="External"/><Relationship Id="rId624" Type="http://schemas.openxmlformats.org/officeDocument/2006/relationships/hyperlink" Target="file:///teams/TOR/2023.html" TargetMode="External"/><Relationship Id="rId831" Type="http://schemas.openxmlformats.org/officeDocument/2006/relationships/hyperlink" Target="file:///teams/SAS/2023.html" TargetMode="External"/><Relationship Id="rId1047" Type="http://schemas.openxmlformats.org/officeDocument/2006/relationships/hyperlink" Target="file:///players/b/butleja02.html" TargetMode="External"/><Relationship Id="rId929" Type="http://schemas.openxmlformats.org/officeDocument/2006/relationships/hyperlink" Target="file:///teams/TOR/2023.html" TargetMode="External"/><Relationship Id="rId1114" Type="http://schemas.openxmlformats.org/officeDocument/2006/relationships/hyperlink" Target="file:///teams/CHO/2023.html" TargetMode="External"/><Relationship Id="rId58" Type="http://schemas.openxmlformats.org/officeDocument/2006/relationships/hyperlink" Target="file:///teams/DEN/2023.html" TargetMode="External"/><Relationship Id="rId274" Type="http://schemas.openxmlformats.org/officeDocument/2006/relationships/hyperlink" Target="file:///teams/CHO/2023.html" TargetMode="External"/><Relationship Id="rId481" Type="http://schemas.openxmlformats.org/officeDocument/2006/relationships/hyperlink" Target="file:///players/m/martity01.html" TargetMode="External"/><Relationship Id="rId134" Type="http://schemas.openxmlformats.org/officeDocument/2006/relationships/hyperlink" Target="file:///teams/NOP/2023.html" TargetMode="External"/><Relationship Id="rId579" Type="http://schemas.openxmlformats.org/officeDocument/2006/relationships/hyperlink" Target="file:///players/l/lamban01.html" TargetMode="External"/><Relationship Id="rId786" Type="http://schemas.openxmlformats.org/officeDocument/2006/relationships/hyperlink" Target="file:///players/h/harremo01.html" TargetMode="External"/><Relationship Id="rId993" Type="http://schemas.openxmlformats.org/officeDocument/2006/relationships/hyperlink" Target="file:///players/c/curryse01.html" TargetMode="External"/><Relationship Id="rId341" Type="http://schemas.openxmlformats.org/officeDocument/2006/relationships/hyperlink" Target="file:///players/o/osmande01.html" TargetMode="External"/><Relationship Id="rId439" Type="http://schemas.openxmlformats.org/officeDocument/2006/relationships/hyperlink" Target="file:///teams/WAS/2023.html" TargetMode="External"/><Relationship Id="rId646" Type="http://schemas.openxmlformats.org/officeDocument/2006/relationships/hyperlink" Target="file:///players/j/josepco01.html" TargetMode="External"/><Relationship Id="rId1069" Type="http://schemas.openxmlformats.org/officeDocument/2006/relationships/hyperlink" Target="file:///teams/PHO/2023.html" TargetMode="External"/><Relationship Id="rId201" Type="http://schemas.openxmlformats.org/officeDocument/2006/relationships/hyperlink" Target="file:///teams/TOR/2023.html" TargetMode="External"/><Relationship Id="rId506" Type="http://schemas.openxmlformats.org/officeDocument/2006/relationships/hyperlink" Target="file:///teams/PHI/2023.html" TargetMode="External"/><Relationship Id="rId853" Type="http://schemas.openxmlformats.org/officeDocument/2006/relationships/hyperlink" Target="file:///teams/POR/2023.html" TargetMode="External"/><Relationship Id="rId1136" Type="http://schemas.openxmlformats.org/officeDocument/2006/relationships/hyperlink" Target="file:///players/b/beverpa01.html" TargetMode="External"/><Relationship Id="rId713" Type="http://schemas.openxmlformats.org/officeDocument/2006/relationships/hyperlink" Target="file:///players/j/jacksre01.html" TargetMode="External"/><Relationship Id="rId920" Type="http://schemas.openxmlformats.org/officeDocument/2006/relationships/hyperlink" Target="file:///players/d/dorsety01.html" TargetMode="External"/><Relationship Id="rId1203" Type="http://schemas.openxmlformats.org/officeDocument/2006/relationships/hyperlink" Target="file:///players/b/bambamo01.html" TargetMode="External"/><Relationship Id="rId296" Type="http://schemas.openxmlformats.org/officeDocument/2006/relationships/hyperlink" Target="file:///teams/PHI/2023.html" TargetMode="External"/><Relationship Id="rId156" Type="http://schemas.openxmlformats.org/officeDocument/2006/relationships/hyperlink" Target="file:///players/t/toscaju01.html" TargetMode="External"/><Relationship Id="rId363" Type="http://schemas.openxmlformats.org/officeDocument/2006/relationships/hyperlink" Target="file:///players/p/poeltja01.html" TargetMode="External"/><Relationship Id="rId570" Type="http://schemas.openxmlformats.org/officeDocument/2006/relationships/hyperlink" Target="file:///teams/PHI/2023.html" TargetMode="External"/><Relationship Id="rId223" Type="http://schemas.openxmlformats.org/officeDocument/2006/relationships/hyperlink" Target="file:///teams/MIN/2023.html" TargetMode="External"/><Relationship Id="rId430" Type="http://schemas.openxmlformats.org/officeDocument/2006/relationships/hyperlink" Target="file:///teams/MEM/2023.html" TargetMode="External"/><Relationship Id="rId668" Type="http://schemas.openxmlformats.org/officeDocument/2006/relationships/hyperlink" Target="file:///teams/SAS/2023.html" TargetMode="External"/><Relationship Id="rId875" Type="http://schemas.openxmlformats.org/officeDocument/2006/relationships/hyperlink" Target="file:///players/g/gaffoda01.html" TargetMode="External"/><Relationship Id="rId1060" Type="http://schemas.openxmlformats.org/officeDocument/2006/relationships/hyperlink" Target="file:///teams/DEN/2023.html" TargetMode="External"/><Relationship Id="rId528" Type="http://schemas.openxmlformats.org/officeDocument/2006/relationships/hyperlink" Target="file:///players/m/marjabo01.html" TargetMode="External"/><Relationship Id="rId735" Type="http://schemas.openxmlformats.org/officeDocument/2006/relationships/hyperlink" Target="file:///players/h/huffja01.html" TargetMode="External"/><Relationship Id="rId942" Type="http://schemas.openxmlformats.org/officeDocument/2006/relationships/hyperlink" Target="file:///players/d/duranke01.html" TargetMode="External"/><Relationship Id="rId1158" Type="http://schemas.openxmlformats.org/officeDocument/2006/relationships/hyperlink" Target="file:///players/b/barneha02.html" TargetMode="External"/><Relationship Id="rId1018" Type="http://schemas.openxmlformats.org/officeDocument/2006/relationships/hyperlink" Target="file:///players/c/chandke01.html" TargetMode="External"/><Relationship Id="rId1225" Type="http://schemas.openxmlformats.org/officeDocument/2006/relationships/hyperlink" Target="file:///players/a/allengr01.html" TargetMode="External"/><Relationship Id="rId71" Type="http://schemas.openxmlformats.org/officeDocument/2006/relationships/hyperlink" Target="file:///players/w/willija06.html" TargetMode="External"/><Relationship Id="rId802" Type="http://schemas.openxmlformats.org/officeDocument/2006/relationships/hyperlink" Target="file:///teams/NYK/2023.html" TargetMode="External"/><Relationship Id="rId29" Type="http://schemas.openxmlformats.org/officeDocument/2006/relationships/hyperlink" Target="file:///players/w/windldy01.html" TargetMode="External"/><Relationship Id="rId178" Type="http://schemas.openxmlformats.org/officeDocument/2006/relationships/hyperlink" Target="file:///teams/ORL/2023.html" TargetMode="External"/><Relationship Id="rId385" Type="http://schemas.openxmlformats.org/officeDocument/2006/relationships/hyperlink" Target="file:///players/o/okorois01.html" TargetMode="External"/><Relationship Id="rId592" Type="http://schemas.openxmlformats.org/officeDocument/2006/relationships/hyperlink" Target="file:///players/l/lawsoaj01.html" TargetMode="External"/><Relationship Id="rId245" Type="http://schemas.openxmlformats.org/officeDocument/2006/relationships/hyperlink" Target="file:///teams/LAL/2023.html" TargetMode="External"/><Relationship Id="rId452" Type="http://schemas.openxmlformats.org/officeDocument/2006/relationships/hyperlink" Target="file:///teams/CHO/2023.html" TargetMode="External"/><Relationship Id="rId897" Type="http://schemas.openxmlformats.org/officeDocument/2006/relationships/hyperlink" Target="file:///teams/BRK/2023.html" TargetMode="External"/><Relationship Id="rId1082" Type="http://schemas.openxmlformats.org/officeDocument/2006/relationships/hyperlink" Target="file:///players/b/brownja02.html" TargetMode="External"/><Relationship Id="rId105" Type="http://schemas.openxmlformats.org/officeDocument/2006/relationships/hyperlink" Target="file:///teams/TOR/2023.html" TargetMode="External"/><Relationship Id="rId312" Type="http://schemas.openxmlformats.org/officeDocument/2006/relationships/hyperlink" Target="file:///players/p/portemi01.html" TargetMode="External"/><Relationship Id="rId757" Type="http://schemas.openxmlformats.org/officeDocument/2006/relationships/hyperlink" Target="file:///teams/NOP/2023.html" TargetMode="External"/><Relationship Id="rId964" Type="http://schemas.openxmlformats.org/officeDocument/2006/relationships/hyperlink" Target="file:///players/d/diallha01.html" TargetMode="External"/><Relationship Id="rId93" Type="http://schemas.openxmlformats.org/officeDocument/2006/relationships/hyperlink" Target="file:///teams/PHO/2023.html" TargetMode="External"/><Relationship Id="rId189" Type="http://schemas.openxmlformats.org/officeDocument/2006/relationships/hyperlink" Target="file:///teams/IND/2023.html" TargetMode="External"/><Relationship Id="rId396" Type="http://schemas.openxmlformats.org/officeDocument/2006/relationships/hyperlink" Target="file:///players/m/mykhasv01.html" TargetMode="External"/><Relationship Id="rId617" Type="http://schemas.openxmlformats.org/officeDocument/2006/relationships/hyperlink" Target="file:///teams/MIN/2023.html" TargetMode="External"/><Relationship Id="rId824" Type="http://schemas.openxmlformats.org/officeDocument/2006/relationships/hyperlink" Target="file:///players/h/hachiru01.html" TargetMode="External"/><Relationship Id="rId256" Type="http://schemas.openxmlformats.org/officeDocument/2006/relationships/hyperlink" Target="file:///players/r/robinor01.html" TargetMode="External"/><Relationship Id="rId463" Type="http://schemas.openxmlformats.org/officeDocument/2006/relationships/hyperlink" Target="file:///players/m/middlkh01.html" TargetMode="External"/><Relationship Id="rId670" Type="http://schemas.openxmlformats.org/officeDocument/2006/relationships/hyperlink" Target="file:///players/j/johnsca02.html" TargetMode="External"/><Relationship Id="rId1093" Type="http://schemas.openxmlformats.org/officeDocument/2006/relationships/hyperlink" Target="file:///teams/NYK/2023.html" TargetMode="External"/><Relationship Id="rId1107" Type="http://schemas.openxmlformats.org/officeDocument/2006/relationships/hyperlink" Target="file:///players/b/bookede01.html" TargetMode="External"/><Relationship Id="rId116" Type="http://schemas.openxmlformats.org/officeDocument/2006/relationships/hyperlink" Target="file:///teams/UTA/2023.html" TargetMode="External"/><Relationship Id="rId323" Type="http://schemas.openxmlformats.org/officeDocument/2006/relationships/hyperlink" Target="file:///teams/DAL/2023.html" TargetMode="External"/><Relationship Id="rId530" Type="http://schemas.openxmlformats.org/officeDocument/2006/relationships/hyperlink" Target="file:///players/m/markkla01.html" TargetMode="External"/><Relationship Id="rId768" Type="http://schemas.openxmlformats.org/officeDocument/2006/relationships/hyperlink" Target="file:///teams/IND/2023.html" TargetMode="External"/><Relationship Id="rId975" Type="http://schemas.openxmlformats.org/officeDocument/2006/relationships/hyperlink" Target="file:///players/d/divindo01.html" TargetMode="External"/><Relationship Id="rId1160" Type="http://schemas.openxmlformats.org/officeDocument/2006/relationships/hyperlink" Target="file:///players/b/barnesc01.html" TargetMode="External"/><Relationship Id="rId20" Type="http://schemas.openxmlformats.org/officeDocument/2006/relationships/hyperlink" Target="file:///teams/CHI/2023.html" TargetMode="External"/><Relationship Id="rId628" Type="http://schemas.openxmlformats.org/officeDocument/2006/relationships/hyperlink" Target="file:///teams/CHI/2023.html" TargetMode="External"/><Relationship Id="rId835" Type="http://schemas.openxmlformats.org/officeDocument/2006/relationships/hyperlink" Target="file:///teams/WAS/2023.html" TargetMode="External"/><Relationship Id="rId267" Type="http://schemas.openxmlformats.org/officeDocument/2006/relationships/hyperlink" Target="file:///teams/NYK/2023.html" TargetMode="External"/><Relationship Id="rId474" Type="http://schemas.openxmlformats.org/officeDocument/2006/relationships/hyperlink" Target="file:///teams/CLE/2023.html" TargetMode="External"/><Relationship Id="rId1020" Type="http://schemas.openxmlformats.org/officeDocument/2006/relationships/hyperlink" Target="file:///players/c/chrisma02.html" TargetMode="External"/><Relationship Id="rId1118" Type="http://schemas.openxmlformats.org/officeDocument/2006/relationships/hyperlink" Target="file:///players/b/bouyeja01.html" TargetMode="External"/><Relationship Id="rId127" Type="http://schemas.openxmlformats.org/officeDocument/2006/relationships/hyperlink" Target="file:///players/v/vucevni01.html" TargetMode="External"/><Relationship Id="rId681" Type="http://schemas.openxmlformats.org/officeDocument/2006/relationships/hyperlink" Target="file:///teams/POR/2023.html" TargetMode="External"/><Relationship Id="rId779" Type="http://schemas.openxmlformats.org/officeDocument/2006/relationships/hyperlink" Target="file:///teams/DAL/2023.html" TargetMode="External"/><Relationship Id="rId902" Type="http://schemas.openxmlformats.org/officeDocument/2006/relationships/hyperlink" Target="file:///players/e/embiijo01.html" TargetMode="External"/><Relationship Id="rId986" Type="http://schemas.openxmlformats.org/officeDocument/2006/relationships/hyperlink" Target="file:///teams/PHO/2023.html" TargetMode="External"/><Relationship Id="rId31" Type="http://schemas.openxmlformats.org/officeDocument/2006/relationships/hyperlink" Target="file:///players/w/winslju01.html" TargetMode="External"/><Relationship Id="rId334" Type="http://schemas.openxmlformats.org/officeDocument/2006/relationships/hyperlink" Target="file:///players/q/queentr01.html" TargetMode="External"/><Relationship Id="rId541" Type="http://schemas.openxmlformats.org/officeDocument/2006/relationships/hyperlink" Target="file:///teams/PHO/2023.html" TargetMode="External"/><Relationship Id="rId639" Type="http://schemas.openxmlformats.org/officeDocument/2006/relationships/hyperlink" Target="file:///teams/CHO/2023.html" TargetMode="External"/><Relationship Id="rId1171" Type="http://schemas.openxmlformats.org/officeDocument/2006/relationships/hyperlink" Target="file:///players/b/bateske01.html" TargetMode="External"/><Relationship Id="rId180" Type="http://schemas.openxmlformats.org/officeDocument/2006/relationships/hyperlink" Target="file:///teams/BRK/2023.html" TargetMode="External"/><Relationship Id="rId278" Type="http://schemas.openxmlformats.org/officeDocument/2006/relationships/hyperlink" Target="file:///teams/SAC/2023.html" TargetMode="External"/><Relationship Id="rId401" Type="http://schemas.openxmlformats.org/officeDocument/2006/relationships/hyperlink" Target="file:///teams/NOP/2023.html" TargetMode="External"/><Relationship Id="rId846" Type="http://schemas.openxmlformats.org/officeDocument/2006/relationships/hyperlink" Target="file:///teams/LAC/2023.html" TargetMode="External"/><Relationship Id="rId1031" Type="http://schemas.openxmlformats.org/officeDocument/2006/relationships/hyperlink" Target="file:///teams/LAC/2023.html" TargetMode="External"/><Relationship Id="rId1129" Type="http://schemas.openxmlformats.org/officeDocument/2006/relationships/hyperlink" Target="file:///players/b/beaslma01.html" TargetMode="External"/><Relationship Id="rId485" Type="http://schemas.openxmlformats.org/officeDocument/2006/relationships/hyperlink" Target="file:///teams/HOU/2023.html" TargetMode="External"/><Relationship Id="rId692" Type="http://schemas.openxmlformats.org/officeDocument/2006/relationships/hyperlink" Target="file:///players/i/ingrabr01.html" TargetMode="External"/><Relationship Id="rId706" Type="http://schemas.openxmlformats.org/officeDocument/2006/relationships/hyperlink" Target="file:///teams/IND/2023.html" TargetMode="External"/><Relationship Id="rId913" Type="http://schemas.openxmlformats.org/officeDocument/2006/relationships/hyperlink" Target="file:///teams/DAL/2023.html" TargetMode="External"/><Relationship Id="rId42" Type="http://schemas.openxmlformats.org/officeDocument/2006/relationships/hyperlink" Target="file:///players/w/watfotr01.html" TargetMode="External"/><Relationship Id="rId138" Type="http://schemas.openxmlformats.org/officeDocument/2006/relationships/hyperlink" Target="file:///teams/IND/2023.html" TargetMode="External"/><Relationship Id="rId345" Type="http://schemas.openxmlformats.org/officeDocument/2006/relationships/hyperlink" Target="file:///players/p/paulch01.html" TargetMode="External"/><Relationship Id="rId552" Type="http://schemas.openxmlformats.org/officeDocument/2006/relationships/hyperlink" Target="file:///players/l/lillada01.html" TargetMode="External"/><Relationship Id="rId997" Type="http://schemas.openxmlformats.org/officeDocument/2006/relationships/hyperlink" Target="file:///players/d/daniedy01.html" TargetMode="External"/><Relationship Id="rId1182" Type="http://schemas.openxmlformats.org/officeDocument/2006/relationships/hyperlink" Target="file:///players/a/anthoco01.html" TargetMode="External"/><Relationship Id="rId191" Type="http://schemas.openxmlformats.org/officeDocument/2006/relationships/hyperlink" Target="file:///teams/HOU/2023.html" TargetMode="External"/><Relationship Id="rId205" Type="http://schemas.openxmlformats.org/officeDocument/2006/relationships/hyperlink" Target="file:///teams/BRK/2023.html" TargetMode="External"/><Relationship Id="rId412" Type="http://schemas.openxmlformats.org/officeDocument/2006/relationships/hyperlink" Target="file:///players/n/nnajize01.html" TargetMode="External"/><Relationship Id="rId857" Type="http://schemas.openxmlformats.org/officeDocument/2006/relationships/hyperlink" Target="file:///players/g/greenda02.html" TargetMode="External"/><Relationship Id="rId1042" Type="http://schemas.openxmlformats.org/officeDocument/2006/relationships/hyperlink" Target="file:///teams/DAL/2023.html" TargetMode="External"/><Relationship Id="rId289" Type="http://schemas.openxmlformats.org/officeDocument/2006/relationships/hyperlink" Target="file:///teams/POR/2023.html" TargetMode="External"/><Relationship Id="rId496" Type="http://schemas.openxmlformats.org/officeDocument/2006/relationships/hyperlink" Target="file:///players/m/mccolcj01.html" TargetMode="External"/><Relationship Id="rId717" Type="http://schemas.openxmlformats.org/officeDocument/2006/relationships/hyperlink" Target="file:///players/h/holidju01.html" TargetMode="External"/><Relationship Id="rId924" Type="http://schemas.openxmlformats.org/officeDocument/2006/relationships/hyperlink" Target="file:///players/d/dosunay01.html" TargetMode="External"/><Relationship Id="rId53" Type="http://schemas.openxmlformats.org/officeDocument/2006/relationships/hyperlink" Target="file:///players/w/whiteco01.html" TargetMode="External"/><Relationship Id="rId149" Type="http://schemas.openxmlformats.org/officeDocument/2006/relationships/hyperlink" Target="file:///teams/POR/2023.html" TargetMode="External"/><Relationship Id="rId356" Type="http://schemas.openxmlformats.org/officeDocument/2006/relationships/hyperlink" Target="file:///players/p/plumlma01.html" TargetMode="External"/><Relationship Id="rId563" Type="http://schemas.openxmlformats.org/officeDocument/2006/relationships/hyperlink" Target="file:///teams/MIL/2023.html" TargetMode="External"/><Relationship Id="rId770" Type="http://schemas.openxmlformats.org/officeDocument/2006/relationships/hyperlink" Target="file:///teams/CHI/2023.html" TargetMode="External"/><Relationship Id="rId1193" Type="http://schemas.openxmlformats.org/officeDocument/2006/relationships/hyperlink" Target="file:///players/a/aytonde01.html" TargetMode="External"/><Relationship Id="rId1207" Type="http://schemas.openxmlformats.org/officeDocument/2006/relationships/hyperlink" Target="file:///teams/LAL/2023.html" TargetMode="External"/><Relationship Id="rId216" Type="http://schemas.openxmlformats.org/officeDocument/2006/relationships/hyperlink" Target="file:///players/s/smithdr01.html" TargetMode="External"/><Relationship Id="rId423" Type="http://schemas.openxmlformats.org/officeDocument/2006/relationships/hyperlink" Target="file:///players/m/monkma01.html" TargetMode="External"/><Relationship Id="rId868" Type="http://schemas.openxmlformats.org/officeDocument/2006/relationships/hyperlink" Target="file:///teams/NYK/2023.html" TargetMode="External"/><Relationship Id="rId1053" Type="http://schemas.openxmlformats.org/officeDocument/2006/relationships/hyperlink" Target="file:///players/c/cainja01.html" TargetMode="External"/><Relationship Id="rId630" Type="http://schemas.openxmlformats.org/officeDocument/2006/relationships/hyperlink" Target="file:///players/j/jonesda03.html" TargetMode="External"/><Relationship Id="rId728" Type="http://schemas.openxmlformats.org/officeDocument/2006/relationships/hyperlink" Target="file:///teams/PHI/2023.html" TargetMode="External"/><Relationship Id="rId935" Type="http://schemas.openxmlformats.org/officeDocument/2006/relationships/hyperlink" Target="file:///teams/CHI/2023.html" TargetMode="External"/><Relationship Id="rId64" Type="http://schemas.openxmlformats.org/officeDocument/2006/relationships/hyperlink" Target="file:///teams/GSW/2023.html" TargetMode="External"/><Relationship Id="rId367" Type="http://schemas.openxmlformats.org/officeDocument/2006/relationships/hyperlink" Target="file:///teams/LAL/2023.html" TargetMode="External"/><Relationship Id="rId574" Type="http://schemas.openxmlformats.org/officeDocument/2006/relationships/hyperlink" Target="file:///teams/ATL/2023.html" TargetMode="External"/><Relationship Id="rId1120" Type="http://schemas.openxmlformats.org/officeDocument/2006/relationships/hyperlink" Target="file:///players/b/bradlto01.html" TargetMode="External"/><Relationship Id="rId1218" Type="http://schemas.openxmlformats.org/officeDocument/2006/relationships/hyperlink" Target="file:///players/a/aldamsa01.html" TargetMode="External"/><Relationship Id="rId227" Type="http://schemas.openxmlformats.org/officeDocument/2006/relationships/hyperlink" Target="file:///players/r/ryanma01.html" TargetMode="External"/><Relationship Id="rId781" Type="http://schemas.openxmlformats.org/officeDocument/2006/relationships/hyperlink" Target="file:///teams/PHI/2023.html" TargetMode="External"/><Relationship Id="rId879" Type="http://schemas.openxmlformats.org/officeDocument/2006/relationships/hyperlink" Target="file:///players/g/garubus01.html" TargetMode="External"/><Relationship Id="rId434" Type="http://schemas.openxmlformats.org/officeDocument/2006/relationships/hyperlink" Target="file:///players/m/morrima02.html" TargetMode="External"/><Relationship Id="rId641" Type="http://schemas.openxmlformats.org/officeDocument/2006/relationships/hyperlink" Target="file:///teams/SAS/2023.html" TargetMode="External"/><Relationship Id="rId739" Type="http://schemas.openxmlformats.org/officeDocument/2006/relationships/hyperlink" Target="file:///players/h/hylanbo01.html" TargetMode="External"/><Relationship Id="rId1064" Type="http://schemas.openxmlformats.org/officeDocument/2006/relationships/hyperlink" Target="file:///teams/WAS/2023.html" TargetMode="External"/><Relationship Id="rId280" Type="http://schemas.openxmlformats.org/officeDocument/2006/relationships/hyperlink" Target="file:///teams/NYK/2023.html" TargetMode="External"/><Relationship Id="rId501" Type="http://schemas.openxmlformats.org/officeDocument/2006/relationships/hyperlink" Target="file:///teams/MIN/2023.html" TargetMode="External"/><Relationship Id="rId946" Type="http://schemas.openxmlformats.org/officeDocument/2006/relationships/hyperlink" Target="file:///teams/PHO/2023.html" TargetMode="External"/><Relationship Id="rId1131" Type="http://schemas.openxmlformats.org/officeDocument/2006/relationships/hyperlink" Target="file:///players/b/beaucma01.html" TargetMode="External"/><Relationship Id="rId1229" Type="http://schemas.openxmlformats.org/officeDocument/2006/relationships/hyperlink" Target="file:///players/a/alvarjo01.html" TargetMode="External"/><Relationship Id="rId75" Type="http://schemas.openxmlformats.org/officeDocument/2006/relationships/hyperlink" Target="file:///players/w/wagnemo01.html" TargetMode="External"/><Relationship Id="rId140" Type="http://schemas.openxmlformats.org/officeDocument/2006/relationships/hyperlink" Target="file:///teams/BRK/2023.html" TargetMode="External"/><Relationship Id="rId378" Type="http://schemas.openxmlformats.org/officeDocument/2006/relationships/hyperlink" Target="file:///teams/BRK/2023.html" TargetMode="External"/><Relationship Id="rId585" Type="http://schemas.openxmlformats.org/officeDocument/2006/relationships/hyperlink" Target="file:///players/l/laravja01.html" TargetMode="External"/><Relationship Id="rId792" Type="http://schemas.openxmlformats.org/officeDocument/2006/relationships/hyperlink" Target="file:///players/h/harrike01.html" TargetMode="External"/><Relationship Id="rId806" Type="http://schemas.openxmlformats.org/officeDocument/2006/relationships/hyperlink" Target="file:///teams/GSW/2023.html" TargetMode="External"/><Relationship Id="rId6" Type="http://schemas.openxmlformats.org/officeDocument/2006/relationships/hyperlink" Target="file:///teams/TOR/2023.html" TargetMode="External"/><Relationship Id="rId238" Type="http://schemas.openxmlformats.org/officeDocument/2006/relationships/hyperlink" Target="file:///players/s/sarrol01.html" TargetMode="External"/><Relationship Id="rId445" Type="http://schemas.openxmlformats.org/officeDocument/2006/relationships/hyperlink" Target="file:///teams/DEN/2023.html" TargetMode="External"/><Relationship Id="rId652" Type="http://schemas.openxmlformats.org/officeDocument/2006/relationships/hyperlink" Target="file:///players/k/kabenmf01.html" TargetMode="External"/><Relationship Id="rId1075" Type="http://schemas.openxmlformats.org/officeDocument/2006/relationships/hyperlink" Target="file:///teams/BOS/2023.html" TargetMode="External"/><Relationship Id="rId291" Type="http://schemas.openxmlformats.org/officeDocument/2006/relationships/hyperlink" Target="file:///players/r/reedda01.html" TargetMode="External"/><Relationship Id="rId305" Type="http://schemas.openxmlformats.org/officeDocument/2006/relationships/hyperlink" Target="file:///teams/SAS/2023.html" TargetMode="External"/><Relationship Id="rId512" Type="http://schemas.openxmlformats.org/officeDocument/2006/relationships/hyperlink" Target="file:///teams/MIA/2023.html" TargetMode="External"/><Relationship Id="rId957" Type="http://schemas.openxmlformats.org/officeDocument/2006/relationships/hyperlink" Target="file:///teams/SAC/2023.html" TargetMode="External"/><Relationship Id="rId1142" Type="http://schemas.openxmlformats.org/officeDocument/2006/relationships/hyperlink" Target="file:///teams/DET/2023.html" TargetMode="External"/><Relationship Id="rId86" Type="http://schemas.openxmlformats.org/officeDocument/2006/relationships/hyperlink" Target="file:///teams/LAC/2023.html" TargetMode="External"/><Relationship Id="rId151" Type="http://schemas.openxmlformats.org/officeDocument/2006/relationships/hyperlink" Target="file:///teams/MEM/2023.html" TargetMode="External"/><Relationship Id="rId389" Type="http://schemas.openxmlformats.org/officeDocument/2006/relationships/hyperlink" Target="file:///players/o/oladivi01.html" TargetMode="External"/><Relationship Id="rId596" Type="http://schemas.openxmlformats.org/officeDocument/2006/relationships/hyperlink" Target="file:///players/l/leesa01.html" TargetMode="External"/><Relationship Id="rId817" Type="http://schemas.openxmlformats.org/officeDocument/2006/relationships/hyperlink" Target="file:///players/g/griffaj01.html" TargetMode="External"/><Relationship Id="rId1002" Type="http://schemas.openxmlformats.org/officeDocument/2006/relationships/hyperlink" Target="file:///teams/WAS/2023.html" TargetMode="External"/><Relationship Id="rId249" Type="http://schemas.openxmlformats.org/officeDocument/2006/relationships/hyperlink" Target="file:///teams/NOP/2023.html" TargetMode="External"/><Relationship Id="rId456" Type="http://schemas.openxmlformats.org/officeDocument/2006/relationships/hyperlink" Target="file:///teams/MIN/2023.html" TargetMode="External"/><Relationship Id="rId663" Type="http://schemas.openxmlformats.org/officeDocument/2006/relationships/hyperlink" Target="file:///players/j/jeromty01.html" TargetMode="External"/><Relationship Id="rId870" Type="http://schemas.openxmlformats.org/officeDocument/2006/relationships/hyperlink" Target="file:///teams/SAC/2023.html" TargetMode="External"/><Relationship Id="rId1086" Type="http://schemas.openxmlformats.org/officeDocument/2006/relationships/hyperlink" Target="file:///players/b/brownmo01.html" TargetMode="External"/><Relationship Id="rId13" Type="http://schemas.openxmlformats.org/officeDocument/2006/relationships/hyperlink" Target="file:///players/w/willija07.html" TargetMode="External"/><Relationship Id="rId109" Type="http://schemas.openxmlformats.org/officeDocument/2006/relationships/hyperlink" Target="file:///teams/IND/2023.html" TargetMode="External"/><Relationship Id="rId316" Type="http://schemas.openxmlformats.org/officeDocument/2006/relationships/hyperlink" Target="file:///players/p/portibo01.html" TargetMode="External"/><Relationship Id="rId523" Type="http://schemas.openxmlformats.org/officeDocument/2006/relationships/hyperlink" Target="file:///teams/SAS/2023.html" TargetMode="External"/><Relationship Id="rId968" Type="http://schemas.openxmlformats.org/officeDocument/2006/relationships/hyperlink" Target="file:///players/d/diengou01.html" TargetMode="External"/><Relationship Id="rId1153" Type="http://schemas.openxmlformats.org/officeDocument/2006/relationships/hyperlink" Target="file:///teams/MEM/2023.html" TargetMode="External"/><Relationship Id="rId97" Type="http://schemas.openxmlformats.org/officeDocument/2006/relationships/hyperlink" Target="file:///teams/HOU/2023.html" TargetMode="External"/><Relationship Id="rId730" Type="http://schemas.openxmlformats.org/officeDocument/2006/relationships/hyperlink" Target="file:///teams/ORL/2023.html" TargetMode="External"/><Relationship Id="rId828" Type="http://schemas.openxmlformats.org/officeDocument/2006/relationships/hyperlink" Target="file:///players/h/halibty01.html" TargetMode="External"/><Relationship Id="rId1013" Type="http://schemas.openxmlformats.org/officeDocument/2006/relationships/hyperlink" Target="file:///teams/PHI/2023.html" TargetMode="External"/><Relationship Id="rId162" Type="http://schemas.openxmlformats.org/officeDocument/2006/relationships/hyperlink" Target="file:///teams/DEN/2023.html" TargetMode="External"/><Relationship Id="rId467" Type="http://schemas.openxmlformats.org/officeDocument/2006/relationships/hyperlink" Target="file:///players/m/miltosh01.html" TargetMode="External"/><Relationship Id="rId1097" Type="http://schemas.openxmlformats.org/officeDocument/2006/relationships/hyperlink" Target="file:///players/b/boehebu01.html" TargetMode="External"/><Relationship Id="rId1220" Type="http://schemas.openxmlformats.org/officeDocument/2006/relationships/hyperlink" Target="file:///players/a/alexani01.html" TargetMode="External"/><Relationship Id="rId674" Type="http://schemas.openxmlformats.org/officeDocument/2006/relationships/hyperlink" Target="file:///players/j/johnsja05.html" TargetMode="External"/><Relationship Id="rId881" Type="http://schemas.openxmlformats.org/officeDocument/2006/relationships/hyperlink" Target="file:///players/g/garzalu01.html" TargetMode="External"/><Relationship Id="rId979" Type="http://schemas.openxmlformats.org/officeDocument/2006/relationships/hyperlink" Target="file:///players/c/conlemi01.html" TargetMode="External"/><Relationship Id="rId24" Type="http://schemas.openxmlformats.org/officeDocument/2006/relationships/hyperlink" Target="file:///teams/MEM/2023.html" TargetMode="External"/><Relationship Id="rId327" Type="http://schemas.openxmlformats.org/officeDocument/2006/relationships/hyperlink" Target="file:///teams/LAC/2023.html" TargetMode="External"/><Relationship Id="rId534" Type="http://schemas.openxmlformats.org/officeDocument/2006/relationships/hyperlink" Target="file:///players/m/martica02.html" TargetMode="External"/><Relationship Id="rId741" Type="http://schemas.openxmlformats.org/officeDocument/2006/relationships/hyperlink" Target="file:///teams/DEN/2023.html" TargetMode="External"/><Relationship Id="rId839" Type="http://schemas.openxmlformats.org/officeDocument/2006/relationships/hyperlink" Target="file:///teams/WAS/2023.html" TargetMode="External"/><Relationship Id="rId1164" Type="http://schemas.openxmlformats.org/officeDocument/2006/relationships/hyperlink" Target="file:///players/b/bartowi01.html" TargetMode="External"/><Relationship Id="rId173" Type="http://schemas.openxmlformats.org/officeDocument/2006/relationships/hyperlink" Target="file:///players/s/stewais01.html" TargetMode="External"/><Relationship Id="rId380" Type="http://schemas.openxmlformats.org/officeDocument/2006/relationships/hyperlink" Target="file:///teams/ORL/2023.html" TargetMode="External"/><Relationship Id="rId601" Type="http://schemas.openxmlformats.org/officeDocument/2006/relationships/hyperlink" Target="file:///players/k/keelstr01.html" TargetMode="External"/><Relationship Id="rId1024" Type="http://schemas.openxmlformats.org/officeDocument/2006/relationships/hyperlink" Target="file:///players/c/clarkbr01.html" TargetMode="External"/><Relationship Id="rId1231" Type="http://schemas.openxmlformats.org/officeDocument/2006/relationships/hyperlink" Target="file:///players/a/anderky01.html" TargetMode="External"/><Relationship Id="rId240" Type="http://schemas.openxmlformats.org/officeDocument/2006/relationships/hyperlink" Target="file:///players/s/schakjo01.html" TargetMode="External"/><Relationship Id="rId478" Type="http://schemas.openxmlformats.org/officeDocument/2006/relationships/hyperlink" Target="file:///teams/CLE/2023.html" TargetMode="External"/><Relationship Id="rId685" Type="http://schemas.openxmlformats.org/officeDocument/2006/relationships/hyperlink" Target="file:///teams/DEN/2023.html" TargetMode="External"/><Relationship Id="rId892" Type="http://schemas.openxmlformats.org/officeDocument/2006/relationships/hyperlink" Target="file:///teams/HOU/2023.html" TargetMode="External"/><Relationship Id="rId906" Type="http://schemas.openxmlformats.org/officeDocument/2006/relationships/hyperlink" Target="file:///players/f/fernabr01.html" TargetMode="External"/><Relationship Id="rId35" Type="http://schemas.openxmlformats.org/officeDocument/2006/relationships/hyperlink" Target="file:///teams/GSW/2023.html" TargetMode="External"/><Relationship Id="rId100" Type="http://schemas.openxmlformats.org/officeDocument/2006/relationships/hyperlink" Target="file:///players/w/waterli01.html" TargetMode="External"/><Relationship Id="rId338" Type="http://schemas.openxmlformats.org/officeDocument/2006/relationships/hyperlink" Target="file:///teams/OKC/2023.html" TargetMode="External"/><Relationship Id="rId545" Type="http://schemas.openxmlformats.org/officeDocument/2006/relationships/hyperlink" Target="file:///teams/LAC/2023.html" TargetMode="External"/><Relationship Id="rId752" Type="http://schemas.openxmlformats.org/officeDocument/2006/relationships/hyperlink" Target="file:///players/h/haywago01.html" TargetMode="External"/><Relationship Id="rId1175" Type="http://schemas.openxmlformats.org/officeDocument/2006/relationships/hyperlink" Target="file:///players/b/bazleda01.html" TargetMode="External"/><Relationship Id="rId184" Type="http://schemas.openxmlformats.org/officeDocument/2006/relationships/hyperlink" Target="file:///teams/HOU/2023.html" TargetMode="External"/><Relationship Id="rId391" Type="http://schemas.openxmlformats.org/officeDocument/2006/relationships/hyperlink" Target="file:///players/o/olynyke01.html" TargetMode="External"/><Relationship Id="rId405" Type="http://schemas.openxmlformats.org/officeDocument/2006/relationships/hyperlink" Target="file:///teams/IND/2023.html" TargetMode="External"/><Relationship Id="rId612" Type="http://schemas.openxmlformats.org/officeDocument/2006/relationships/hyperlink" Target="file:///players/k/kispeco01.html" TargetMode="External"/><Relationship Id="rId1035" Type="http://schemas.openxmlformats.org/officeDocument/2006/relationships/hyperlink" Target="file:///teams/SAS/2023.html" TargetMode="External"/><Relationship Id="rId251" Type="http://schemas.openxmlformats.org/officeDocument/2006/relationships/hyperlink" Target="file:///teams/MIN/2023.html" TargetMode="External"/><Relationship Id="rId489" Type="http://schemas.openxmlformats.org/officeDocument/2006/relationships/hyperlink" Target="file:///teams/IND/2023.html" TargetMode="External"/><Relationship Id="rId696" Type="http://schemas.openxmlformats.org/officeDocument/2006/relationships/hyperlink" Target="file:///teams/BRK/2023.html" TargetMode="External"/><Relationship Id="rId917" Type="http://schemas.openxmlformats.org/officeDocument/2006/relationships/hyperlink" Target="file:///teams/TOR/2023.html" TargetMode="External"/><Relationship Id="rId1102" Type="http://schemas.openxmlformats.org/officeDocument/2006/relationships/hyperlink" Target="file:///teams/DET/2023.html" TargetMode="External"/><Relationship Id="rId46" Type="http://schemas.openxmlformats.org/officeDocument/2006/relationships/hyperlink" Target="file:///players/w/weslebl01.html" TargetMode="External"/><Relationship Id="rId349" Type="http://schemas.openxmlformats.org/officeDocument/2006/relationships/hyperlink" Target="file:///players/p/paytoga02.html" TargetMode="External"/><Relationship Id="rId556" Type="http://schemas.openxmlformats.org/officeDocument/2006/relationships/hyperlink" Target="file:///players/l/liveris01.html" TargetMode="External"/><Relationship Id="rId763" Type="http://schemas.openxmlformats.org/officeDocument/2006/relationships/hyperlink" Target="file:///teams/MIA/2023.html" TargetMode="External"/><Relationship Id="rId1186" Type="http://schemas.openxmlformats.org/officeDocument/2006/relationships/hyperlink" Target="file:///players/a/arcidry01.html" TargetMode="External"/><Relationship Id="rId111" Type="http://schemas.openxmlformats.org/officeDocument/2006/relationships/hyperlink" Target="file:///teams/DET/2023.html" TargetMode="External"/><Relationship Id="rId195" Type="http://schemas.openxmlformats.org/officeDocument/2006/relationships/hyperlink" Target="file:///teams/PHO/2023.html" TargetMode="External"/><Relationship Id="rId209" Type="http://schemas.openxmlformats.org/officeDocument/2006/relationships/hyperlink" Target="file:///teams/POR/2023.html" TargetMode="External"/><Relationship Id="rId416" Type="http://schemas.openxmlformats.org/officeDocument/2006/relationships/hyperlink" Target="file:///teams/DET/2023.html" TargetMode="External"/><Relationship Id="rId970" Type="http://schemas.openxmlformats.org/officeDocument/2006/relationships/hyperlink" Target="file:///players/d/dinwisp01.html" TargetMode="External"/><Relationship Id="rId1046" Type="http://schemas.openxmlformats.org/officeDocument/2006/relationships/hyperlink" Target="file:///teams/SAC/2023.html" TargetMode="External"/><Relationship Id="rId623" Type="http://schemas.openxmlformats.org/officeDocument/2006/relationships/hyperlink" Target="file:///players/k/kolokch01.html" TargetMode="External"/><Relationship Id="rId830" Type="http://schemas.openxmlformats.org/officeDocument/2006/relationships/hyperlink" Target="file:///players/h/halljo02.html" TargetMode="External"/><Relationship Id="rId928" Type="http://schemas.openxmlformats.org/officeDocument/2006/relationships/hyperlink" Target="file:///players/d/dowtije01.html" TargetMode="External"/><Relationship Id="rId57" Type="http://schemas.openxmlformats.org/officeDocument/2006/relationships/hyperlink" Target="file:///players/w/whiteja03.html" TargetMode="External"/><Relationship Id="rId262" Type="http://schemas.openxmlformats.org/officeDocument/2006/relationships/hyperlink" Target="file:///players/r/roddyda01.html" TargetMode="External"/><Relationship Id="rId567" Type="http://schemas.openxmlformats.org/officeDocument/2006/relationships/hyperlink" Target="file:///players/l/loveke01.html" TargetMode="External"/><Relationship Id="rId1113" Type="http://schemas.openxmlformats.org/officeDocument/2006/relationships/hyperlink" Target="file:///players/b/bouknja01.html" TargetMode="External"/><Relationship Id="rId1197" Type="http://schemas.openxmlformats.org/officeDocument/2006/relationships/hyperlink" Target="file:///players/b/baglema01.html" TargetMode="External"/><Relationship Id="rId122" Type="http://schemas.openxmlformats.org/officeDocument/2006/relationships/hyperlink" Target="file:///teams/SAS/2023.html" TargetMode="External"/><Relationship Id="rId774" Type="http://schemas.openxmlformats.org/officeDocument/2006/relationships/hyperlink" Target="file:///players/h/hamptrj01.html" TargetMode="External"/><Relationship Id="rId981" Type="http://schemas.openxmlformats.org/officeDocument/2006/relationships/hyperlink" Target="file:///players/c/connapa01.html" TargetMode="External"/><Relationship Id="rId1057" Type="http://schemas.openxmlformats.org/officeDocument/2006/relationships/hyperlink" Target="file:///players/c/campafa01.html" TargetMode="External"/><Relationship Id="rId427" Type="http://schemas.openxmlformats.org/officeDocument/2006/relationships/hyperlink" Target="file:///players/m/moorewe01.html" TargetMode="External"/><Relationship Id="rId634" Type="http://schemas.openxmlformats.org/officeDocument/2006/relationships/hyperlink" Target="file:///players/j/jonesde02.html" TargetMode="External"/><Relationship Id="rId841" Type="http://schemas.openxmlformats.org/officeDocument/2006/relationships/hyperlink" Target="file:///teams/DEN/2023.html" TargetMode="External"/><Relationship Id="rId273" Type="http://schemas.openxmlformats.org/officeDocument/2006/relationships/hyperlink" Target="file:///players/r/roziete01.html" TargetMode="External"/><Relationship Id="rId480" Type="http://schemas.openxmlformats.org/officeDocument/2006/relationships/hyperlink" Target="file:///teams/SAC/2023.html" TargetMode="External"/><Relationship Id="rId701" Type="http://schemas.openxmlformats.org/officeDocument/2006/relationships/hyperlink" Target="file:///players/i/iveyja01.html" TargetMode="External"/><Relationship Id="rId939" Type="http://schemas.openxmlformats.org/officeDocument/2006/relationships/hyperlink" Target="file:///teams/BRK/2023.html" TargetMode="External"/><Relationship Id="rId1124" Type="http://schemas.openxmlformats.org/officeDocument/2006/relationships/hyperlink" Target="file:///players/b/braunch01.html" TargetMode="External"/><Relationship Id="rId68" Type="http://schemas.openxmlformats.org/officeDocument/2006/relationships/hyperlink" Target="file:///teams/BRK/2023.html" TargetMode="External"/><Relationship Id="rId133" Type="http://schemas.openxmlformats.org/officeDocument/2006/relationships/hyperlink" Target="file:///players/t/templga01.html" TargetMode="External"/><Relationship Id="rId340" Type="http://schemas.openxmlformats.org/officeDocument/2006/relationships/hyperlink" Target="file:///teams/DET/2023.html" TargetMode="External"/><Relationship Id="rId578" Type="http://schemas.openxmlformats.org/officeDocument/2006/relationships/hyperlink" Target="file:///teams/WAS/2023.html" TargetMode="External"/><Relationship Id="rId785" Type="http://schemas.openxmlformats.org/officeDocument/2006/relationships/hyperlink" Target="file:///teams/TOR/2023.html" TargetMode="External"/><Relationship Id="rId992" Type="http://schemas.openxmlformats.org/officeDocument/2006/relationships/hyperlink" Target="file:///teams/DET/2023.html" TargetMode="External"/><Relationship Id="rId200" Type="http://schemas.openxmlformats.org/officeDocument/2006/relationships/hyperlink" Target="file:///players/s/siakapa01.html" TargetMode="External"/><Relationship Id="rId438" Type="http://schemas.openxmlformats.org/officeDocument/2006/relationships/hyperlink" Target="file:///players/m/morrimo01.html" TargetMode="External"/><Relationship Id="rId645" Type="http://schemas.openxmlformats.org/officeDocument/2006/relationships/hyperlink" Target="file:///teams/DEN/2023.html" TargetMode="External"/><Relationship Id="rId852" Type="http://schemas.openxmlformats.org/officeDocument/2006/relationships/hyperlink" Target="file:///players/g/grantje01.html" TargetMode="External"/><Relationship Id="rId1068" Type="http://schemas.openxmlformats.org/officeDocument/2006/relationships/hyperlink" Target="file:///players/b/bridgmi01.html" TargetMode="External"/><Relationship Id="rId284" Type="http://schemas.openxmlformats.org/officeDocument/2006/relationships/hyperlink" Target="file:///teams/LAL/2023.html" TargetMode="External"/><Relationship Id="rId491" Type="http://schemas.openxmlformats.org/officeDocument/2006/relationships/hyperlink" Target="file:///teams/MIL/2023.html" TargetMode="External"/><Relationship Id="rId505" Type="http://schemas.openxmlformats.org/officeDocument/2006/relationships/hyperlink" Target="file:///players/m/mcdanja01.html" TargetMode="External"/><Relationship Id="rId712" Type="http://schemas.openxmlformats.org/officeDocument/2006/relationships/hyperlink" Target="file:///teams/WAS/2023.html" TargetMode="External"/><Relationship Id="rId1135" Type="http://schemas.openxmlformats.org/officeDocument/2006/relationships/hyperlink" Target="file:///players/b/beverpa01.html" TargetMode="External"/><Relationship Id="rId79" Type="http://schemas.openxmlformats.org/officeDocument/2006/relationships/hyperlink" Target="file:///players/w/walkeja01.html" TargetMode="External"/><Relationship Id="rId144" Type="http://schemas.openxmlformats.org/officeDocument/2006/relationships/hyperlink" Target="file:///teams/CHO/2023.html" TargetMode="External"/><Relationship Id="rId589" Type="http://schemas.openxmlformats.org/officeDocument/2006/relationships/hyperlink" Target="file:///players/l/lawsoaj01.html" TargetMode="External"/><Relationship Id="rId796" Type="http://schemas.openxmlformats.org/officeDocument/2006/relationships/hyperlink" Target="file:///players/h/hartjo01.html" TargetMode="External"/><Relationship Id="rId1202" Type="http://schemas.openxmlformats.org/officeDocument/2006/relationships/hyperlink" Target="file:///teams/CHO/2023.html" TargetMode="External"/><Relationship Id="rId351" Type="http://schemas.openxmlformats.org/officeDocument/2006/relationships/hyperlink" Target="file:///players/p/pinsoth01.html" TargetMode="External"/><Relationship Id="rId449" Type="http://schemas.openxmlformats.org/officeDocument/2006/relationships/hyperlink" Target="file:///players/m/muscami01.html" TargetMode="External"/><Relationship Id="rId656" Type="http://schemas.openxmlformats.org/officeDocument/2006/relationships/hyperlink" Target="file:///teams/ATL/2023.html" TargetMode="External"/><Relationship Id="rId863" Type="http://schemas.openxmlformats.org/officeDocument/2006/relationships/hyperlink" Target="file:///players/f/forretr01.html" TargetMode="External"/><Relationship Id="rId1079" Type="http://schemas.openxmlformats.org/officeDocument/2006/relationships/hyperlink" Target="file:///teams/DEN/2023.html" TargetMode="External"/><Relationship Id="rId211" Type="http://schemas.openxmlformats.org/officeDocument/2006/relationships/hyperlink" Target="file:///teams/NYK/2023.html" TargetMode="External"/><Relationship Id="rId295" Type="http://schemas.openxmlformats.org/officeDocument/2006/relationships/hyperlink" Target="file:///players/r/reedpa01.html" TargetMode="External"/><Relationship Id="rId309" Type="http://schemas.openxmlformats.org/officeDocument/2006/relationships/hyperlink" Target="file:///teams/GSW/2023.html" TargetMode="External"/><Relationship Id="rId516" Type="http://schemas.openxmlformats.org/officeDocument/2006/relationships/hyperlink" Target="file:///teams/SAC/2023.html" TargetMode="External"/><Relationship Id="rId1146" Type="http://schemas.openxmlformats.org/officeDocument/2006/relationships/hyperlink" Target="file:///teams/TOR/2023.html" TargetMode="External"/><Relationship Id="rId723" Type="http://schemas.openxmlformats.org/officeDocument/2006/relationships/hyperlink" Target="file:///players/h/horfoal01.html" TargetMode="External"/><Relationship Id="rId930" Type="http://schemas.openxmlformats.org/officeDocument/2006/relationships/hyperlink" Target="file:///players/d/doziepj01.html" TargetMode="External"/><Relationship Id="rId1006" Type="http://schemas.openxmlformats.org/officeDocument/2006/relationships/hyperlink" Target="file:///teams/BOS/2023.html" TargetMode="External"/><Relationship Id="rId155" Type="http://schemas.openxmlformats.org/officeDocument/2006/relationships/hyperlink" Target="file:///teams/NYK/2023.html" TargetMode="External"/><Relationship Id="rId362" Type="http://schemas.openxmlformats.org/officeDocument/2006/relationships/hyperlink" Target="file:///teams/SAS/2023.html" TargetMode="External"/><Relationship Id="rId1213" Type="http://schemas.openxmlformats.org/officeDocument/2006/relationships/hyperlink" Target="file:///teams/MEM/2023.html" TargetMode="External"/><Relationship Id="rId222" Type="http://schemas.openxmlformats.org/officeDocument/2006/relationships/hyperlink" Target="file:///players/r/russeda01.html" TargetMode="External"/><Relationship Id="rId667" Type="http://schemas.openxmlformats.org/officeDocument/2006/relationships/hyperlink" Target="file:///players/j/johnsal02.html" TargetMode="External"/><Relationship Id="rId874" Type="http://schemas.openxmlformats.org/officeDocument/2006/relationships/hyperlink" Target="file:///teams/LAL/2023.html" TargetMode="External"/><Relationship Id="rId17" Type="http://schemas.openxmlformats.org/officeDocument/2006/relationships/hyperlink" Target="file:///players/w/willima07.html" TargetMode="External"/><Relationship Id="rId527" Type="http://schemas.openxmlformats.org/officeDocument/2006/relationships/hyperlink" Target="file:///teams/OKC/2023.html" TargetMode="External"/><Relationship Id="rId734" Type="http://schemas.openxmlformats.org/officeDocument/2006/relationships/hyperlink" Target="file:///teams/SAC/2023.html" TargetMode="External"/><Relationship Id="rId941" Type="http://schemas.openxmlformats.org/officeDocument/2006/relationships/hyperlink" Target="file:///teams/UTA/2023.html" TargetMode="External"/><Relationship Id="rId1157" Type="http://schemas.openxmlformats.org/officeDocument/2006/relationships/hyperlink" Target="file:///teams/SAS/2023.html" TargetMode="External"/><Relationship Id="rId70" Type="http://schemas.openxmlformats.org/officeDocument/2006/relationships/hyperlink" Target="file:///teams/BOS/2023.html" TargetMode="External"/><Relationship Id="rId166" Type="http://schemas.openxmlformats.org/officeDocument/2006/relationships/hyperlink" Target="file:///teams/IND/2023.html" TargetMode="External"/><Relationship Id="rId373" Type="http://schemas.openxmlformats.org/officeDocument/2006/relationships/hyperlink" Target="file:///players/n/nworajo01.html" TargetMode="External"/><Relationship Id="rId580" Type="http://schemas.openxmlformats.org/officeDocument/2006/relationships/hyperlink" Target="file:///teams/GSW/2023.html" TargetMode="External"/><Relationship Id="rId801" Type="http://schemas.openxmlformats.org/officeDocument/2006/relationships/hyperlink" Target="file:///players/h/harteis01.html" TargetMode="External"/><Relationship Id="rId1017" Type="http://schemas.openxmlformats.org/officeDocument/2006/relationships/hyperlink" Target="file:///teams/TOR/2023.html" TargetMode="External"/><Relationship Id="rId1224" Type="http://schemas.openxmlformats.org/officeDocument/2006/relationships/hyperlink" Target="file:///teams/MIN/2023.html" TargetMode="External"/><Relationship Id="rId1" Type="http://schemas.openxmlformats.org/officeDocument/2006/relationships/hyperlink" Target="file:///players/z/zubaciv01.html" TargetMode="External"/><Relationship Id="rId233" Type="http://schemas.openxmlformats.org/officeDocument/2006/relationships/hyperlink" Target="file:///players/s/saricda01.html" TargetMode="External"/><Relationship Id="rId440" Type="http://schemas.openxmlformats.org/officeDocument/2006/relationships/hyperlink" Target="file:///players/m/murphtr02.html" TargetMode="External"/><Relationship Id="rId678" Type="http://schemas.openxmlformats.org/officeDocument/2006/relationships/hyperlink" Target="file:///players/j/johnske04.html" TargetMode="External"/><Relationship Id="rId885" Type="http://schemas.openxmlformats.org/officeDocument/2006/relationships/hyperlink" Target="file:///players/g/georgpa01.html" TargetMode="External"/><Relationship Id="rId1070" Type="http://schemas.openxmlformats.org/officeDocument/2006/relationships/hyperlink" Target="file:///players/b/bridgmi01.html" TargetMode="External"/><Relationship Id="rId28" Type="http://schemas.openxmlformats.org/officeDocument/2006/relationships/hyperlink" Target="file:///teams/NOP/2023.html" TargetMode="External"/><Relationship Id="rId300" Type="http://schemas.openxmlformats.org/officeDocument/2006/relationships/hyperlink" Target="file:///teams/DET/2023.html" TargetMode="External"/><Relationship Id="rId538" Type="http://schemas.openxmlformats.org/officeDocument/2006/relationships/hyperlink" Target="file:///players/m/martike04.html" TargetMode="External"/><Relationship Id="rId745" Type="http://schemas.openxmlformats.org/officeDocument/2006/relationships/hyperlink" Target="file:///teams/MIA/2023.html" TargetMode="External"/><Relationship Id="rId952" Type="http://schemas.openxmlformats.org/officeDocument/2006/relationships/hyperlink" Target="file:///players/d/dedmode01.html" TargetMode="External"/><Relationship Id="rId1168" Type="http://schemas.openxmlformats.org/officeDocument/2006/relationships/hyperlink" Target="file:///teams/TOR/2023.html" TargetMode="External"/><Relationship Id="rId81" Type="http://schemas.openxmlformats.org/officeDocument/2006/relationships/hyperlink" Target="file:///players/w/walkeke02.html" TargetMode="External"/><Relationship Id="rId177" Type="http://schemas.openxmlformats.org/officeDocument/2006/relationships/hyperlink" Target="file:///players/s/suggsja01.html" TargetMode="External"/><Relationship Id="rId384" Type="http://schemas.openxmlformats.org/officeDocument/2006/relationships/hyperlink" Target="file:///teams/ATL/2023.html" TargetMode="External"/><Relationship Id="rId591" Type="http://schemas.openxmlformats.org/officeDocument/2006/relationships/hyperlink" Target="file:///teams/MIN/2023.html" TargetMode="External"/><Relationship Id="rId605" Type="http://schemas.openxmlformats.org/officeDocument/2006/relationships/hyperlink" Target="file:///teams/LAC/2023.html" TargetMode="External"/><Relationship Id="rId812" Type="http://schemas.openxmlformats.org/officeDocument/2006/relationships/hyperlink" Target="file:///teams/CHI/2023.html" TargetMode="External"/><Relationship Id="rId1028" Type="http://schemas.openxmlformats.org/officeDocument/2006/relationships/hyperlink" Target="file:///players/c/claxtni01.html" TargetMode="External"/><Relationship Id="rId1235" Type="http://schemas.openxmlformats.org/officeDocument/2006/relationships/hyperlink" Target="file:///players/a/antetth01.html" TargetMode="External"/><Relationship Id="rId244" Type="http://schemas.openxmlformats.org/officeDocument/2006/relationships/hyperlink" Target="file:///players/s/schrode01.html" TargetMode="External"/><Relationship Id="rId689" Type="http://schemas.openxmlformats.org/officeDocument/2006/relationships/hyperlink" Target="file:///teams/GSW/2023.html" TargetMode="External"/><Relationship Id="rId896" Type="http://schemas.openxmlformats.org/officeDocument/2006/relationships/hyperlink" Target="file:///players/e/edwarke02.html" TargetMode="External"/><Relationship Id="rId1081" Type="http://schemas.openxmlformats.org/officeDocument/2006/relationships/hyperlink" Target="file:///teams/POR/2023.html" TargetMode="External"/><Relationship Id="rId39" Type="http://schemas.openxmlformats.org/officeDocument/2006/relationships/hyperlink" Target="file:///teams/DAL/2023.html" TargetMode="External"/><Relationship Id="rId451" Type="http://schemas.openxmlformats.org/officeDocument/2006/relationships/hyperlink" Target="file:///players/m/mcgowbr01.html" TargetMode="External"/><Relationship Id="rId549" Type="http://schemas.openxmlformats.org/officeDocument/2006/relationships/hyperlink" Target="file:///teams/CLE/2023.html" TargetMode="External"/><Relationship Id="rId756" Type="http://schemas.openxmlformats.org/officeDocument/2006/relationships/hyperlink" Target="file:///players/h/hernawi01.html" TargetMode="External"/><Relationship Id="rId1179" Type="http://schemas.openxmlformats.org/officeDocument/2006/relationships/hyperlink" Target="file:///teams/PHO/2023.html" TargetMode="External"/><Relationship Id="rId104" Type="http://schemas.openxmlformats.org/officeDocument/2006/relationships/hyperlink" Target="file:///players/t/trentga02.html" TargetMode="External"/><Relationship Id="rId188" Type="http://schemas.openxmlformats.org/officeDocument/2006/relationships/hyperlink" Target="file:///players/t/taylote01.html" TargetMode="External"/><Relationship Id="rId311" Type="http://schemas.openxmlformats.org/officeDocument/2006/relationships/hyperlink" Target="file:///teams/HOU/2023.html" TargetMode="External"/><Relationship Id="rId395" Type="http://schemas.openxmlformats.org/officeDocument/2006/relationships/hyperlink" Target="file:///players/m/mykhasv01.html" TargetMode="External"/><Relationship Id="rId409" Type="http://schemas.openxmlformats.org/officeDocument/2006/relationships/hyperlink" Target="file:///teams/PHI/2023.html" TargetMode="External"/><Relationship Id="rId963" Type="http://schemas.openxmlformats.org/officeDocument/2006/relationships/hyperlink" Target="file:///teams/CLE/2023.html" TargetMode="External"/><Relationship Id="rId1039" Type="http://schemas.openxmlformats.org/officeDocument/2006/relationships/hyperlink" Target="file:///players/b/bryanth01.html" TargetMode="External"/><Relationship Id="rId92" Type="http://schemas.openxmlformats.org/officeDocument/2006/relationships/hyperlink" Target="file:///players/w/washidu02.html" TargetMode="External"/><Relationship Id="rId616" Type="http://schemas.openxmlformats.org/officeDocument/2006/relationships/hyperlink" Target="file:///players/k/knighna01.html" TargetMode="External"/><Relationship Id="rId823" Type="http://schemas.openxmlformats.org/officeDocument/2006/relationships/hyperlink" Target="file:///players/h/hachiru01.html" TargetMode="External"/><Relationship Id="rId255" Type="http://schemas.openxmlformats.org/officeDocument/2006/relationships/hyperlink" Target="file:///teams/NYK/2023.html" TargetMode="External"/><Relationship Id="rId462" Type="http://schemas.openxmlformats.org/officeDocument/2006/relationships/hyperlink" Target="file:///teams/SAC/2023.html" TargetMode="External"/><Relationship Id="rId1092" Type="http://schemas.openxmlformats.org/officeDocument/2006/relationships/hyperlink" Target="file:///players/b/brunsja01.html" TargetMode="External"/><Relationship Id="rId1106" Type="http://schemas.openxmlformats.org/officeDocument/2006/relationships/hyperlink" Target="file:///teams/UTA/2023.html" TargetMode="External"/><Relationship Id="rId115" Type="http://schemas.openxmlformats.org/officeDocument/2006/relationships/hyperlink" Target="file:///players/v/vandeja01.html" TargetMode="External"/><Relationship Id="rId322" Type="http://schemas.openxmlformats.org/officeDocument/2006/relationships/hyperlink" Target="file:///players/p/poweldw01.html" TargetMode="External"/><Relationship Id="rId767" Type="http://schemas.openxmlformats.org/officeDocument/2006/relationships/hyperlink" Target="file:///players/h/hillge01.html" TargetMode="External"/><Relationship Id="rId974" Type="http://schemas.openxmlformats.org/officeDocument/2006/relationships/hyperlink" Target="file:///teams/BRK/2023.html" TargetMode="External"/><Relationship Id="rId199" Type="http://schemas.openxmlformats.org/officeDocument/2006/relationships/hyperlink" Target="file:///teams/POR/2023.html" TargetMode="External"/><Relationship Id="rId627" Type="http://schemas.openxmlformats.org/officeDocument/2006/relationships/hyperlink" Target="file:///players/j/jonesca03.html" TargetMode="External"/><Relationship Id="rId834" Type="http://schemas.openxmlformats.org/officeDocument/2006/relationships/hyperlink" Target="file:///players/g/gillan01.html" TargetMode="External"/><Relationship Id="rId266" Type="http://schemas.openxmlformats.org/officeDocument/2006/relationships/hyperlink" Target="file:///players/r/rosede01.html" TargetMode="External"/><Relationship Id="rId473" Type="http://schemas.openxmlformats.org/officeDocument/2006/relationships/hyperlink" Target="file:///players/m/mitchdo01.html" TargetMode="External"/><Relationship Id="rId680" Type="http://schemas.openxmlformats.org/officeDocument/2006/relationships/hyperlink" Target="file:///players/j/johnske07.html" TargetMode="External"/><Relationship Id="rId901" Type="http://schemas.openxmlformats.org/officeDocument/2006/relationships/hyperlink" Target="file:///teams/SAC/2023.html" TargetMode="External"/><Relationship Id="rId1117" Type="http://schemas.openxmlformats.org/officeDocument/2006/relationships/hyperlink" Target="file:///teams/MIA/2023.html" TargetMode="External"/><Relationship Id="rId30" Type="http://schemas.openxmlformats.org/officeDocument/2006/relationships/hyperlink" Target="file:///teams/CLE/2023.html" TargetMode="External"/><Relationship Id="rId126" Type="http://schemas.openxmlformats.org/officeDocument/2006/relationships/hyperlink" Target="file:///teams/BOS/2023.html" TargetMode="External"/><Relationship Id="rId333" Type="http://schemas.openxmlformats.org/officeDocument/2006/relationships/hyperlink" Target="file:///teams/BOS/2023.html" TargetMode="External"/><Relationship Id="rId540" Type="http://schemas.openxmlformats.org/officeDocument/2006/relationships/hyperlink" Target="file:///players/l/leesa01.html" TargetMode="External"/><Relationship Id="rId778" Type="http://schemas.openxmlformats.org/officeDocument/2006/relationships/hyperlink" Target="file:///players/h/hardati02.html" TargetMode="External"/><Relationship Id="rId985" Type="http://schemas.openxmlformats.org/officeDocument/2006/relationships/hyperlink" Target="file:///players/c/craigto01.html" TargetMode="External"/><Relationship Id="rId1170" Type="http://schemas.openxmlformats.org/officeDocument/2006/relationships/hyperlink" Target="file:///teams/SAS/2023.html" TargetMode="External"/><Relationship Id="rId638" Type="http://schemas.openxmlformats.org/officeDocument/2006/relationships/hyperlink" Target="file:///players/j/joneska01.html" TargetMode="External"/><Relationship Id="rId845" Type="http://schemas.openxmlformats.org/officeDocument/2006/relationships/hyperlink" Target="file:///players/g/gordoer01.html" TargetMode="External"/><Relationship Id="rId1030" Type="http://schemas.openxmlformats.org/officeDocument/2006/relationships/hyperlink" Target="file:///players/c/coffeam01.html" TargetMode="External"/><Relationship Id="rId277" Type="http://schemas.openxmlformats.org/officeDocument/2006/relationships/hyperlink" Target="file:///players/q/quetane01.html" TargetMode="External"/><Relationship Id="rId400" Type="http://schemas.openxmlformats.org/officeDocument/2006/relationships/hyperlink" Target="file:///players/n/nancela02.html" TargetMode="External"/><Relationship Id="rId484" Type="http://schemas.openxmlformats.org/officeDocument/2006/relationships/hyperlink" Target="file:///players/m/mathega01.html" TargetMode="External"/><Relationship Id="rId705" Type="http://schemas.openxmlformats.org/officeDocument/2006/relationships/hyperlink" Target="file:///players/j/jacksis01.html" TargetMode="External"/><Relationship Id="rId1128" Type="http://schemas.openxmlformats.org/officeDocument/2006/relationships/hyperlink" Target="file:///teams/UTA/2023.html" TargetMode="External"/><Relationship Id="rId137" Type="http://schemas.openxmlformats.org/officeDocument/2006/relationships/hyperlink" Target="file:///players/t/theisda01.html" TargetMode="External"/><Relationship Id="rId344" Type="http://schemas.openxmlformats.org/officeDocument/2006/relationships/hyperlink" Target="file:///teams/CHO/2023.html" TargetMode="External"/><Relationship Id="rId691" Type="http://schemas.openxmlformats.org/officeDocument/2006/relationships/hyperlink" Target="file:///teams/MIL/2023.html" TargetMode="External"/><Relationship Id="rId789" Type="http://schemas.openxmlformats.org/officeDocument/2006/relationships/hyperlink" Target="file:///teams/ORL/2023.html" TargetMode="External"/><Relationship Id="rId912" Type="http://schemas.openxmlformats.org/officeDocument/2006/relationships/hyperlink" Target="file:///players/f/finnedo01.html" TargetMode="External"/><Relationship Id="rId996" Type="http://schemas.openxmlformats.org/officeDocument/2006/relationships/hyperlink" Target="file:///teams/GSW/2023.html" TargetMode="External"/><Relationship Id="rId41" Type="http://schemas.openxmlformats.org/officeDocument/2006/relationships/hyperlink" Target="file:///teams/WAS/2023.html" TargetMode="External"/><Relationship Id="rId551" Type="http://schemas.openxmlformats.org/officeDocument/2006/relationships/hyperlink" Target="file:///teams/NOP/2023.html" TargetMode="External"/><Relationship Id="rId649" Type="http://schemas.openxmlformats.org/officeDocument/2006/relationships/hyperlink" Target="file:///teams/MIA/2023.html" TargetMode="External"/><Relationship Id="rId856" Type="http://schemas.openxmlformats.org/officeDocument/2006/relationships/hyperlink" Target="file:///players/g/greenda02.html" TargetMode="External"/><Relationship Id="rId1181" Type="http://schemas.openxmlformats.org/officeDocument/2006/relationships/hyperlink" Target="file:///teams/WAS/2023.html" TargetMode="External"/><Relationship Id="rId190" Type="http://schemas.openxmlformats.org/officeDocument/2006/relationships/hyperlink" Target="file:///players/s/sengual01.html" TargetMode="External"/><Relationship Id="rId204" Type="http://schemas.openxmlformats.org/officeDocument/2006/relationships/hyperlink" Target="file:///players/s/simmobe01.html" TargetMode="External"/><Relationship Id="rId288" Type="http://schemas.openxmlformats.org/officeDocument/2006/relationships/hyperlink" Target="file:///players/r/reddica01.html" TargetMode="External"/><Relationship Id="rId411" Type="http://schemas.openxmlformats.org/officeDocument/2006/relationships/hyperlink" Target="file:///teams/HOU/2023.html" TargetMode="External"/><Relationship Id="rId509" Type="http://schemas.openxmlformats.org/officeDocument/2006/relationships/hyperlink" Target="file:///players/m/mcgeeja01.html" TargetMode="External"/><Relationship Id="rId1041" Type="http://schemas.openxmlformats.org/officeDocument/2006/relationships/hyperlink" Target="file:///players/b/bullore01.html" TargetMode="External"/><Relationship Id="rId1139" Type="http://schemas.openxmlformats.org/officeDocument/2006/relationships/hyperlink" Target="file:///teams/CHI/2023.html" TargetMode="External"/><Relationship Id="rId495" Type="http://schemas.openxmlformats.org/officeDocument/2006/relationships/hyperlink" Target="file:///teams/NYK/2023.html" TargetMode="External"/><Relationship Id="rId716" Type="http://schemas.openxmlformats.org/officeDocument/2006/relationships/hyperlink" Target="file:///players/h/holidju01.html" TargetMode="External"/><Relationship Id="rId923" Type="http://schemas.openxmlformats.org/officeDocument/2006/relationships/hyperlink" Target="file:///teams/OKC/2023.html" TargetMode="External"/><Relationship Id="rId52" Type="http://schemas.openxmlformats.org/officeDocument/2006/relationships/hyperlink" Target="file:///teams/LAC/2023.html" TargetMode="External"/><Relationship Id="rId148" Type="http://schemas.openxmlformats.org/officeDocument/2006/relationships/hyperlink" Target="file:///players/t/thybuma01.html" TargetMode="External"/><Relationship Id="rId355" Type="http://schemas.openxmlformats.org/officeDocument/2006/relationships/hyperlink" Target="file:///players/p/plumlma01.html" TargetMode="External"/><Relationship Id="rId562" Type="http://schemas.openxmlformats.org/officeDocument/2006/relationships/hyperlink" Target="file:///players/l/lopezbr01.html" TargetMode="External"/><Relationship Id="rId1192" Type="http://schemas.openxmlformats.org/officeDocument/2006/relationships/hyperlink" Target="file:///teams/WAS/2023.html" TargetMode="External"/><Relationship Id="rId1206" Type="http://schemas.openxmlformats.org/officeDocument/2006/relationships/hyperlink" Target="file:///players/b/bambamo01.html" TargetMode="External"/><Relationship Id="rId215" Type="http://schemas.openxmlformats.org/officeDocument/2006/relationships/hyperlink" Target="file:///teams/CHO/2023.html" TargetMode="External"/><Relationship Id="rId422" Type="http://schemas.openxmlformats.org/officeDocument/2006/relationships/hyperlink" Target="file:///teams/DAL/2023.html" TargetMode="External"/><Relationship Id="rId867" Type="http://schemas.openxmlformats.org/officeDocument/2006/relationships/hyperlink" Target="file:///players/f/fournev01.html" TargetMode="External"/><Relationship Id="rId1052" Type="http://schemas.openxmlformats.org/officeDocument/2006/relationships/hyperlink" Target="file:///teams/POR/2023.html" TargetMode="External"/><Relationship Id="rId299" Type="http://schemas.openxmlformats.org/officeDocument/2006/relationships/hyperlink" Target="file:///players/r/rhodeja01.html" TargetMode="External"/><Relationship Id="rId727" Type="http://schemas.openxmlformats.org/officeDocument/2006/relationships/hyperlink" Target="file:///players/h/houseda01.html" TargetMode="External"/><Relationship Id="rId934" Type="http://schemas.openxmlformats.org/officeDocument/2006/relationships/hyperlink" Target="file:///players/d/drumman01.html" TargetMode="External"/><Relationship Id="rId63" Type="http://schemas.openxmlformats.org/officeDocument/2006/relationships/hyperlink" Target="file:///players/w/wiggian01.html" TargetMode="External"/><Relationship Id="rId159" Type="http://schemas.openxmlformats.org/officeDocument/2006/relationships/hyperlink" Target="file:///players/t/toscaju01.html" TargetMode="External"/><Relationship Id="rId366" Type="http://schemas.openxmlformats.org/officeDocument/2006/relationships/hyperlink" Target="file:///players/n/nunnke01.html" TargetMode="External"/><Relationship Id="rId573" Type="http://schemas.openxmlformats.org/officeDocument/2006/relationships/hyperlink" Target="file:///players/k/krejcvi01.html" TargetMode="External"/><Relationship Id="rId780" Type="http://schemas.openxmlformats.org/officeDocument/2006/relationships/hyperlink" Target="file:///players/h/hardeja01.html" TargetMode="External"/><Relationship Id="rId1217" Type="http://schemas.openxmlformats.org/officeDocument/2006/relationships/hyperlink" Target="file:///teams/UTA/2023.html" TargetMode="External"/><Relationship Id="rId226" Type="http://schemas.openxmlformats.org/officeDocument/2006/relationships/hyperlink" Target="file:///players/r/ryanma01.html" TargetMode="External"/><Relationship Id="rId433" Type="http://schemas.openxmlformats.org/officeDocument/2006/relationships/hyperlink" Target="file:///players/m/morrima02.html" TargetMode="External"/><Relationship Id="rId878" Type="http://schemas.openxmlformats.org/officeDocument/2006/relationships/hyperlink" Target="file:///teams/CLE/2023.html" TargetMode="External"/><Relationship Id="rId1063" Type="http://schemas.openxmlformats.org/officeDocument/2006/relationships/hyperlink" Target="file:///players/c/careyve01.html" TargetMode="External"/><Relationship Id="rId640" Type="http://schemas.openxmlformats.org/officeDocument/2006/relationships/hyperlink" Target="file:///players/j/jonestr01.html" TargetMode="External"/><Relationship Id="rId738" Type="http://schemas.openxmlformats.org/officeDocument/2006/relationships/hyperlink" Target="file:///teams/ATL/2023.html" TargetMode="External"/><Relationship Id="rId945" Type="http://schemas.openxmlformats.org/officeDocument/2006/relationships/hyperlink" Target="file:///players/d/duranke01.html" TargetMode="External"/><Relationship Id="rId74" Type="http://schemas.openxmlformats.org/officeDocument/2006/relationships/hyperlink" Target="file:///teams/ORL/2023.html" TargetMode="External"/><Relationship Id="rId377" Type="http://schemas.openxmlformats.org/officeDocument/2006/relationships/hyperlink" Target="file:///players/o/onealro01.html" TargetMode="External"/><Relationship Id="rId500" Type="http://schemas.openxmlformats.org/officeDocument/2006/relationships/hyperlink" Target="file:///players/m/mcdanja02.html" TargetMode="External"/><Relationship Id="rId584" Type="http://schemas.openxmlformats.org/officeDocument/2006/relationships/hyperlink" Target="file:///teams/SAS/2023.html" TargetMode="External"/><Relationship Id="rId805" Type="http://schemas.openxmlformats.org/officeDocument/2006/relationships/hyperlink" Target="file:///players/g/greendr01.html" TargetMode="External"/><Relationship Id="rId1130" Type="http://schemas.openxmlformats.org/officeDocument/2006/relationships/hyperlink" Target="file:///teams/LAL/2023.html" TargetMode="External"/><Relationship Id="rId1228" Type="http://schemas.openxmlformats.org/officeDocument/2006/relationships/hyperlink" Target="file:///teams/CLE/2023.html" TargetMode="External"/><Relationship Id="rId5" Type="http://schemas.openxmlformats.org/officeDocument/2006/relationships/hyperlink" Target="file:///players/y/youngth01.html" TargetMode="External"/><Relationship Id="rId237" Type="http://schemas.openxmlformats.org/officeDocument/2006/relationships/hyperlink" Target="file:///teams/OKC/2023.html" TargetMode="External"/><Relationship Id="rId791" Type="http://schemas.openxmlformats.org/officeDocument/2006/relationships/hyperlink" Target="file:///teams/BRK/2023.html" TargetMode="External"/><Relationship Id="rId889" Type="http://schemas.openxmlformats.org/officeDocument/2006/relationships/hyperlink" Target="file:///players/g/giddejo01.html" TargetMode="External"/><Relationship Id="rId1074" Type="http://schemas.openxmlformats.org/officeDocument/2006/relationships/hyperlink" Target="file:///players/b/brogdma01.html" TargetMode="External"/><Relationship Id="rId444" Type="http://schemas.openxmlformats.org/officeDocument/2006/relationships/hyperlink" Target="file:///players/m/murraja01.html" TargetMode="External"/><Relationship Id="rId651" Type="http://schemas.openxmlformats.org/officeDocument/2006/relationships/hyperlink" Target="file:///teams/UTA/2023.html" TargetMode="External"/><Relationship Id="rId749" Type="http://schemas.openxmlformats.org/officeDocument/2006/relationships/hyperlink" Target="file:///teams/NOP/2023.html" TargetMode="External"/><Relationship Id="rId290" Type="http://schemas.openxmlformats.org/officeDocument/2006/relationships/hyperlink" Target="file:///players/r/reedda01.html" TargetMode="External"/><Relationship Id="rId304" Type="http://schemas.openxmlformats.org/officeDocument/2006/relationships/hyperlink" Target="file:///players/r/richajo01.html" TargetMode="External"/><Relationship Id="rId388" Type="http://schemas.openxmlformats.org/officeDocument/2006/relationships/hyperlink" Target="file:///teams/SAC/2023.html" TargetMode="External"/><Relationship Id="rId511" Type="http://schemas.openxmlformats.org/officeDocument/2006/relationships/hyperlink" Target="file:///players/l/loveke01.html" TargetMode="External"/><Relationship Id="rId609" Type="http://schemas.openxmlformats.org/officeDocument/2006/relationships/hyperlink" Target="file:///teams/UTA/2023.html" TargetMode="External"/><Relationship Id="rId956" Type="http://schemas.openxmlformats.org/officeDocument/2006/relationships/hyperlink" Target="file:///players/d/dellama01.html" TargetMode="External"/><Relationship Id="rId1141" Type="http://schemas.openxmlformats.org/officeDocument/2006/relationships/hyperlink" Target="file:///players/b/beysa01.html" TargetMode="External"/><Relationship Id="rId85" Type="http://schemas.openxmlformats.org/officeDocument/2006/relationships/hyperlink" Target="file:///players/w/walljo01.html" TargetMode="External"/><Relationship Id="rId150" Type="http://schemas.openxmlformats.org/officeDocument/2006/relationships/hyperlink" Target="file:///players/t/tillmxa01.html" TargetMode="External"/><Relationship Id="rId595" Type="http://schemas.openxmlformats.org/officeDocument/2006/relationships/hyperlink" Target="file:///teams/PHO/2023.html" TargetMode="External"/><Relationship Id="rId816" Type="http://schemas.openxmlformats.org/officeDocument/2006/relationships/hyperlink" Target="file:///teams/DAL/2023.html" TargetMode="External"/><Relationship Id="rId1001" Type="http://schemas.openxmlformats.org/officeDocument/2006/relationships/hyperlink" Target="file:///players/d/davisjo06.html" TargetMode="External"/><Relationship Id="rId248" Type="http://schemas.openxmlformats.org/officeDocument/2006/relationships/hyperlink" Target="file:///players/r/richajo01.html" TargetMode="External"/><Relationship Id="rId455" Type="http://schemas.openxmlformats.org/officeDocument/2006/relationships/hyperlink" Target="file:///players/m/mclaujo01.html" TargetMode="External"/><Relationship Id="rId662" Type="http://schemas.openxmlformats.org/officeDocument/2006/relationships/hyperlink" Target="file:///teams/LAL/2023.html" TargetMode="External"/><Relationship Id="rId1085" Type="http://schemas.openxmlformats.org/officeDocument/2006/relationships/hyperlink" Target="file:///teams/IND/2023.html" TargetMode="External"/><Relationship Id="rId12" Type="http://schemas.openxmlformats.org/officeDocument/2006/relationships/hyperlink" Target="file:///teams/MIA/2023.html" TargetMode="External"/><Relationship Id="rId108" Type="http://schemas.openxmlformats.org/officeDocument/2006/relationships/hyperlink" Target="file:///players/t/turnemy01.html" TargetMode="External"/><Relationship Id="rId315" Type="http://schemas.openxmlformats.org/officeDocument/2006/relationships/hyperlink" Target="file:///teams/TOR/2023.html" TargetMode="External"/><Relationship Id="rId522" Type="http://schemas.openxmlformats.org/officeDocument/2006/relationships/hyperlink" Target="file:///players/m/mamuksa01.html" TargetMode="External"/><Relationship Id="rId967" Type="http://schemas.openxmlformats.org/officeDocument/2006/relationships/hyperlink" Target="file:///teams/SAS/2023.html" TargetMode="External"/><Relationship Id="rId1152" Type="http://schemas.openxmlformats.org/officeDocument/2006/relationships/hyperlink" Target="file:///players/b/banede01.html" TargetMode="External"/><Relationship Id="rId96" Type="http://schemas.openxmlformats.org/officeDocument/2006/relationships/hyperlink" Target="file:///players/w/washity02.html" TargetMode="External"/><Relationship Id="rId161" Type="http://schemas.openxmlformats.org/officeDocument/2006/relationships/hyperlink" Target="file:///players/s/smithis01.html" TargetMode="External"/><Relationship Id="rId399" Type="http://schemas.openxmlformats.org/officeDocument/2006/relationships/hyperlink" Target="file:///teams/CHO/2023.html" TargetMode="External"/><Relationship Id="rId827" Type="http://schemas.openxmlformats.org/officeDocument/2006/relationships/hyperlink" Target="file:///teams/LAL/2023.html" TargetMode="External"/><Relationship Id="rId1012" Type="http://schemas.openxmlformats.org/officeDocument/2006/relationships/hyperlink" Target="file:///players/c/champju02.html" TargetMode="External"/><Relationship Id="rId259" Type="http://schemas.openxmlformats.org/officeDocument/2006/relationships/hyperlink" Target="file:///teams/OKC/2023.html" TargetMode="External"/><Relationship Id="rId466" Type="http://schemas.openxmlformats.org/officeDocument/2006/relationships/hyperlink" Target="file:///teams/BRK/2023.html" TargetMode="External"/><Relationship Id="rId673" Type="http://schemas.openxmlformats.org/officeDocument/2006/relationships/hyperlink" Target="file:///teams/BRK/2023.html" TargetMode="External"/><Relationship Id="rId880" Type="http://schemas.openxmlformats.org/officeDocument/2006/relationships/hyperlink" Target="file:///teams/HOU/2023.html" TargetMode="External"/><Relationship Id="rId1096" Type="http://schemas.openxmlformats.org/officeDocument/2006/relationships/hyperlink" Target="file:///teams/PHO/2023.html" TargetMode="External"/><Relationship Id="rId23" Type="http://schemas.openxmlformats.org/officeDocument/2006/relationships/hyperlink" Target="file:///players/w/willivi01.html" TargetMode="External"/><Relationship Id="rId119" Type="http://schemas.openxmlformats.org/officeDocument/2006/relationships/hyperlink" Target="file:///players/v/vanvlfr01.html" TargetMode="External"/><Relationship Id="rId326" Type="http://schemas.openxmlformats.org/officeDocument/2006/relationships/hyperlink" Target="file:///players/p/prestja01.html" TargetMode="External"/><Relationship Id="rId533" Type="http://schemas.openxmlformats.org/officeDocument/2006/relationships/hyperlink" Target="file:///teams/NOP/2023.html" TargetMode="External"/><Relationship Id="rId978" Type="http://schemas.openxmlformats.org/officeDocument/2006/relationships/hyperlink" Target="file:///teams/UTA/2023.html" TargetMode="External"/><Relationship Id="rId1163" Type="http://schemas.openxmlformats.org/officeDocument/2006/relationships/hyperlink" Target="file:///teams/NYK/2023.html" TargetMode="External"/><Relationship Id="rId740" Type="http://schemas.openxmlformats.org/officeDocument/2006/relationships/hyperlink" Target="file:///players/h/hylanbo01.html" TargetMode="External"/><Relationship Id="rId838" Type="http://schemas.openxmlformats.org/officeDocument/2006/relationships/hyperlink" Target="file:///players/g/goodwjo01.html" TargetMode="External"/><Relationship Id="rId1023" Type="http://schemas.openxmlformats.org/officeDocument/2006/relationships/hyperlink" Target="file:///teams/HOU/2023.html" TargetMode="External"/><Relationship Id="rId172" Type="http://schemas.openxmlformats.org/officeDocument/2006/relationships/hyperlink" Target="file:///teams/CLE/2023.html" TargetMode="External"/><Relationship Id="rId477" Type="http://schemas.openxmlformats.org/officeDocument/2006/relationships/hyperlink" Target="file:///players/m/mobleis01.html" TargetMode="External"/><Relationship Id="rId600" Type="http://schemas.openxmlformats.org/officeDocument/2006/relationships/hyperlink" Target="file:///teams/HOU/2023.html" TargetMode="External"/><Relationship Id="rId684" Type="http://schemas.openxmlformats.org/officeDocument/2006/relationships/hyperlink" Target="file:///players/j/jokicni01.html" TargetMode="External"/><Relationship Id="rId1230" Type="http://schemas.openxmlformats.org/officeDocument/2006/relationships/hyperlink" Target="file:///teams/NOP/2023.html" TargetMode="External"/><Relationship Id="rId337" Type="http://schemas.openxmlformats.org/officeDocument/2006/relationships/hyperlink" Target="file:///players/o/omorueu01.html" TargetMode="External"/><Relationship Id="rId891" Type="http://schemas.openxmlformats.org/officeDocument/2006/relationships/hyperlink" Target="file:///players/e/easonta01.html" TargetMode="External"/><Relationship Id="rId905" Type="http://schemas.openxmlformats.org/officeDocument/2006/relationships/hyperlink" Target="file:///teams/POR/2023.html" TargetMode="External"/><Relationship Id="rId989" Type="http://schemas.openxmlformats.org/officeDocument/2006/relationships/hyperlink" Target="file:///players/c/culveja01.html" TargetMode="External"/><Relationship Id="rId34" Type="http://schemas.openxmlformats.org/officeDocument/2006/relationships/hyperlink" Target="file:///players/w/wisemja01.html" TargetMode="External"/><Relationship Id="rId544" Type="http://schemas.openxmlformats.org/officeDocument/2006/relationships/hyperlink" Target="file:///players/l/leonaka01.html" TargetMode="External"/><Relationship Id="rId751" Type="http://schemas.openxmlformats.org/officeDocument/2006/relationships/hyperlink" Target="file:///teams/DET/2023.html" TargetMode="External"/><Relationship Id="rId849" Type="http://schemas.openxmlformats.org/officeDocument/2006/relationships/hyperlink" Target="file:///teams/NOP/2023.html" TargetMode="External"/><Relationship Id="rId1174" Type="http://schemas.openxmlformats.org/officeDocument/2006/relationships/hyperlink" Target="file:///teams/LAC/2023.html" TargetMode="External"/><Relationship Id="rId183" Type="http://schemas.openxmlformats.org/officeDocument/2006/relationships/hyperlink" Target="file:///players/t/tateja01.html" TargetMode="External"/><Relationship Id="rId390" Type="http://schemas.openxmlformats.org/officeDocument/2006/relationships/hyperlink" Target="file:///teams/MIA/2023.html" TargetMode="External"/><Relationship Id="rId404" Type="http://schemas.openxmlformats.org/officeDocument/2006/relationships/hyperlink" Target="file:///players/n/nesmiaa01.html" TargetMode="External"/><Relationship Id="rId611" Type="http://schemas.openxmlformats.org/officeDocument/2006/relationships/hyperlink" Target="file:///teams/DET/2023.html" TargetMode="External"/><Relationship Id="rId1034" Type="http://schemas.openxmlformats.org/officeDocument/2006/relationships/hyperlink" Target="file:///players/c/colliza01.html" TargetMode="External"/><Relationship Id="rId250" Type="http://schemas.openxmlformats.org/officeDocument/2006/relationships/hyperlink" Target="file:///players/r/riverau01.html" TargetMode="External"/><Relationship Id="rId488" Type="http://schemas.openxmlformats.org/officeDocument/2006/relationships/hyperlink" Target="file:///players/m/mathube01.html" TargetMode="External"/><Relationship Id="rId695" Type="http://schemas.openxmlformats.org/officeDocument/2006/relationships/hyperlink" Target="file:///players/i/irvinky01.html" TargetMode="External"/><Relationship Id="rId709" Type="http://schemas.openxmlformats.org/officeDocument/2006/relationships/hyperlink" Target="file:///players/j/jacksju01.html" TargetMode="External"/><Relationship Id="rId916" Type="http://schemas.openxmlformats.org/officeDocument/2006/relationships/hyperlink" Target="file:///players/f/flynnma01.html" TargetMode="External"/><Relationship Id="rId1101" Type="http://schemas.openxmlformats.org/officeDocument/2006/relationships/hyperlink" Target="file:///players/b/bogdabo02.html" TargetMode="External"/><Relationship Id="rId45" Type="http://schemas.openxmlformats.org/officeDocument/2006/relationships/hyperlink" Target="file:///teams/DEN/2023.html" TargetMode="External"/><Relationship Id="rId110" Type="http://schemas.openxmlformats.org/officeDocument/2006/relationships/hyperlink" Target="file:///players/u/umudest01.html" TargetMode="External"/><Relationship Id="rId348" Type="http://schemas.openxmlformats.org/officeDocument/2006/relationships/hyperlink" Target="file:///teams/PHO/2023.html" TargetMode="External"/><Relationship Id="rId555" Type="http://schemas.openxmlformats.org/officeDocument/2006/relationships/hyperlink" Target="file:///teams/POR/2023.html" TargetMode="External"/><Relationship Id="rId762" Type="http://schemas.openxmlformats.org/officeDocument/2006/relationships/hyperlink" Target="file:///players/h/highsha01.html" TargetMode="External"/><Relationship Id="rId1185" Type="http://schemas.openxmlformats.org/officeDocument/2006/relationships/hyperlink" Target="file:///teams/TOR/2023.html" TargetMode="External"/><Relationship Id="rId194" Type="http://schemas.openxmlformats.org/officeDocument/2006/relationships/hyperlink" Target="file:///players/s/shamela01.html" TargetMode="External"/><Relationship Id="rId208" Type="http://schemas.openxmlformats.org/officeDocument/2006/relationships/hyperlink" Target="file:///players/s/simonan01.html" TargetMode="External"/><Relationship Id="rId415" Type="http://schemas.openxmlformats.org/officeDocument/2006/relationships/hyperlink" Target="file:///players/n/noelne01.html" TargetMode="External"/><Relationship Id="rId622" Type="http://schemas.openxmlformats.org/officeDocument/2006/relationships/hyperlink" Target="file:///teams/POR/2023.html" TargetMode="External"/><Relationship Id="rId1045" Type="http://schemas.openxmlformats.org/officeDocument/2006/relationships/hyperlink" Target="file:///players/b/burtode02.html" TargetMode="External"/><Relationship Id="rId261" Type="http://schemas.openxmlformats.org/officeDocument/2006/relationships/hyperlink" Target="file:///teams/SAS/2023.html" TargetMode="External"/><Relationship Id="rId499" Type="http://schemas.openxmlformats.org/officeDocument/2006/relationships/hyperlink" Target="file:///teams/IND/2023.html" TargetMode="External"/><Relationship Id="rId927" Type="http://schemas.openxmlformats.org/officeDocument/2006/relationships/hyperlink" Target="file:///teams/WAS/2023.html" TargetMode="External"/><Relationship Id="rId1112" Type="http://schemas.openxmlformats.org/officeDocument/2006/relationships/hyperlink" Target="file:///teams/TOR/2023.html" TargetMode="External"/><Relationship Id="rId56" Type="http://schemas.openxmlformats.org/officeDocument/2006/relationships/hyperlink" Target="file:///teams/BOS/2023.html" TargetMode="External"/><Relationship Id="rId359" Type="http://schemas.openxmlformats.org/officeDocument/2006/relationships/hyperlink" Target="file:///teams/LAC/2023.html" TargetMode="External"/><Relationship Id="rId566" Type="http://schemas.openxmlformats.org/officeDocument/2006/relationships/hyperlink" Target="file:///players/l/loveke01.html" TargetMode="External"/><Relationship Id="rId773" Type="http://schemas.openxmlformats.org/officeDocument/2006/relationships/hyperlink" Target="file:///players/h/hamptrj01.html" TargetMode="External"/><Relationship Id="rId1196" Type="http://schemas.openxmlformats.org/officeDocument/2006/relationships/hyperlink" Target="file:///teams/UTA/2023.html" TargetMode="External"/><Relationship Id="rId121" Type="http://schemas.openxmlformats.org/officeDocument/2006/relationships/hyperlink" Target="file:///players/v/vassede01.html" TargetMode="External"/><Relationship Id="rId219" Type="http://schemas.openxmlformats.org/officeDocument/2006/relationships/hyperlink" Target="file:///players/s/smithdr01.html" TargetMode="External"/><Relationship Id="rId426" Type="http://schemas.openxmlformats.org/officeDocument/2006/relationships/hyperlink" Target="file:///teams/GSW/2023.html" TargetMode="External"/><Relationship Id="rId633" Type="http://schemas.openxmlformats.org/officeDocument/2006/relationships/hyperlink" Target="file:///teams/UTA/2023.html" TargetMode="External"/><Relationship Id="rId980" Type="http://schemas.openxmlformats.org/officeDocument/2006/relationships/hyperlink" Target="file:///teams/MIN/2023.html" TargetMode="External"/><Relationship Id="rId1056" Type="http://schemas.openxmlformats.org/officeDocument/2006/relationships/hyperlink" Target="file:///teams/DEN/2023.html" TargetMode="External"/><Relationship Id="rId840" Type="http://schemas.openxmlformats.org/officeDocument/2006/relationships/hyperlink" Target="file:///players/g/gordoaa01.html" TargetMode="External"/><Relationship Id="rId938" Type="http://schemas.openxmlformats.org/officeDocument/2006/relationships/hyperlink" Target="file:///players/d/dukeda01.html" TargetMode="External"/><Relationship Id="rId67" Type="http://schemas.openxmlformats.org/officeDocument/2006/relationships/hyperlink" Target="file:///players/w/willial06.html" TargetMode="External"/><Relationship Id="rId272" Type="http://schemas.openxmlformats.org/officeDocument/2006/relationships/hyperlink" Target="file:///teams/PHO/2023.html" TargetMode="External"/><Relationship Id="rId577" Type="http://schemas.openxmlformats.org/officeDocument/2006/relationships/hyperlink" Target="file:///players/k/kuzmaky01.html" TargetMode="External"/><Relationship Id="rId700" Type="http://schemas.openxmlformats.org/officeDocument/2006/relationships/hyperlink" Target="file:///teams/ORL/2023.html" TargetMode="External"/><Relationship Id="rId1123" Type="http://schemas.openxmlformats.org/officeDocument/2006/relationships/hyperlink" Target="file:///teams/SAS/2023.html" TargetMode="External"/><Relationship Id="rId132" Type="http://schemas.openxmlformats.org/officeDocument/2006/relationships/hyperlink" Target="file:///teams/CHI/2023.html" TargetMode="External"/><Relationship Id="rId784" Type="http://schemas.openxmlformats.org/officeDocument/2006/relationships/hyperlink" Target="file:///players/h/harpero02.html" TargetMode="External"/><Relationship Id="rId991" Type="http://schemas.openxmlformats.org/officeDocument/2006/relationships/hyperlink" Target="file:///players/c/cunnica01.html" TargetMode="External"/><Relationship Id="rId1067" Type="http://schemas.openxmlformats.org/officeDocument/2006/relationships/hyperlink" Target="file:///players/b/bridgmi01.html" TargetMode="External"/><Relationship Id="rId437" Type="http://schemas.openxmlformats.org/officeDocument/2006/relationships/hyperlink" Target="file:///teams/DAL/2023.html" TargetMode="External"/><Relationship Id="rId644" Type="http://schemas.openxmlformats.org/officeDocument/2006/relationships/hyperlink" Target="file:///players/j/jordade01.html" TargetMode="External"/><Relationship Id="rId851" Type="http://schemas.openxmlformats.org/officeDocument/2006/relationships/hyperlink" Target="file:///teams/SAS/2023.html" TargetMode="External"/><Relationship Id="rId283" Type="http://schemas.openxmlformats.org/officeDocument/2006/relationships/hyperlink" Target="file:///players/r/reaveau01.html" TargetMode="External"/><Relationship Id="rId490" Type="http://schemas.openxmlformats.org/officeDocument/2006/relationships/hyperlink" Target="file:///players/m/matthwe02.html" TargetMode="External"/><Relationship Id="rId504" Type="http://schemas.openxmlformats.org/officeDocument/2006/relationships/hyperlink" Target="file:///teams/CHO/2023.html" TargetMode="External"/><Relationship Id="rId711" Type="http://schemas.openxmlformats.org/officeDocument/2006/relationships/hyperlink" Target="file:///players/j/jacksqu01.html" TargetMode="External"/><Relationship Id="rId949" Type="http://schemas.openxmlformats.org/officeDocument/2006/relationships/hyperlink" Target="file:///players/d/daysda01.html" TargetMode="External"/><Relationship Id="rId1134" Type="http://schemas.openxmlformats.org/officeDocument/2006/relationships/hyperlink" Target="file:///teams/DAL/2023.html" TargetMode="External"/><Relationship Id="rId78" Type="http://schemas.openxmlformats.org/officeDocument/2006/relationships/hyperlink" Target="file:///teams/PHO/2023.html" TargetMode="External"/><Relationship Id="rId143" Type="http://schemas.openxmlformats.org/officeDocument/2006/relationships/hyperlink" Target="file:///players/t/thorjt01.html" TargetMode="External"/><Relationship Id="rId350" Type="http://schemas.openxmlformats.org/officeDocument/2006/relationships/hyperlink" Target="file:///teams/POR/2023.html" TargetMode="External"/><Relationship Id="rId588" Type="http://schemas.openxmlformats.org/officeDocument/2006/relationships/hyperlink" Target="file:///teams/CHI/2023.html" TargetMode="External"/><Relationship Id="rId795" Type="http://schemas.openxmlformats.org/officeDocument/2006/relationships/hyperlink" Target="file:///teams/PHI/2023.html" TargetMode="External"/><Relationship Id="rId809" Type="http://schemas.openxmlformats.org/officeDocument/2006/relationships/hyperlink" Target="file:///players/g/greenja01.html" TargetMode="External"/><Relationship Id="rId1201" Type="http://schemas.openxmlformats.org/officeDocument/2006/relationships/hyperlink" Target="file:///players/b/ballla01.html" TargetMode="External"/><Relationship Id="rId9" Type="http://schemas.openxmlformats.org/officeDocument/2006/relationships/hyperlink" Target="file:///players/y/yurtsom01.html" TargetMode="External"/><Relationship Id="rId210" Type="http://schemas.openxmlformats.org/officeDocument/2006/relationships/hyperlink" Target="file:///players/s/simsje01.html" TargetMode="External"/><Relationship Id="rId448" Type="http://schemas.openxmlformats.org/officeDocument/2006/relationships/hyperlink" Target="file:///players/m/muscami01.html" TargetMode="External"/><Relationship Id="rId655" Type="http://schemas.openxmlformats.org/officeDocument/2006/relationships/hyperlink" Target="file:///players/k/kaminfr01.html" TargetMode="External"/><Relationship Id="rId862" Type="http://schemas.openxmlformats.org/officeDocument/2006/relationships/hyperlink" Target="file:///teams/MIN/2023.html" TargetMode="External"/><Relationship Id="rId1078" Type="http://schemas.openxmlformats.org/officeDocument/2006/relationships/hyperlink" Target="file:///players/b/brownbr01.html" TargetMode="External"/><Relationship Id="rId294" Type="http://schemas.openxmlformats.org/officeDocument/2006/relationships/hyperlink" Target="file:///teams/LAL/2023.html" TargetMode="External"/><Relationship Id="rId308" Type="http://schemas.openxmlformats.org/officeDocument/2006/relationships/hyperlink" Target="file:///players/p/poolejo01.html" TargetMode="External"/><Relationship Id="rId515" Type="http://schemas.openxmlformats.org/officeDocument/2006/relationships/hyperlink" Target="file:///players/l/lylestr01.html" TargetMode="External"/><Relationship Id="rId722" Type="http://schemas.openxmlformats.org/officeDocument/2006/relationships/hyperlink" Target="file:///teams/SAC/2023.html" TargetMode="External"/><Relationship Id="rId1145" Type="http://schemas.openxmlformats.org/officeDocument/2006/relationships/hyperlink" Target="file:///players/b/birchkh01.html" TargetMode="External"/><Relationship Id="rId89" Type="http://schemas.openxmlformats.org/officeDocument/2006/relationships/hyperlink" Target="file:///teams/BRK/2023.html" TargetMode="External"/><Relationship Id="rId154" Type="http://schemas.openxmlformats.org/officeDocument/2006/relationships/hyperlink" Target="file:///players/t/toppiob01.html" TargetMode="External"/><Relationship Id="rId361" Type="http://schemas.openxmlformats.org/officeDocument/2006/relationships/hyperlink" Target="file:///players/p/poeltja01.html" TargetMode="External"/><Relationship Id="rId599" Type="http://schemas.openxmlformats.org/officeDocument/2006/relationships/hyperlink" Target="file:///players/k/kaminfr01.html" TargetMode="External"/><Relationship Id="rId1005" Type="http://schemas.openxmlformats.org/officeDocument/2006/relationships/hyperlink" Target="file:///players/d/davisjd01.html" TargetMode="External"/><Relationship Id="rId1212" Type="http://schemas.openxmlformats.org/officeDocument/2006/relationships/hyperlink" Target="file:///players/a/adamsst01.html" TargetMode="External"/><Relationship Id="rId459" Type="http://schemas.openxmlformats.org/officeDocument/2006/relationships/hyperlink" Target="file:///players/m/merrisa01.html" TargetMode="External"/><Relationship Id="rId666" Type="http://schemas.openxmlformats.org/officeDocument/2006/relationships/hyperlink" Target="file:///teams/OKC/2023.html" TargetMode="External"/><Relationship Id="rId873" Type="http://schemas.openxmlformats.org/officeDocument/2006/relationships/hyperlink" Target="file:///players/g/gabriwe01.html" TargetMode="External"/><Relationship Id="rId1089" Type="http://schemas.openxmlformats.org/officeDocument/2006/relationships/hyperlink" Target="file:///teams/LAL/2023.html" TargetMode="External"/><Relationship Id="rId16" Type="http://schemas.openxmlformats.org/officeDocument/2006/relationships/hyperlink" Target="file:///teams/OKC/2023.html" TargetMode="External"/><Relationship Id="rId221" Type="http://schemas.openxmlformats.org/officeDocument/2006/relationships/hyperlink" Target="file:///players/r/russeda01.html" TargetMode="External"/><Relationship Id="rId319" Type="http://schemas.openxmlformats.org/officeDocument/2006/relationships/hyperlink" Target="file:///teams/WAS/2023.html" TargetMode="External"/><Relationship Id="rId526" Type="http://schemas.openxmlformats.org/officeDocument/2006/relationships/hyperlink" Target="file:///players/m/manntr01.html" TargetMode="External"/><Relationship Id="rId1156" Type="http://schemas.openxmlformats.org/officeDocument/2006/relationships/hyperlink" Target="file:///players/b/barlodo01.html" TargetMode="External"/><Relationship Id="rId733" Type="http://schemas.openxmlformats.org/officeDocument/2006/relationships/hyperlink" Target="file:///players/h/huertke01.html" TargetMode="External"/><Relationship Id="rId940" Type="http://schemas.openxmlformats.org/officeDocument/2006/relationships/hyperlink" Target="file:///players/d/dunnkr01.html" TargetMode="External"/><Relationship Id="rId1016" Type="http://schemas.openxmlformats.org/officeDocument/2006/relationships/hyperlink" Target="file:///players/c/champju01.html" TargetMode="External"/><Relationship Id="rId165" Type="http://schemas.openxmlformats.org/officeDocument/2006/relationships/hyperlink" Target="file:///players/s/smithja04.html" TargetMode="External"/><Relationship Id="rId372" Type="http://schemas.openxmlformats.org/officeDocument/2006/relationships/hyperlink" Target="file:///players/n/nworajo01.html" TargetMode="External"/><Relationship Id="rId677" Type="http://schemas.openxmlformats.org/officeDocument/2006/relationships/hyperlink" Target="file:///teams/IND/2023.html" TargetMode="External"/><Relationship Id="rId800" Type="http://schemas.openxmlformats.org/officeDocument/2006/relationships/hyperlink" Target="file:///teams/NYK/2023.html" TargetMode="External"/><Relationship Id="rId1223" Type="http://schemas.openxmlformats.org/officeDocument/2006/relationships/hyperlink" Target="file:///players/a/alexani01.html" TargetMode="External"/><Relationship Id="rId232" Type="http://schemas.openxmlformats.org/officeDocument/2006/relationships/hyperlink" Target="file:///teams/SAC/2023.html" TargetMode="External"/><Relationship Id="rId884" Type="http://schemas.openxmlformats.org/officeDocument/2006/relationships/hyperlink" Target="file:///teams/UTA/2023.html" TargetMode="External"/><Relationship Id="rId27" Type="http://schemas.openxmlformats.org/officeDocument/2006/relationships/hyperlink" Target="file:///players/w/willizi01.html" TargetMode="External"/><Relationship Id="rId537" Type="http://schemas.openxmlformats.org/officeDocument/2006/relationships/hyperlink" Target="file:///teams/CHO/2023.html" TargetMode="External"/><Relationship Id="rId744" Type="http://schemas.openxmlformats.org/officeDocument/2006/relationships/hyperlink" Target="file:///players/h/hasleud01.html" TargetMode="External"/><Relationship Id="rId951" Type="http://schemas.openxmlformats.org/officeDocument/2006/relationships/hyperlink" Target="file:///players/d/dedmode01.html" TargetMode="External"/><Relationship Id="rId1167" Type="http://schemas.openxmlformats.org/officeDocument/2006/relationships/hyperlink" Target="file:///players/b/bartowi01.html" TargetMode="External"/><Relationship Id="rId80" Type="http://schemas.openxmlformats.org/officeDocument/2006/relationships/hyperlink" Target="file:///teams/POR/2023.html" TargetMode="External"/><Relationship Id="rId176" Type="http://schemas.openxmlformats.org/officeDocument/2006/relationships/hyperlink" Target="file:///teams/MIA/2023.html" TargetMode="External"/><Relationship Id="rId383" Type="http://schemas.openxmlformats.org/officeDocument/2006/relationships/hyperlink" Target="file:///players/o/okongon01.html" TargetMode="External"/><Relationship Id="rId590" Type="http://schemas.openxmlformats.org/officeDocument/2006/relationships/hyperlink" Target="file:///players/l/lawsoaj01.html" TargetMode="External"/><Relationship Id="rId604" Type="http://schemas.openxmlformats.org/officeDocument/2006/relationships/hyperlink" Target="file:///players/k/kennalu01.html" TargetMode="External"/><Relationship Id="rId811" Type="http://schemas.openxmlformats.org/officeDocument/2006/relationships/hyperlink" Target="file:///players/g/greenja02.html" TargetMode="External"/><Relationship Id="rId1027" Type="http://schemas.openxmlformats.org/officeDocument/2006/relationships/hyperlink" Target="file:///teams/UTA/2023.html" TargetMode="External"/><Relationship Id="rId1234" Type="http://schemas.openxmlformats.org/officeDocument/2006/relationships/hyperlink" Target="file:///teams/MIL/2023.html" TargetMode="External"/><Relationship Id="rId243" Type="http://schemas.openxmlformats.org/officeDocument/2006/relationships/hyperlink" Target="file:///teams/ORL/2023.html" TargetMode="External"/><Relationship Id="rId450" Type="http://schemas.openxmlformats.org/officeDocument/2006/relationships/hyperlink" Target="file:///teams/OKC/2023.html" TargetMode="External"/><Relationship Id="rId688" Type="http://schemas.openxmlformats.org/officeDocument/2006/relationships/hyperlink" Target="file:///players/i/iguodan01.html" TargetMode="External"/><Relationship Id="rId895" Type="http://schemas.openxmlformats.org/officeDocument/2006/relationships/hyperlink" Target="file:///players/e/edwarke02.html" TargetMode="External"/><Relationship Id="rId909" Type="http://schemas.openxmlformats.org/officeDocument/2006/relationships/hyperlink" Target="file:///players/f/fernabr01.html" TargetMode="External"/><Relationship Id="rId1080" Type="http://schemas.openxmlformats.org/officeDocument/2006/relationships/hyperlink" Target="file:///players/b/browngr01.html" TargetMode="External"/><Relationship Id="rId38" Type="http://schemas.openxmlformats.org/officeDocument/2006/relationships/hyperlink" Target="file:///players/w/woodch01.html" TargetMode="External"/><Relationship Id="rId103" Type="http://schemas.openxmlformats.org/officeDocument/2006/relationships/hyperlink" Target="file:///teams/MIN/2023.html" TargetMode="External"/><Relationship Id="rId310" Type="http://schemas.openxmlformats.org/officeDocument/2006/relationships/hyperlink" Target="file:///players/p/porteke02.html" TargetMode="External"/><Relationship Id="rId548" Type="http://schemas.openxmlformats.org/officeDocument/2006/relationships/hyperlink" Target="file:///players/l/leverca01.html" TargetMode="External"/><Relationship Id="rId755" Type="http://schemas.openxmlformats.org/officeDocument/2006/relationships/hyperlink" Target="file:///teams/TOR/2023.html" TargetMode="External"/><Relationship Id="rId962" Type="http://schemas.openxmlformats.org/officeDocument/2006/relationships/hyperlink" Target="file:///players/d/diakima01.html" TargetMode="External"/><Relationship Id="rId1178" Type="http://schemas.openxmlformats.org/officeDocument/2006/relationships/hyperlink" Target="file:///players/b/bazleda01.html" TargetMode="External"/><Relationship Id="rId91" Type="http://schemas.openxmlformats.org/officeDocument/2006/relationships/hyperlink" Target="file:///teams/PHO/2023.html" TargetMode="External"/><Relationship Id="rId187" Type="http://schemas.openxmlformats.org/officeDocument/2006/relationships/hyperlink" Target="file:///players/t/taylote01.html" TargetMode="External"/><Relationship Id="rId394" Type="http://schemas.openxmlformats.org/officeDocument/2006/relationships/hyperlink" Target="file:///teams/BOS/2023.html" TargetMode="External"/><Relationship Id="rId408" Type="http://schemas.openxmlformats.org/officeDocument/2006/relationships/hyperlink" Target="file:///players/n/niangge01.html" TargetMode="External"/><Relationship Id="rId615" Type="http://schemas.openxmlformats.org/officeDocument/2006/relationships/hyperlink" Target="file:///teams/DAL/2023.html" TargetMode="External"/><Relationship Id="rId822" Type="http://schemas.openxmlformats.org/officeDocument/2006/relationships/hyperlink" Target="file:///teams/NYK/2023.html" TargetMode="External"/><Relationship Id="rId1038" Type="http://schemas.openxmlformats.org/officeDocument/2006/relationships/hyperlink" Target="file:///teams/LAL/2023.html" TargetMode="External"/><Relationship Id="rId254" Type="http://schemas.openxmlformats.org/officeDocument/2006/relationships/hyperlink" Target="file:///players/r/robinmi01.html" TargetMode="External"/><Relationship Id="rId699" Type="http://schemas.openxmlformats.org/officeDocument/2006/relationships/hyperlink" Target="file:///players/i/isaacjo01.html" TargetMode="External"/><Relationship Id="rId1091" Type="http://schemas.openxmlformats.org/officeDocument/2006/relationships/hyperlink" Target="file:///teams/LAL/2023.html" TargetMode="External"/><Relationship Id="rId1105" Type="http://schemas.openxmlformats.org/officeDocument/2006/relationships/hyperlink" Target="file:///players/b/bolmale01.html" TargetMode="External"/><Relationship Id="rId49" Type="http://schemas.openxmlformats.org/officeDocument/2006/relationships/hyperlink" Target="file:///players/w/westbru01.html" TargetMode="External"/><Relationship Id="rId114" Type="http://schemas.openxmlformats.org/officeDocument/2006/relationships/hyperlink" Target="file:///players/v/vandeja01.html" TargetMode="External"/><Relationship Id="rId461" Type="http://schemas.openxmlformats.org/officeDocument/2006/relationships/hyperlink" Target="file:///players/m/metuch01.html" TargetMode="External"/><Relationship Id="rId559" Type="http://schemas.openxmlformats.org/officeDocument/2006/relationships/hyperlink" Target="file:///teams/MEM/2023.html" TargetMode="External"/><Relationship Id="rId766" Type="http://schemas.openxmlformats.org/officeDocument/2006/relationships/hyperlink" Target="file:///teams/MIL/2023.html" TargetMode="External"/><Relationship Id="rId1189" Type="http://schemas.openxmlformats.org/officeDocument/2006/relationships/hyperlink" Target="file:///players/a/arcidry01.html" TargetMode="External"/><Relationship Id="rId198" Type="http://schemas.openxmlformats.org/officeDocument/2006/relationships/hyperlink" Target="file:///players/s/sharpsh01.html" TargetMode="External"/><Relationship Id="rId321" Type="http://schemas.openxmlformats.org/officeDocument/2006/relationships/hyperlink" Target="file:///teams/UTA/2023.html" TargetMode="External"/><Relationship Id="rId419" Type="http://schemas.openxmlformats.org/officeDocument/2006/relationships/hyperlink" Target="file:///players/n/nowelja01.html" TargetMode="External"/><Relationship Id="rId626" Type="http://schemas.openxmlformats.org/officeDocument/2006/relationships/hyperlink" Target="file:///teams/MEM/2023.html" TargetMode="External"/><Relationship Id="rId973" Type="http://schemas.openxmlformats.org/officeDocument/2006/relationships/hyperlink" Target="file:///players/d/dinwisp01.html" TargetMode="External"/><Relationship Id="rId1049" Type="http://schemas.openxmlformats.org/officeDocument/2006/relationships/hyperlink" Target="file:///players/b/butleji01.html" TargetMode="External"/><Relationship Id="rId833" Type="http://schemas.openxmlformats.org/officeDocument/2006/relationships/hyperlink" Target="file:///teams/OKC/2023.html" TargetMode="External"/><Relationship Id="rId1116" Type="http://schemas.openxmlformats.org/officeDocument/2006/relationships/hyperlink" Target="file:///players/b/bouyeja01.html" TargetMode="External"/><Relationship Id="rId265" Type="http://schemas.openxmlformats.org/officeDocument/2006/relationships/hyperlink" Target="file:///teams/GSW/2023.html" TargetMode="External"/><Relationship Id="rId472" Type="http://schemas.openxmlformats.org/officeDocument/2006/relationships/hyperlink" Target="file:///teams/SAC/2023.html" TargetMode="External"/><Relationship Id="rId900" Type="http://schemas.openxmlformats.org/officeDocument/2006/relationships/hyperlink" Target="file:///players/e/elliske01.html" TargetMode="External"/><Relationship Id="rId125" Type="http://schemas.openxmlformats.org/officeDocument/2006/relationships/hyperlink" Target="file:///players/v/vonleno01.html" TargetMode="External"/><Relationship Id="rId332" Type="http://schemas.openxmlformats.org/officeDocument/2006/relationships/hyperlink" Target="file:///players/p/pritcpa01.html" TargetMode="External"/><Relationship Id="rId777" Type="http://schemas.openxmlformats.org/officeDocument/2006/relationships/hyperlink" Target="file:///teams/DET/2023.html" TargetMode="External"/><Relationship Id="rId984" Type="http://schemas.openxmlformats.org/officeDocument/2006/relationships/hyperlink" Target="file:///teams/LAC/2023.html" TargetMode="External"/><Relationship Id="rId637" Type="http://schemas.openxmlformats.org/officeDocument/2006/relationships/hyperlink" Target="file:///teams/NOP/2023.html" TargetMode="External"/><Relationship Id="rId844" Type="http://schemas.openxmlformats.org/officeDocument/2006/relationships/hyperlink" Target="file:///teams/HOU/2023.html" TargetMode="External"/><Relationship Id="rId276" Type="http://schemas.openxmlformats.org/officeDocument/2006/relationships/hyperlink" Target="file:///teams/CLE/2023.html" TargetMode="External"/><Relationship Id="rId483" Type="http://schemas.openxmlformats.org/officeDocument/2006/relationships/hyperlink" Target="file:///players/m/mathega01.html" TargetMode="External"/><Relationship Id="rId690" Type="http://schemas.openxmlformats.org/officeDocument/2006/relationships/hyperlink" Target="file:///players/i/inglejo01.html" TargetMode="External"/><Relationship Id="rId704" Type="http://schemas.openxmlformats.org/officeDocument/2006/relationships/hyperlink" Target="file:///teams/UTA/2023.html" TargetMode="External"/><Relationship Id="rId911" Type="http://schemas.openxmlformats.org/officeDocument/2006/relationships/hyperlink" Target="file:///players/f/finnedo01.html" TargetMode="External"/><Relationship Id="rId1127" Type="http://schemas.openxmlformats.org/officeDocument/2006/relationships/hyperlink" Target="file:///players/b/beaslma01.html" TargetMode="External"/><Relationship Id="rId40" Type="http://schemas.openxmlformats.org/officeDocument/2006/relationships/hyperlink" Target="file:///players/w/wrighde01.html" TargetMode="External"/><Relationship Id="rId136" Type="http://schemas.openxmlformats.org/officeDocument/2006/relationships/hyperlink" Target="file:///teams/CHI/2023.html" TargetMode="External"/><Relationship Id="rId343" Type="http://schemas.openxmlformats.org/officeDocument/2006/relationships/hyperlink" Target="file:///players/o/oubreke01.html" TargetMode="External"/><Relationship Id="rId550" Type="http://schemas.openxmlformats.org/officeDocument/2006/relationships/hyperlink" Target="file:///players/l/lewiski01.html" TargetMode="External"/><Relationship Id="rId788" Type="http://schemas.openxmlformats.org/officeDocument/2006/relationships/hyperlink" Target="file:///players/h/harriga01.html" TargetMode="External"/><Relationship Id="rId995" Type="http://schemas.openxmlformats.org/officeDocument/2006/relationships/hyperlink" Target="file:///players/c/curryst01.html" TargetMode="External"/><Relationship Id="rId1180" Type="http://schemas.openxmlformats.org/officeDocument/2006/relationships/hyperlink" Target="file:///players/b/bealbr01.html" TargetMode="External"/><Relationship Id="rId203" Type="http://schemas.openxmlformats.org/officeDocument/2006/relationships/hyperlink" Target="file:///teams/DAL/2023.html" TargetMode="External"/><Relationship Id="rId648" Type="http://schemas.openxmlformats.org/officeDocument/2006/relationships/hyperlink" Target="file:///players/j/jovicni01.html" TargetMode="External"/><Relationship Id="rId855" Type="http://schemas.openxmlformats.org/officeDocument/2006/relationships/hyperlink" Target="file:///teams/MIL/2023.html" TargetMode="External"/><Relationship Id="rId1040" Type="http://schemas.openxmlformats.org/officeDocument/2006/relationships/hyperlink" Target="file:///teams/DEN/2023.html" TargetMode="External"/><Relationship Id="rId287" Type="http://schemas.openxmlformats.org/officeDocument/2006/relationships/hyperlink" Target="file:///teams/NYK/2023.html" TargetMode="External"/><Relationship Id="rId410" Type="http://schemas.openxmlformats.org/officeDocument/2006/relationships/hyperlink" Target="file:///players/n/nixda01.html" TargetMode="External"/><Relationship Id="rId494" Type="http://schemas.openxmlformats.org/officeDocument/2006/relationships/hyperlink" Target="file:///players/m/mcbrimi01.html" TargetMode="External"/><Relationship Id="rId508" Type="http://schemas.openxmlformats.org/officeDocument/2006/relationships/hyperlink" Target="file:///teams/SAS/2023.html" TargetMode="External"/><Relationship Id="rId715" Type="http://schemas.openxmlformats.org/officeDocument/2006/relationships/hyperlink" Target="file:///teams/MIL/2023.html" TargetMode="External"/><Relationship Id="rId922" Type="http://schemas.openxmlformats.org/officeDocument/2006/relationships/hyperlink" Target="file:///players/d/dortlu01.html" TargetMode="External"/><Relationship Id="rId1138" Type="http://schemas.openxmlformats.org/officeDocument/2006/relationships/hyperlink" Target="file:///players/b/beverpa01.html" TargetMode="External"/><Relationship Id="rId147" Type="http://schemas.openxmlformats.org/officeDocument/2006/relationships/hyperlink" Target="file:///teams/PHI/2023.html" TargetMode="External"/><Relationship Id="rId354" Type="http://schemas.openxmlformats.org/officeDocument/2006/relationships/hyperlink" Target="file:///teams/LAL/2023.html" TargetMode="External"/><Relationship Id="rId799" Type="http://schemas.openxmlformats.org/officeDocument/2006/relationships/hyperlink" Target="file:///players/h/hartjo01.html" TargetMode="External"/><Relationship Id="rId1191" Type="http://schemas.openxmlformats.org/officeDocument/2006/relationships/hyperlink" Target="file:///players/a/avdijde01.html" TargetMode="External"/><Relationship Id="rId1205" Type="http://schemas.openxmlformats.org/officeDocument/2006/relationships/hyperlink" Target="file:///teams/ORL/2023.html" TargetMode="External"/><Relationship Id="rId51" Type="http://schemas.openxmlformats.org/officeDocument/2006/relationships/hyperlink" Target="file:///players/w/westbru01.html" TargetMode="External"/><Relationship Id="rId561" Type="http://schemas.openxmlformats.org/officeDocument/2006/relationships/hyperlink" Target="file:///teams/GSW/2023.html" TargetMode="External"/><Relationship Id="rId659" Type="http://schemas.openxmlformats.org/officeDocument/2006/relationships/hyperlink" Target="file:///players/j/jacksre01.html" TargetMode="External"/><Relationship Id="rId866" Type="http://schemas.openxmlformats.org/officeDocument/2006/relationships/hyperlink" Target="file:///teams/PHI/2023.html" TargetMode="External"/><Relationship Id="rId214" Type="http://schemas.openxmlformats.org/officeDocument/2006/relationships/hyperlink" Target="file:///players/s/smithde03.html" TargetMode="External"/><Relationship Id="rId298" Type="http://schemas.openxmlformats.org/officeDocument/2006/relationships/hyperlink" Target="file:///teams/MIN/2023.html" TargetMode="External"/><Relationship Id="rId421" Type="http://schemas.openxmlformats.org/officeDocument/2006/relationships/hyperlink" Target="file:///players/n/ntilila01.html" TargetMode="External"/><Relationship Id="rId519" Type="http://schemas.openxmlformats.org/officeDocument/2006/relationships/hyperlink" Target="file:///players/m/mamuksa01.html" TargetMode="External"/><Relationship Id="rId1051" Type="http://schemas.openxmlformats.org/officeDocument/2006/relationships/hyperlink" Target="file:///players/b/butlejo01.html" TargetMode="External"/><Relationship Id="rId1149" Type="http://schemas.openxmlformats.org/officeDocument/2006/relationships/hyperlink" Target="file:///teams/IND/2023.html" TargetMode="External"/><Relationship Id="rId158" Type="http://schemas.openxmlformats.org/officeDocument/2006/relationships/hyperlink" Target="file:///teams/LAL/2023.html" TargetMode="External"/><Relationship Id="rId726" Type="http://schemas.openxmlformats.org/officeDocument/2006/relationships/hyperlink" Target="file:///teams/UTA/2023.html" TargetMode="External"/><Relationship Id="rId933" Type="http://schemas.openxmlformats.org/officeDocument/2006/relationships/hyperlink" Target="file:///teams/CHI/2023.html" TargetMode="External"/><Relationship Id="rId1009" Type="http://schemas.openxmlformats.org/officeDocument/2006/relationships/hyperlink" Target="file:///players/c/carusal01.html" TargetMode="External"/><Relationship Id="rId62" Type="http://schemas.openxmlformats.org/officeDocument/2006/relationships/hyperlink" Target="file:///teams/OKC/2023.html" TargetMode="External"/><Relationship Id="rId365" Type="http://schemas.openxmlformats.org/officeDocument/2006/relationships/hyperlink" Target="file:///players/n/nunnke01.html" TargetMode="External"/><Relationship Id="rId572" Type="http://schemas.openxmlformats.org/officeDocument/2006/relationships/hyperlink" Target="file:///teams/BOS/2023.html" TargetMode="External"/><Relationship Id="rId1216" Type="http://schemas.openxmlformats.org/officeDocument/2006/relationships/hyperlink" Target="file:///players/a/agbajoc01.html" TargetMode="External"/><Relationship Id="rId225" Type="http://schemas.openxmlformats.org/officeDocument/2006/relationships/hyperlink" Target="file:///teams/LAL/2023.html" TargetMode="External"/><Relationship Id="rId432" Type="http://schemas.openxmlformats.org/officeDocument/2006/relationships/hyperlink" Target="file:///teams/LAC/2023.html" TargetMode="External"/><Relationship Id="rId877" Type="http://schemas.openxmlformats.org/officeDocument/2006/relationships/hyperlink" Target="file:///players/g/garlada01.html" TargetMode="External"/><Relationship Id="rId1062" Type="http://schemas.openxmlformats.org/officeDocument/2006/relationships/hyperlink" Target="file:///teams/ATL/2023.html" TargetMode="External"/><Relationship Id="rId737" Type="http://schemas.openxmlformats.org/officeDocument/2006/relationships/hyperlink" Target="file:///players/h/huntede01.html" TargetMode="External"/><Relationship Id="rId944" Type="http://schemas.openxmlformats.org/officeDocument/2006/relationships/hyperlink" Target="file:///teams/BRK/2023.html" TargetMode="External"/><Relationship Id="rId73" Type="http://schemas.openxmlformats.org/officeDocument/2006/relationships/hyperlink" Target="file:///players/w/wagnefr01.html" TargetMode="External"/><Relationship Id="rId169" Type="http://schemas.openxmlformats.org/officeDocument/2006/relationships/hyperlink" Target="file:///players/s/sprinja01.html" TargetMode="External"/><Relationship Id="rId376" Type="http://schemas.openxmlformats.org/officeDocument/2006/relationships/hyperlink" Target="file:///teams/IND/2023.html" TargetMode="External"/><Relationship Id="rId583" Type="http://schemas.openxmlformats.org/officeDocument/2006/relationships/hyperlink" Target="file:///players/l/langfro01.html" TargetMode="External"/><Relationship Id="rId790" Type="http://schemas.openxmlformats.org/officeDocument/2006/relationships/hyperlink" Target="file:///players/h/harrijo01.html" TargetMode="External"/><Relationship Id="rId804" Type="http://schemas.openxmlformats.org/officeDocument/2006/relationships/hyperlink" Target="file:///teams/CLE/2023.html" TargetMode="External"/><Relationship Id="rId1227" Type="http://schemas.openxmlformats.org/officeDocument/2006/relationships/hyperlink" Target="file:///players/a/allenja01.html" TargetMode="External"/><Relationship Id="rId4" Type="http://schemas.openxmlformats.org/officeDocument/2006/relationships/hyperlink" Target="file:///teams/DAL/2023.html" TargetMode="External"/><Relationship Id="rId236" Type="http://schemas.openxmlformats.org/officeDocument/2006/relationships/hyperlink" Target="file:///players/s/saricda01.html" TargetMode="External"/><Relationship Id="rId443" Type="http://schemas.openxmlformats.org/officeDocument/2006/relationships/hyperlink" Target="file:///teams/ATL/2023.html" TargetMode="External"/><Relationship Id="rId650" Type="http://schemas.openxmlformats.org/officeDocument/2006/relationships/hyperlink" Target="file:///players/j/juzanjo01.html" TargetMode="External"/><Relationship Id="rId888" Type="http://schemas.openxmlformats.org/officeDocument/2006/relationships/hyperlink" Target="file:///teams/WAS/2023.html" TargetMode="External"/><Relationship Id="rId1073" Type="http://schemas.openxmlformats.org/officeDocument/2006/relationships/hyperlink" Target="file:///teams/IND/2023.html" TargetMode="External"/><Relationship Id="rId303" Type="http://schemas.openxmlformats.org/officeDocument/2006/relationships/hyperlink" Target="file:///players/r/richajo01.html" TargetMode="External"/><Relationship Id="rId748" Type="http://schemas.openxmlformats.org/officeDocument/2006/relationships/hyperlink" Target="file:///players/h/hayesja02.html" TargetMode="External"/><Relationship Id="rId955" Type="http://schemas.openxmlformats.org/officeDocument/2006/relationships/hyperlink" Target="file:///teams/PHI/2023.html" TargetMode="External"/><Relationship Id="rId1140" Type="http://schemas.openxmlformats.org/officeDocument/2006/relationships/hyperlink" Target="file:///players/b/beysa01.html" TargetMode="External"/><Relationship Id="rId84" Type="http://schemas.openxmlformats.org/officeDocument/2006/relationships/hyperlink" Target="file:///teams/LAL/2023.html" TargetMode="External"/><Relationship Id="rId387" Type="http://schemas.openxmlformats.org/officeDocument/2006/relationships/hyperlink" Target="file:///players/o/okpalkz01.html" TargetMode="External"/><Relationship Id="rId510" Type="http://schemas.openxmlformats.org/officeDocument/2006/relationships/hyperlink" Target="file:///teams/DAL/2023.html" TargetMode="External"/><Relationship Id="rId594" Type="http://schemas.openxmlformats.org/officeDocument/2006/relationships/hyperlink" Target="file:///players/l/leeda03.html" TargetMode="External"/><Relationship Id="rId608" Type="http://schemas.openxmlformats.org/officeDocument/2006/relationships/hyperlink" Target="file:///players/k/kesslwa01.html" TargetMode="External"/><Relationship Id="rId815" Type="http://schemas.openxmlformats.org/officeDocument/2006/relationships/hyperlink" Target="file:///players/g/greenjo02.html" TargetMode="External"/><Relationship Id="rId247" Type="http://schemas.openxmlformats.org/officeDocument/2006/relationships/hyperlink" Target="file:///teams/NOP/2023.html" TargetMode="External"/><Relationship Id="rId899" Type="http://schemas.openxmlformats.org/officeDocument/2006/relationships/hyperlink" Target="file:///teams/SAC/2023.html" TargetMode="External"/><Relationship Id="rId1000" Type="http://schemas.openxmlformats.org/officeDocument/2006/relationships/hyperlink" Target="file:///teams/LAL/2023.html" TargetMode="External"/><Relationship Id="rId1084" Type="http://schemas.openxmlformats.org/officeDocument/2006/relationships/hyperlink" Target="file:///players/b/brownke03.html" TargetMode="External"/><Relationship Id="rId107" Type="http://schemas.openxmlformats.org/officeDocument/2006/relationships/hyperlink" Target="file:///teams/PHI/2023.html" TargetMode="External"/><Relationship Id="rId454" Type="http://schemas.openxmlformats.org/officeDocument/2006/relationships/hyperlink" Target="file:///teams/DET/2023.html" TargetMode="External"/><Relationship Id="rId661" Type="http://schemas.openxmlformats.org/officeDocument/2006/relationships/hyperlink" Target="file:///players/j/jamesle01.html" TargetMode="External"/><Relationship Id="rId759" Type="http://schemas.openxmlformats.org/officeDocument/2006/relationships/hyperlink" Target="file:///teams/MIA/2023.html" TargetMode="External"/><Relationship Id="rId966" Type="http://schemas.openxmlformats.org/officeDocument/2006/relationships/hyperlink" Target="file:///players/d/dienggo01.html" TargetMode="External"/><Relationship Id="rId11" Type="http://schemas.openxmlformats.org/officeDocument/2006/relationships/hyperlink" Target="file:///players/z/zelleco01.html" TargetMode="External"/><Relationship Id="rId314" Type="http://schemas.openxmlformats.org/officeDocument/2006/relationships/hyperlink" Target="file:///players/p/porteot01.html" TargetMode="External"/><Relationship Id="rId398" Type="http://schemas.openxmlformats.org/officeDocument/2006/relationships/hyperlink" Target="file:///players/m/mykhasv01.html" TargetMode="External"/><Relationship Id="rId521" Type="http://schemas.openxmlformats.org/officeDocument/2006/relationships/hyperlink" Target="file:///teams/MIL/2023.html" TargetMode="External"/><Relationship Id="rId619" Type="http://schemas.openxmlformats.org/officeDocument/2006/relationships/hyperlink" Target="file:///players/k/knoxke01.html" TargetMode="External"/><Relationship Id="rId1151" Type="http://schemas.openxmlformats.org/officeDocument/2006/relationships/hyperlink" Target="file:///teams/ORL/2023.html" TargetMode="External"/><Relationship Id="rId95" Type="http://schemas.openxmlformats.org/officeDocument/2006/relationships/hyperlink" Target="file:///teams/CHO/2023.html" TargetMode="External"/><Relationship Id="rId160" Type="http://schemas.openxmlformats.org/officeDocument/2006/relationships/hyperlink" Target="file:///teams/UTA/2023.html" TargetMode="External"/><Relationship Id="rId826" Type="http://schemas.openxmlformats.org/officeDocument/2006/relationships/hyperlink" Target="file:///players/h/hachiru01.html" TargetMode="External"/><Relationship Id="rId1011" Type="http://schemas.openxmlformats.org/officeDocument/2006/relationships/hyperlink" Target="file:///players/c/champju02.html" TargetMode="External"/><Relationship Id="rId1109" Type="http://schemas.openxmlformats.org/officeDocument/2006/relationships/hyperlink" Target="file:///players/b/bostobr01.html" TargetMode="External"/><Relationship Id="rId258" Type="http://schemas.openxmlformats.org/officeDocument/2006/relationships/hyperlink" Target="file:///players/r/robinje02.html" TargetMode="External"/><Relationship Id="rId465" Type="http://schemas.openxmlformats.org/officeDocument/2006/relationships/hyperlink" Target="file:///players/m/millspa02.html" TargetMode="External"/><Relationship Id="rId672" Type="http://schemas.openxmlformats.org/officeDocument/2006/relationships/hyperlink" Target="file:///players/j/johnsca02.html" TargetMode="External"/><Relationship Id="rId1095" Type="http://schemas.openxmlformats.org/officeDocument/2006/relationships/hyperlink" Target="file:///players/b/biyombi01.html" TargetMode="External"/><Relationship Id="rId22" Type="http://schemas.openxmlformats.org/officeDocument/2006/relationships/hyperlink" Target="file:///teams/BOS/2023.html" TargetMode="External"/><Relationship Id="rId118" Type="http://schemas.openxmlformats.org/officeDocument/2006/relationships/hyperlink" Target="file:///teams/LAL/2023.html" TargetMode="External"/><Relationship Id="rId325" Type="http://schemas.openxmlformats.org/officeDocument/2006/relationships/hyperlink" Target="file:///teams/LAC/2023.html" TargetMode="External"/><Relationship Id="rId532" Type="http://schemas.openxmlformats.org/officeDocument/2006/relationships/hyperlink" Target="file:///players/m/marshna01.html" TargetMode="External"/><Relationship Id="rId977" Type="http://schemas.openxmlformats.org/officeDocument/2006/relationships/hyperlink" Target="file:///players/c/conlemi01.html" TargetMode="External"/><Relationship Id="rId1162" Type="http://schemas.openxmlformats.org/officeDocument/2006/relationships/hyperlink" Target="file:///players/b/barrerj01.html" TargetMode="External"/><Relationship Id="rId171" Type="http://schemas.openxmlformats.org/officeDocument/2006/relationships/hyperlink" Target="file:///players/s/stevela01.html" TargetMode="External"/><Relationship Id="rId837" Type="http://schemas.openxmlformats.org/officeDocument/2006/relationships/hyperlink" Target="file:///teams/MIN/2023.html" TargetMode="External"/><Relationship Id="rId1022" Type="http://schemas.openxmlformats.org/officeDocument/2006/relationships/hyperlink" Target="file:///players/c/chrisjo01.html" TargetMode="External"/><Relationship Id="rId269" Type="http://schemas.openxmlformats.org/officeDocument/2006/relationships/hyperlink" Target="file:///players/r/rosste01.html" TargetMode="External"/><Relationship Id="rId476" Type="http://schemas.openxmlformats.org/officeDocument/2006/relationships/hyperlink" Target="file:///teams/CLE/2023.html" TargetMode="External"/><Relationship Id="rId683" Type="http://schemas.openxmlformats.org/officeDocument/2006/relationships/hyperlink" Target="file:///teams/SAS/2023.html" TargetMode="External"/><Relationship Id="rId890" Type="http://schemas.openxmlformats.org/officeDocument/2006/relationships/hyperlink" Target="file:///teams/OKC/2023.html" TargetMode="External"/><Relationship Id="rId904" Type="http://schemas.openxmlformats.org/officeDocument/2006/relationships/hyperlink" Target="file:///players/e/eubandr01.html" TargetMode="External"/><Relationship Id="rId33" Type="http://schemas.openxmlformats.org/officeDocument/2006/relationships/hyperlink" Target="file:///players/w/wisemja01.html" TargetMode="External"/><Relationship Id="rId129" Type="http://schemas.openxmlformats.org/officeDocument/2006/relationships/hyperlink" Target="file:///players/w/wadede01.html" TargetMode="External"/><Relationship Id="rId336" Type="http://schemas.openxmlformats.org/officeDocument/2006/relationships/hyperlink" Target="file:///players/o/omorueu01.html" TargetMode="External"/><Relationship Id="rId543" Type="http://schemas.openxmlformats.org/officeDocument/2006/relationships/hyperlink" Target="file:///teams/SAC/2023.html" TargetMode="External"/><Relationship Id="rId988" Type="http://schemas.openxmlformats.org/officeDocument/2006/relationships/hyperlink" Target="file:///teams/MIL/2023.html" TargetMode="External"/><Relationship Id="rId1173" Type="http://schemas.openxmlformats.org/officeDocument/2006/relationships/hyperlink" Target="file:///players/b/batumni01.html" TargetMode="External"/><Relationship Id="rId182" Type="http://schemas.openxmlformats.org/officeDocument/2006/relationships/hyperlink" Target="file:///teams/LAL/2023.html" TargetMode="External"/><Relationship Id="rId403" Type="http://schemas.openxmlformats.org/officeDocument/2006/relationships/hyperlink" Target="file:///teams/IND/2023.html" TargetMode="External"/><Relationship Id="rId750" Type="http://schemas.openxmlformats.org/officeDocument/2006/relationships/hyperlink" Target="file:///players/h/hayeski01.html" TargetMode="External"/><Relationship Id="rId848" Type="http://schemas.openxmlformats.org/officeDocument/2006/relationships/hyperlink" Target="file:///players/g/grahade01.html" TargetMode="External"/><Relationship Id="rId1033" Type="http://schemas.openxmlformats.org/officeDocument/2006/relationships/hyperlink" Target="file:///teams/ATL/2023.html" TargetMode="External"/><Relationship Id="rId487" Type="http://schemas.openxmlformats.org/officeDocument/2006/relationships/hyperlink" Target="file:///teams/ATL/2023.html" TargetMode="External"/><Relationship Id="rId610" Type="http://schemas.openxmlformats.org/officeDocument/2006/relationships/hyperlink" Target="file:///players/k/keybr01.html" TargetMode="External"/><Relationship Id="rId694" Type="http://schemas.openxmlformats.org/officeDocument/2006/relationships/hyperlink" Target="file:///players/i/irvinky01.html" TargetMode="External"/><Relationship Id="rId708" Type="http://schemas.openxmlformats.org/officeDocument/2006/relationships/hyperlink" Target="file:///teams/MEM/2023.html" TargetMode="External"/><Relationship Id="rId915" Type="http://schemas.openxmlformats.org/officeDocument/2006/relationships/hyperlink" Target="file:///teams/BRK/2023.html" TargetMode="External"/><Relationship Id="rId347" Type="http://schemas.openxmlformats.org/officeDocument/2006/relationships/hyperlink" Target="file:///players/p/payneca01.html" TargetMode="External"/><Relationship Id="rId999" Type="http://schemas.openxmlformats.org/officeDocument/2006/relationships/hyperlink" Target="file:///players/d/davisan02.html" TargetMode="External"/><Relationship Id="rId1100" Type="http://schemas.openxmlformats.org/officeDocument/2006/relationships/hyperlink" Target="file:///teams/ATL/2023.html" TargetMode="External"/><Relationship Id="rId1184" Type="http://schemas.openxmlformats.org/officeDocument/2006/relationships/hyperlink" Target="file:///players/a/anunoog01.html" TargetMode="External"/><Relationship Id="rId44" Type="http://schemas.openxmlformats.org/officeDocument/2006/relationships/hyperlink" Target="file:///players/w/watsope01.html" TargetMode="External"/><Relationship Id="rId554" Type="http://schemas.openxmlformats.org/officeDocument/2006/relationships/hyperlink" Target="file:///players/l/littlna01.html" TargetMode="External"/><Relationship Id="rId761" Type="http://schemas.openxmlformats.org/officeDocument/2006/relationships/hyperlink" Target="file:///teams/IND/2023.html" TargetMode="External"/><Relationship Id="rId859" Type="http://schemas.openxmlformats.org/officeDocument/2006/relationships/hyperlink" Target="file:///players/f/fontesi01.html" TargetMode="External"/><Relationship Id="rId193" Type="http://schemas.openxmlformats.org/officeDocument/2006/relationships/hyperlink" Target="file:///teams/UTA/2023.html" TargetMode="External"/><Relationship Id="rId207" Type="http://schemas.openxmlformats.org/officeDocument/2006/relationships/hyperlink" Target="file:///teams/CHI/2023.html" TargetMode="External"/><Relationship Id="rId414" Type="http://schemas.openxmlformats.org/officeDocument/2006/relationships/hyperlink" Target="file:///players/n/noelne01.html" TargetMode="External"/><Relationship Id="rId498" Type="http://schemas.openxmlformats.org/officeDocument/2006/relationships/hyperlink" Target="file:///players/m/mccontj01.html" TargetMode="External"/><Relationship Id="rId621" Type="http://schemas.openxmlformats.org/officeDocument/2006/relationships/hyperlink" Target="file:///players/k/knoxke01.html" TargetMode="External"/><Relationship Id="rId1044" Type="http://schemas.openxmlformats.org/officeDocument/2006/relationships/hyperlink" Target="file:///teams/DET/2023.html" TargetMode="External"/><Relationship Id="rId260" Type="http://schemas.openxmlformats.org/officeDocument/2006/relationships/hyperlink" Target="file:///players/r/robyis01.html" TargetMode="External"/><Relationship Id="rId719" Type="http://schemas.openxmlformats.org/officeDocument/2006/relationships/hyperlink" Target="file:///players/h/holidju01.html" TargetMode="External"/><Relationship Id="rId926" Type="http://schemas.openxmlformats.org/officeDocument/2006/relationships/hyperlink" Target="file:///players/d/dotsode01.html" TargetMode="External"/><Relationship Id="rId1111" Type="http://schemas.openxmlformats.org/officeDocument/2006/relationships/hyperlink" Target="file:///players/b/bouchch01.html" TargetMode="External"/><Relationship Id="rId55" Type="http://schemas.openxmlformats.org/officeDocument/2006/relationships/hyperlink" Target="file:///players/w/whitede01.html" TargetMode="External"/><Relationship Id="rId120" Type="http://schemas.openxmlformats.org/officeDocument/2006/relationships/hyperlink" Target="file:///teams/TOR/2023.html" TargetMode="External"/><Relationship Id="rId358" Type="http://schemas.openxmlformats.org/officeDocument/2006/relationships/hyperlink" Target="file:///players/p/plumlma01.html" TargetMode="External"/><Relationship Id="rId565" Type="http://schemas.openxmlformats.org/officeDocument/2006/relationships/hyperlink" Target="file:///teams/CLE/2023.html" TargetMode="External"/><Relationship Id="rId772" Type="http://schemas.openxmlformats.org/officeDocument/2006/relationships/hyperlink" Target="file:///teams/ATL/2023.html" TargetMode="External"/><Relationship Id="rId1195" Type="http://schemas.openxmlformats.org/officeDocument/2006/relationships/hyperlink" Target="file:///players/a/azubuud01.html" TargetMode="External"/><Relationship Id="rId1209" Type="http://schemas.openxmlformats.org/officeDocument/2006/relationships/hyperlink" Target="file:///teams/ORL/2023.html" TargetMode="External"/><Relationship Id="rId218" Type="http://schemas.openxmlformats.org/officeDocument/2006/relationships/hyperlink" Target="file:///teams/MIA/2023.html" TargetMode="External"/><Relationship Id="rId425" Type="http://schemas.openxmlformats.org/officeDocument/2006/relationships/hyperlink" Target="file:///players/m/moodymo01.html" TargetMode="External"/><Relationship Id="rId632" Type="http://schemas.openxmlformats.org/officeDocument/2006/relationships/hyperlink" Target="file:///players/j/jonesda03.html" TargetMode="External"/><Relationship Id="rId1055" Type="http://schemas.openxmlformats.org/officeDocument/2006/relationships/hyperlink" Target="file:///players/c/caldwke01.html" TargetMode="External"/><Relationship Id="rId271" Type="http://schemas.openxmlformats.org/officeDocument/2006/relationships/hyperlink" Target="file:///players/r/rosste01.html" TargetMode="External"/><Relationship Id="rId937" Type="http://schemas.openxmlformats.org/officeDocument/2006/relationships/hyperlink" Target="file:///teams/IND/2023.html" TargetMode="External"/><Relationship Id="rId1122" Type="http://schemas.openxmlformats.org/officeDocument/2006/relationships/hyperlink" Target="file:///players/b/branhma01.html" TargetMode="External"/><Relationship Id="rId66" Type="http://schemas.openxmlformats.org/officeDocument/2006/relationships/hyperlink" Target="file:///teams/MIL/2023.html" TargetMode="External"/><Relationship Id="rId131" Type="http://schemas.openxmlformats.org/officeDocument/2006/relationships/hyperlink" Target="file:///players/t/taylote01.html" TargetMode="External"/><Relationship Id="rId369" Type="http://schemas.openxmlformats.org/officeDocument/2006/relationships/hyperlink" Target="file:///teams/WAS/2023.html" TargetMode="External"/><Relationship Id="rId576" Type="http://schemas.openxmlformats.org/officeDocument/2006/relationships/hyperlink" Target="file:///teams/GSW/2023.html" TargetMode="External"/><Relationship Id="rId783" Type="http://schemas.openxmlformats.org/officeDocument/2006/relationships/hyperlink" Target="file:///teams/DAL/2023.html" TargetMode="External"/><Relationship Id="rId990" Type="http://schemas.openxmlformats.org/officeDocument/2006/relationships/hyperlink" Target="file:///teams/ATL/2023.html" TargetMode="External"/><Relationship Id="rId229" Type="http://schemas.openxmlformats.org/officeDocument/2006/relationships/hyperlink" Target="file:///players/r/ryanma01.html" TargetMode="External"/><Relationship Id="rId436" Type="http://schemas.openxmlformats.org/officeDocument/2006/relationships/hyperlink" Target="file:///players/m/morrima02.html" TargetMode="External"/><Relationship Id="rId643" Type="http://schemas.openxmlformats.org/officeDocument/2006/relationships/hyperlink" Target="file:///teams/MEM/2023.html" TargetMode="External"/><Relationship Id="rId1066" Type="http://schemas.openxmlformats.org/officeDocument/2006/relationships/hyperlink" Target="file:///teams/MIL/2023.html" TargetMode="External"/><Relationship Id="rId850" Type="http://schemas.openxmlformats.org/officeDocument/2006/relationships/hyperlink" Target="file:///players/g/grahade01.html" TargetMode="External"/><Relationship Id="rId948" Type="http://schemas.openxmlformats.org/officeDocument/2006/relationships/hyperlink" Target="file:///teams/DET/2023.html" TargetMode="External"/><Relationship Id="rId1133" Type="http://schemas.openxmlformats.org/officeDocument/2006/relationships/hyperlink" Target="file:///players/b/bertada01.html" TargetMode="External"/><Relationship Id="rId77" Type="http://schemas.openxmlformats.org/officeDocument/2006/relationships/hyperlink" Target="file:///players/w/wainris01.html" TargetMode="External"/><Relationship Id="rId282" Type="http://schemas.openxmlformats.org/officeDocument/2006/relationships/hyperlink" Target="file:///teams/NYK/2023.html" TargetMode="External"/><Relationship Id="rId503" Type="http://schemas.openxmlformats.org/officeDocument/2006/relationships/hyperlink" Target="file:///players/m/mcdanja01.html" TargetMode="External"/><Relationship Id="rId587" Type="http://schemas.openxmlformats.org/officeDocument/2006/relationships/hyperlink" Target="file:///players/l/lavinza01.html" TargetMode="External"/><Relationship Id="rId710" Type="http://schemas.openxmlformats.org/officeDocument/2006/relationships/hyperlink" Target="file:///teams/BOS/2023.html" TargetMode="External"/><Relationship Id="rId808" Type="http://schemas.openxmlformats.org/officeDocument/2006/relationships/hyperlink" Target="file:///teams/HOU/2023.html" TargetMode="External"/><Relationship Id="rId8" Type="http://schemas.openxmlformats.org/officeDocument/2006/relationships/hyperlink" Target="file:///teams/ATL/2023.html" TargetMode="External"/><Relationship Id="rId142" Type="http://schemas.openxmlformats.org/officeDocument/2006/relationships/hyperlink" Target="file:///teams/GSW/2023.html" TargetMode="External"/><Relationship Id="rId447" Type="http://schemas.openxmlformats.org/officeDocument/2006/relationships/hyperlink" Target="file:///teams/SAC/2023.html" TargetMode="External"/><Relationship Id="rId794" Type="http://schemas.openxmlformats.org/officeDocument/2006/relationships/hyperlink" Target="file:///players/h/harrito02.html" TargetMode="External"/><Relationship Id="rId1077" Type="http://schemas.openxmlformats.org/officeDocument/2006/relationships/hyperlink" Target="file:///teams/MEM/2023.html" TargetMode="External"/><Relationship Id="rId1200" Type="http://schemas.openxmlformats.org/officeDocument/2006/relationships/hyperlink" Target="file:///teams/GSW/2023.html" TargetMode="External"/><Relationship Id="rId654" Type="http://schemas.openxmlformats.org/officeDocument/2006/relationships/hyperlink" Target="file:///players/k/kaminfr01.html" TargetMode="External"/><Relationship Id="rId861" Type="http://schemas.openxmlformats.org/officeDocument/2006/relationships/hyperlink" Target="file:///players/f/forbebr01.html" TargetMode="External"/><Relationship Id="rId959" Type="http://schemas.openxmlformats.org/officeDocument/2006/relationships/hyperlink" Target="file:///teams/CHI/2023.html" TargetMode="External"/><Relationship Id="rId293" Type="http://schemas.openxmlformats.org/officeDocument/2006/relationships/hyperlink" Target="file:///players/r/reedda01.html" TargetMode="External"/><Relationship Id="rId307" Type="http://schemas.openxmlformats.org/officeDocument/2006/relationships/hyperlink" Target="file:///teams/OKC/2023.html" TargetMode="External"/><Relationship Id="rId514" Type="http://schemas.openxmlformats.org/officeDocument/2006/relationships/hyperlink" Target="file:///teams/MIA/2023.html" TargetMode="External"/><Relationship Id="rId721" Type="http://schemas.openxmlformats.org/officeDocument/2006/relationships/hyperlink" Target="file:///players/h/holmeri01.html" TargetMode="External"/><Relationship Id="rId1144" Type="http://schemas.openxmlformats.org/officeDocument/2006/relationships/hyperlink" Target="file:///teams/ATL/2023.html" TargetMode="External"/><Relationship Id="rId88" Type="http://schemas.openxmlformats.org/officeDocument/2006/relationships/hyperlink" Target="file:///players/w/warretj01.html" TargetMode="External"/><Relationship Id="rId153" Type="http://schemas.openxmlformats.org/officeDocument/2006/relationships/hyperlink" Target="file:///teams/WAS/2023.html" TargetMode="External"/><Relationship Id="rId360" Type="http://schemas.openxmlformats.org/officeDocument/2006/relationships/hyperlink" Target="file:///players/p/poeltja01.html" TargetMode="External"/><Relationship Id="rId598" Type="http://schemas.openxmlformats.org/officeDocument/2006/relationships/hyperlink" Target="file:///teams/PHI/2023.html" TargetMode="External"/><Relationship Id="rId819" Type="http://schemas.openxmlformats.org/officeDocument/2006/relationships/hyperlink" Target="file:///players/g/griffbl01.html" TargetMode="External"/><Relationship Id="rId1004" Type="http://schemas.openxmlformats.org/officeDocument/2006/relationships/hyperlink" Target="file:///teams/SAC/2023.html" TargetMode="External"/><Relationship Id="rId1211" Type="http://schemas.openxmlformats.org/officeDocument/2006/relationships/hyperlink" Target="file:///teams/TOR/2023.html" TargetMode="External"/><Relationship Id="rId220" Type="http://schemas.openxmlformats.org/officeDocument/2006/relationships/hyperlink" Target="file:///teams/BRK/2023.html" TargetMode="External"/><Relationship Id="rId458" Type="http://schemas.openxmlformats.org/officeDocument/2006/relationships/hyperlink" Target="file:///teams/PHI/2023.html" TargetMode="External"/><Relationship Id="rId665" Type="http://schemas.openxmlformats.org/officeDocument/2006/relationships/hyperlink" Target="file:///players/j/joeis01.html" TargetMode="External"/><Relationship Id="rId872" Type="http://schemas.openxmlformats.org/officeDocument/2006/relationships/hyperlink" Target="file:///teams/ORL/2023.html" TargetMode="External"/><Relationship Id="rId1088" Type="http://schemas.openxmlformats.org/officeDocument/2006/relationships/hyperlink" Target="file:///players/b/brownst02.html" TargetMode="External"/><Relationship Id="rId15" Type="http://schemas.openxmlformats.org/officeDocument/2006/relationships/hyperlink" Target="file:///players/w/willike04.html" TargetMode="External"/><Relationship Id="rId318" Type="http://schemas.openxmlformats.org/officeDocument/2006/relationships/hyperlink" Target="file:///players/p/porzikr01.html" TargetMode="External"/><Relationship Id="rId525" Type="http://schemas.openxmlformats.org/officeDocument/2006/relationships/hyperlink" Target="file:///teams/LAC/2023.html" TargetMode="External"/><Relationship Id="rId732" Type="http://schemas.openxmlformats.org/officeDocument/2006/relationships/hyperlink" Target="file:///teams/HOU/2023.html" TargetMode="External"/><Relationship Id="rId1155" Type="http://schemas.openxmlformats.org/officeDocument/2006/relationships/hyperlink" Target="file:///teams/TOR/2023.html" TargetMode="External"/><Relationship Id="rId99" Type="http://schemas.openxmlformats.org/officeDocument/2006/relationships/hyperlink" Target="file:///teams/BRK/2023.html" TargetMode="External"/><Relationship Id="rId164" Type="http://schemas.openxmlformats.org/officeDocument/2006/relationships/hyperlink" Target="file:///teams/HOU/2023.html" TargetMode="External"/><Relationship Id="rId371" Type="http://schemas.openxmlformats.org/officeDocument/2006/relationships/hyperlink" Target="file:///teams/POR/2023.html" TargetMode="External"/><Relationship Id="rId1015" Type="http://schemas.openxmlformats.org/officeDocument/2006/relationships/hyperlink" Target="file:///teams/SAS/2023.html" TargetMode="External"/><Relationship Id="rId1222" Type="http://schemas.openxmlformats.org/officeDocument/2006/relationships/hyperlink" Target="file:///teams/UTA/2023.html" TargetMode="External"/><Relationship Id="rId469" Type="http://schemas.openxmlformats.org/officeDocument/2006/relationships/hyperlink" Target="file:///players/m/minotjo01.html" TargetMode="External"/><Relationship Id="rId676" Type="http://schemas.openxmlformats.org/officeDocument/2006/relationships/hyperlink" Target="file:///players/j/johnsja01.html" TargetMode="External"/><Relationship Id="rId883" Type="http://schemas.openxmlformats.org/officeDocument/2006/relationships/hyperlink" Target="file:///players/g/gayru01.html" TargetMode="External"/><Relationship Id="rId1099" Type="http://schemas.openxmlformats.org/officeDocument/2006/relationships/hyperlink" Target="file:///players/b/bogdabo01.html" TargetMode="External"/><Relationship Id="rId26" Type="http://schemas.openxmlformats.org/officeDocument/2006/relationships/hyperlink" Target="file:///teams/MEM/2023.html" TargetMode="External"/><Relationship Id="rId231" Type="http://schemas.openxmlformats.org/officeDocument/2006/relationships/hyperlink" Target="file:///players/s/sabondo01.html" TargetMode="External"/><Relationship Id="rId329" Type="http://schemas.openxmlformats.org/officeDocument/2006/relationships/hyperlink" Target="file:///teams/SAS/2023.html" TargetMode="External"/><Relationship Id="rId536" Type="http://schemas.openxmlformats.org/officeDocument/2006/relationships/hyperlink" Target="file:///players/m/martico01.html" TargetMode="External"/><Relationship Id="rId1166" Type="http://schemas.openxmlformats.org/officeDocument/2006/relationships/hyperlink" Target="file:///teams/WAS/2023.html" TargetMode="External"/><Relationship Id="rId175" Type="http://schemas.openxmlformats.org/officeDocument/2006/relationships/hyperlink" Target="file:///players/s/strusma01.html" TargetMode="External"/><Relationship Id="rId743" Type="http://schemas.openxmlformats.org/officeDocument/2006/relationships/hyperlink" Target="file:///teams/LAC/2023.html" TargetMode="External"/><Relationship Id="rId950" Type="http://schemas.openxmlformats.org/officeDocument/2006/relationships/hyperlink" Target="file:///teams/HOU/2023.html" TargetMode="External"/><Relationship Id="rId1026" Type="http://schemas.openxmlformats.org/officeDocument/2006/relationships/hyperlink" Target="file:///players/c/clarkjo01.html" TargetMode="External"/><Relationship Id="rId382" Type="http://schemas.openxmlformats.org/officeDocument/2006/relationships/hyperlink" Target="file:///teams/PHO/2023.html" TargetMode="External"/><Relationship Id="rId603" Type="http://schemas.openxmlformats.org/officeDocument/2006/relationships/hyperlink" Target="file:///players/k/kennalu01.html" TargetMode="External"/><Relationship Id="rId687" Type="http://schemas.openxmlformats.org/officeDocument/2006/relationships/hyperlink" Target="file:///teams/MIL/2023.html" TargetMode="External"/><Relationship Id="rId810" Type="http://schemas.openxmlformats.org/officeDocument/2006/relationships/hyperlink" Target="file:///teams/GSW/2023.html" TargetMode="External"/><Relationship Id="rId908" Type="http://schemas.openxmlformats.org/officeDocument/2006/relationships/hyperlink" Target="file:///teams/HOU/2023.html" TargetMode="External"/><Relationship Id="rId1233" Type="http://schemas.openxmlformats.org/officeDocument/2006/relationships/hyperlink" Target="file:///players/a/antetgi01.html" TargetMode="External"/><Relationship Id="rId242" Type="http://schemas.openxmlformats.org/officeDocument/2006/relationships/hyperlink" Target="file:///players/s/schofad01.html" TargetMode="External"/><Relationship Id="rId894" Type="http://schemas.openxmlformats.org/officeDocument/2006/relationships/hyperlink" Target="file:///teams/MIN/2023.html" TargetMode="External"/><Relationship Id="rId1177" Type="http://schemas.openxmlformats.org/officeDocument/2006/relationships/hyperlink" Target="file:///teams/OKC/2023.html" TargetMode="External"/><Relationship Id="rId37" Type="http://schemas.openxmlformats.org/officeDocument/2006/relationships/hyperlink" Target="file:///teams/DET/2023.html" TargetMode="External"/><Relationship Id="rId102" Type="http://schemas.openxmlformats.org/officeDocument/2006/relationships/hyperlink" Target="file:///players/t/townska01.html" TargetMode="External"/><Relationship Id="rId547" Type="http://schemas.openxmlformats.org/officeDocument/2006/relationships/hyperlink" Target="file:///teams/MIL/2023.html" TargetMode="External"/><Relationship Id="rId754" Type="http://schemas.openxmlformats.org/officeDocument/2006/relationships/hyperlink" Target="file:///players/h/hernaju01.html" TargetMode="External"/><Relationship Id="rId961" Type="http://schemas.openxmlformats.org/officeDocument/2006/relationships/hyperlink" Target="file:///teams/LAC/2023.html" TargetMode="External"/><Relationship Id="rId90" Type="http://schemas.openxmlformats.org/officeDocument/2006/relationships/hyperlink" Target="file:///players/w/warretj01.html" TargetMode="External"/><Relationship Id="rId186" Type="http://schemas.openxmlformats.org/officeDocument/2006/relationships/hyperlink" Target="file:///teams/BOS/2023.html" TargetMode="External"/><Relationship Id="rId393" Type="http://schemas.openxmlformats.org/officeDocument/2006/relationships/hyperlink" Target="file:///players/m/muscami01.html" TargetMode="External"/><Relationship Id="rId407" Type="http://schemas.openxmlformats.org/officeDocument/2006/relationships/hyperlink" Target="file:///teams/CLE/2023.html" TargetMode="External"/><Relationship Id="rId614" Type="http://schemas.openxmlformats.org/officeDocument/2006/relationships/hyperlink" Target="file:///players/k/klebima01.html" TargetMode="External"/><Relationship Id="rId821" Type="http://schemas.openxmlformats.org/officeDocument/2006/relationships/hyperlink" Target="file:///players/g/grimequ01.html" TargetMode="External"/><Relationship Id="rId1037" Type="http://schemas.openxmlformats.org/officeDocument/2006/relationships/hyperlink" Target="file:///players/b/bryanth01.html" TargetMode="External"/><Relationship Id="rId253" Type="http://schemas.openxmlformats.org/officeDocument/2006/relationships/hyperlink" Target="file:///teams/MIA/2023.html" TargetMode="External"/><Relationship Id="rId460" Type="http://schemas.openxmlformats.org/officeDocument/2006/relationships/hyperlink" Target="file:///teams/CLE/2023.html" TargetMode="External"/><Relationship Id="rId698" Type="http://schemas.openxmlformats.org/officeDocument/2006/relationships/hyperlink" Target="file:///teams/DAL/2023.html" TargetMode="External"/><Relationship Id="rId919" Type="http://schemas.openxmlformats.org/officeDocument/2006/relationships/hyperlink" Target="file:///teams/DAL/2023.html" TargetMode="External"/><Relationship Id="rId1090" Type="http://schemas.openxmlformats.org/officeDocument/2006/relationships/hyperlink" Target="file:///players/b/browntr01.html" TargetMode="External"/><Relationship Id="rId1104" Type="http://schemas.openxmlformats.org/officeDocument/2006/relationships/hyperlink" Target="file:///teams/ORL/2023.html" TargetMode="External"/><Relationship Id="rId48" Type="http://schemas.openxmlformats.org/officeDocument/2006/relationships/hyperlink" Target="file:///players/w/westbru01.html" TargetMode="External"/><Relationship Id="rId113" Type="http://schemas.openxmlformats.org/officeDocument/2006/relationships/hyperlink" Target="file:///teams/NOP/2023.html" TargetMode="External"/><Relationship Id="rId320" Type="http://schemas.openxmlformats.org/officeDocument/2006/relationships/hyperlink" Target="file:///players/p/pottemi01.html" TargetMode="External"/><Relationship Id="rId558" Type="http://schemas.openxmlformats.org/officeDocument/2006/relationships/hyperlink" Target="file:///players/l/loftoke01.html" TargetMode="External"/><Relationship Id="rId765" Type="http://schemas.openxmlformats.org/officeDocument/2006/relationships/hyperlink" Target="file:///players/h/hillge01.html" TargetMode="External"/><Relationship Id="rId972" Type="http://schemas.openxmlformats.org/officeDocument/2006/relationships/hyperlink" Target="file:///teams/DAL/2023.html" TargetMode="External"/><Relationship Id="rId1188" Type="http://schemas.openxmlformats.org/officeDocument/2006/relationships/hyperlink" Target="file:///teams/NYK/2023.html" TargetMode="External"/><Relationship Id="rId197" Type="http://schemas.openxmlformats.org/officeDocument/2006/relationships/hyperlink" Target="file:///teams/BRK/2023.html" TargetMode="External"/><Relationship Id="rId418" Type="http://schemas.openxmlformats.org/officeDocument/2006/relationships/hyperlink" Target="file:///teams/BRK/2023.html" TargetMode="External"/><Relationship Id="rId625" Type="http://schemas.openxmlformats.org/officeDocument/2006/relationships/hyperlink" Target="file:///players/k/konchjo01.html" TargetMode="External"/><Relationship Id="rId832" Type="http://schemas.openxmlformats.org/officeDocument/2006/relationships/hyperlink" Target="file:///players/g/gilgesh01.html" TargetMode="External"/><Relationship Id="rId1048" Type="http://schemas.openxmlformats.org/officeDocument/2006/relationships/hyperlink" Target="file:///teams/OKC/2023.html" TargetMode="External"/><Relationship Id="rId264" Type="http://schemas.openxmlformats.org/officeDocument/2006/relationships/hyperlink" Target="file:///players/r/rolliry01.html" TargetMode="External"/><Relationship Id="rId471" Type="http://schemas.openxmlformats.org/officeDocument/2006/relationships/hyperlink" Target="file:///players/m/mitchda01.html" TargetMode="External"/><Relationship Id="rId1115" Type="http://schemas.openxmlformats.org/officeDocument/2006/relationships/hyperlink" Target="file:///players/b/bouyeja01.html" TargetMode="External"/><Relationship Id="rId59" Type="http://schemas.openxmlformats.org/officeDocument/2006/relationships/hyperlink" Target="file:///players/w/wieskjo01.html" TargetMode="External"/><Relationship Id="rId124" Type="http://schemas.openxmlformats.org/officeDocument/2006/relationships/hyperlink" Target="file:///teams/MIA/2023.html" TargetMode="External"/><Relationship Id="rId569" Type="http://schemas.openxmlformats.org/officeDocument/2006/relationships/hyperlink" Target="file:///players/k/korkmfu01.html" TargetMode="External"/><Relationship Id="rId776" Type="http://schemas.openxmlformats.org/officeDocument/2006/relationships/hyperlink" Target="file:///players/h/hamptrj01.html" TargetMode="External"/><Relationship Id="rId983" Type="http://schemas.openxmlformats.org/officeDocument/2006/relationships/hyperlink" Target="file:///players/c/covinro01.html" TargetMode="External"/><Relationship Id="rId1199" Type="http://schemas.openxmlformats.org/officeDocument/2006/relationships/hyperlink" Target="file:///players/b/baldwpa01.html" TargetMode="External"/><Relationship Id="rId331" Type="http://schemas.openxmlformats.org/officeDocument/2006/relationships/hyperlink" Target="file:///teams/MIN/2023.html" TargetMode="External"/><Relationship Id="rId429" Type="http://schemas.openxmlformats.org/officeDocument/2006/relationships/hyperlink" Target="file:///players/m/moranja01.html" TargetMode="External"/><Relationship Id="rId636" Type="http://schemas.openxmlformats.org/officeDocument/2006/relationships/hyperlink" Target="file:///players/j/joneshe01.html" TargetMode="External"/><Relationship Id="rId1059" Type="http://schemas.openxmlformats.org/officeDocument/2006/relationships/hyperlink" Target="file:///players/c/cancavl01.html" TargetMode="External"/><Relationship Id="rId843" Type="http://schemas.openxmlformats.org/officeDocument/2006/relationships/hyperlink" Target="file:///players/g/gordoer01.html" TargetMode="External"/><Relationship Id="rId1126" Type="http://schemas.openxmlformats.org/officeDocument/2006/relationships/hyperlink" Target="file:///players/b/beaslma01.html" TargetMode="External"/><Relationship Id="rId275" Type="http://schemas.openxmlformats.org/officeDocument/2006/relationships/hyperlink" Target="file:///players/r/rubiori01.html" TargetMode="External"/><Relationship Id="rId482" Type="http://schemas.openxmlformats.org/officeDocument/2006/relationships/hyperlink" Target="file:///teams/ATL/2023.html" TargetMode="External"/><Relationship Id="rId703" Type="http://schemas.openxmlformats.org/officeDocument/2006/relationships/hyperlink" Target="file:///players/j/jacksfr01.html" TargetMode="External"/><Relationship Id="rId910" Type="http://schemas.openxmlformats.org/officeDocument/2006/relationships/hyperlink" Target="file:///teams/ATL/2023.html" TargetMode="External"/><Relationship Id="rId135" Type="http://schemas.openxmlformats.org/officeDocument/2006/relationships/hyperlink" Target="file:///players/t/terryda01.html" TargetMode="External"/><Relationship Id="rId342" Type="http://schemas.openxmlformats.org/officeDocument/2006/relationships/hyperlink" Target="file:///teams/CLE/2023.html" TargetMode="External"/><Relationship Id="rId787" Type="http://schemas.openxmlformats.org/officeDocument/2006/relationships/hyperlink" Target="file:///teams/PHI/2023.html" TargetMode="External"/><Relationship Id="rId994" Type="http://schemas.openxmlformats.org/officeDocument/2006/relationships/hyperlink" Target="file:///teams/BRK/2023.html" TargetMode="External"/><Relationship Id="rId202" Type="http://schemas.openxmlformats.org/officeDocument/2006/relationships/hyperlink" Target="file:///players/s/silvach01.html" TargetMode="External"/><Relationship Id="rId647" Type="http://schemas.openxmlformats.org/officeDocument/2006/relationships/hyperlink" Target="file:///teams/DET/2023.html" TargetMode="External"/><Relationship Id="rId854" Type="http://schemas.openxmlformats.org/officeDocument/2006/relationships/hyperlink" Target="file:///players/g/greenaj01.html" TargetMode="External"/><Relationship Id="rId286" Type="http://schemas.openxmlformats.org/officeDocument/2006/relationships/hyperlink" Target="file:///players/r/reddica01.html" TargetMode="External"/><Relationship Id="rId493" Type="http://schemas.openxmlformats.org/officeDocument/2006/relationships/hyperlink" Target="file:///teams/PHI/2023.html" TargetMode="External"/><Relationship Id="rId507" Type="http://schemas.openxmlformats.org/officeDocument/2006/relationships/hyperlink" Target="file:///players/m/mcderdo01.html" TargetMode="External"/><Relationship Id="rId714" Type="http://schemas.openxmlformats.org/officeDocument/2006/relationships/hyperlink" Target="file:///players/h/holidjr01.html" TargetMode="External"/><Relationship Id="rId921" Type="http://schemas.openxmlformats.org/officeDocument/2006/relationships/hyperlink" Target="file:///teams/DAL/2023.html" TargetMode="External"/><Relationship Id="rId1137" Type="http://schemas.openxmlformats.org/officeDocument/2006/relationships/hyperlink" Target="file:///teams/LAL/2023.html" TargetMode="External"/><Relationship Id="rId50" Type="http://schemas.openxmlformats.org/officeDocument/2006/relationships/hyperlink" Target="file:///teams/LAL/2023.html" TargetMode="External"/><Relationship Id="rId146" Type="http://schemas.openxmlformats.org/officeDocument/2006/relationships/hyperlink" Target="file:///players/t/thybuma01.html" TargetMode="External"/><Relationship Id="rId353" Type="http://schemas.openxmlformats.org/officeDocument/2006/relationships/hyperlink" Target="file:///players/p/pippesc02.html" TargetMode="External"/><Relationship Id="rId560" Type="http://schemas.openxmlformats.org/officeDocument/2006/relationships/hyperlink" Target="file:///players/l/looneke01.html" TargetMode="External"/><Relationship Id="rId798" Type="http://schemas.openxmlformats.org/officeDocument/2006/relationships/hyperlink" Target="file:///teams/POR/2023.html" TargetMode="External"/><Relationship Id="rId1190" Type="http://schemas.openxmlformats.org/officeDocument/2006/relationships/hyperlink" Target="file:///teams/POR/2023.html" TargetMode="External"/><Relationship Id="rId1204" Type="http://schemas.openxmlformats.org/officeDocument/2006/relationships/hyperlink" Target="file:///players/b/bambamo01.html" TargetMode="External"/><Relationship Id="rId213" Type="http://schemas.openxmlformats.org/officeDocument/2006/relationships/hyperlink" Target="file:///teams/BOS/2023.html" TargetMode="External"/><Relationship Id="rId420" Type="http://schemas.openxmlformats.org/officeDocument/2006/relationships/hyperlink" Target="file:///teams/MIN/2023.html" TargetMode="External"/><Relationship Id="rId658" Type="http://schemas.openxmlformats.org/officeDocument/2006/relationships/hyperlink" Target="file:///teams/LAC/2023.html" TargetMode="External"/><Relationship Id="rId865" Type="http://schemas.openxmlformats.org/officeDocument/2006/relationships/hyperlink" Target="file:///players/f/fostemi02.html" TargetMode="External"/><Relationship Id="rId1050" Type="http://schemas.openxmlformats.org/officeDocument/2006/relationships/hyperlink" Target="file:///teams/MIA/2023.html" TargetMode="External"/><Relationship Id="rId297" Type="http://schemas.openxmlformats.org/officeDocument/2006/relationships/hyperlink" Target="file:///players/r/reidna01.html" TargetMode="External"/><Relationship Id="rId518" Type="http://schemas.openxmlformats.org/officeDocument/2006/relationships/hyperlink" Target="file:///teams/CHO/2023.html" TargetMode="External"/><Relationship Id="rId725" Type="http://schemas.openxmlformats.org/officeDocument/2006/relationships/hyperlink" Target="file:///players/h/hortota01.html" TargetMode="External"/><Relationship Id="rId932" Type="http://schemas.openxmlformats.org/officeDocument/2006/relationships/hyperlink" Target="file:///players/d/dragigo01.html" TargetMode="External"/><Relationship Id="rId1148" Type="http://schemas.openxmlformats.org/officeDocument/2006/relationships/hyperlink" Target="file:///players/b/bitadgo01.html" TargetMode="External"/><Relationship Id="rId157" Type="http://schemas.openxmlformats.org/officeDocument/2006/relationships/hyperlink" Target="file:///players/t/toscaju01.html" TargetMode="External"/><Relationship Id="rId364" Type="http://schemas.openxmlformats.org/officeDocument/2006/relationships/hyperlink" Target="file:///teams/TOR/2023.html" TargetMode="External"/><Relationship Id="rId1008" Type="http://schemas.openxmlformats.org/officeDocument/2006/relationships/hyperlink" Target="file:///teams/ORL/2023.html" TargetMode="External"/><Relationship Id="rId1215" Type="http://schemas.openxmlformats.org/officeDocument/2006/relationships/hyperlink" Target="file:///teams/MIA/2023.html" TargetMode="External"/><Relationship Id="rId61" Type="http://schemas.openxmlformats.org/officeDocument/2006/relationships/hyperlink" Target="file:///players/w/wiggiaa01.html" TargetMode="External"/><Relationship Id="rId571" Type="http://schemas.openxmlformats.org/officeDocument/2006/relationships/hyperlink" Target="file:///players/k/kornelu01.html" TargetMode="External"/><Relationship Id="rId669" Type="http://schemas.openxmlformats.org/officeDocument/2006/relationships/hyperlink" Target="file:///players/j/johnsca02.html" TargetMode="External"/><Relationship Id="rId876" Type="http://schemas.openxmlformats.org/officeDocument/2006/relationships/hyperlink" Target="file:///teams/WAS/2023.html" TargetMode="External"/><Relationship Id="rId19" Type="http://schemas.openxmlformats.org/officeDocument/2006/relationships/hyperlink" Target="file:///players/w/willipa01.html" TargetMode="External"/><Relationship Id="rId224" Type="http://schemas.openxmlformats.org/officeDocument/2006/relationships/hyperlink" Target="file:///players/r/russeda01.html" TargetMode="External"/><Relationship Id="rId431" Type="http://schemas.openxmlformats.org/officeDocument/2006/relationships/hyperlink" Target="file:///players/m/morrima03.html" TargetMode="External"/><Relationship Id="rId529" Type="http://schemas.openxmlformats.org/officeDocument/2006/relationships/hyperlink" Target="file:///teams/HOU/2023.html" TargetMode="External"/><Relationship Id="rId736" Type="http://schemas.openxmlformats.org/officeDocument/2006/relationships/hyperlink" Target="file:///teams/WAS/2023.html" TargetMode="External"/><Relationship Id="rId1061" Type="http://schemas.openxmlformats.org/officeDocument/2006/relationships/hyperlink" Target="file:///players/c/capelca01.html" TargetMode="External"/><Relationship Id="rId1159" Type="http://schemas.openxmlformats.org/officeDocument/2006/relationships/hyperlink" Target="file:///teams/SAC/2023.html" TargetMode="External"/><Relationship Id="rId168" Type="http://schemas.openxmlformats.org/officeDocument/2006/relationships/hyperlink" Target="file:///teams/SAS/2023.html" TargetMode="External"/><Relationship Id="rId943" Type="http://schemas.openxmlformats.org/officeDocument/2006/relationships/hyperlink" Target="file:///players/d/duranke01.html" TargetMode="External"/><Relationship Id="rId1019" Type="http://schemas.openxmlformats.org/officeDocument/2006/relationships/hyperlink" Target="file:///teams/MEM/2023.html" TargetMode="External"/><Relationship Id="rId72" Type="http://schemas.openxmlformats.org/officeDocument/2006/relationships/hyperlink" Target="file:///teams/OKC/2023.html" TargetMode="External"/><Relationship Id="rId375" Type="http://schemas.openxmlformats.org/officeDocument/2006/relationships/hyperlink" Target="file:///players/n/nworajo01.html" TargetMode="External"/><Relationship Id="rId582" Type="http://schemas.openxmlformats.org/officeDocument/2006/relationships/hyperlink" Target="file:///teams/PHO/2023.html" TargetMode="External"/><Relationship Id="rId803" Type="http://schemas.openxmlformats.org/officeDocument/2006/relationships/hyperlink" Target="file:///players/g/greenda02.html" TargetMode="External"/><Relationship Id="rId1226" Type="http://schemas.openxmlformats.org/officeDocument/2006/relationships/hyperlink" Target="file:///teams/MIL/2023.html" TargetMode="External"/><Relationship Id="rId3" Type="http://schemas.openxmlformats.org/officeDocument/2006/relationships/hyperlink" Target="file:///players/w/wrighmc01.html" TargetMode="External"/><Relationship Id="rId235" Type="http://schemas.openxmlformats.org/officeDocument/2006/relationships/hyperlink" Target="file:///teams/PHO/2023.html" TargetMode="External"/><Relationship Id="rId442" Type="http://schemas.openxmlformats.org/officeDocument/2006/relationships/hyperlink" Target="file:///players/m/murrade01.html" TargetMode="External"/><Relationship Id="rId887" Type="http://schemas.openxmlformats.org/officeDocument/2006/relationships/hyperlink" Target="file:///players/g/gibsota01.html" TargetMode="External"/><Relationship Id="rId1072" Type="http://schemas.openxmlformats.org/officeDocument/2006/relationships/hyperlink" Target="file:///players/b/brissos01.html" TargetMode="External"/><Relationship Id="rId302" Type="http://schemas.openxmlformats.org/officeDocument/2006/relationships/hyperlink" Target="file:///teams/CHO/2023.html" TargetMode="External"/><Relationship Id="rId747" Type="http://schemas.openxmlformats.org/officeDocument/2006/relationships/hyperlink" Target="file:///teams/BOS/2023.html" TargetMode="External"/><Relationship Id="rId954" Type="http://schemas.openxmlformats.org/officeDocument/2006/relationships/hyperlink" Target="file:///players/d/dedmode01.html" TargetMode="External"/><Relationship Id="rId83" Type="http://schemas.openxmlformats.org/officeDocument/2006/relationships/hyperlink" Target="file:///players/w/walkelo01.html" TargetMode="External"/><Relationship Id="rId179" Type="http://schemas.openxmlformats.org/officeDocument/2006/relationships/hyperlink" Target="file:///players/s/sumneed01.html" TargetMode="External"/><Relationship Id="rId386" Type="http://schemas.openxmlformats.org/officeDocument/2006/relationships/hyperlink" Target="file:///teams/CLE/2023.html" TargetMode="External"/><Relationship Id="rId593" Type="http://schemas.openxmlformats.org/officeDocument/2006/relationships/hyperlink" Target="file:///teams/DAL/2023.html" TargetMode="External"/><Relationship Id="rId607" Type="http://schemas.openxmlformats.org/officeDocument/2006/relationships/hyperlink" Target="file:///teams/MEM/2023.html" TargetMode="External"/><Relationship Id="rId814" Type="http://schemas.openxmlformats.org/officeDocument/2006/relationships/hyperlink" Target="file:///teams/DEN/2023.html" TargetMode="External"/><Relationship Id="rId1237" Type="http://schemas.openxmlformats.org/officeDocument/2006/relationships/queryTable" Target="../queryTables/queryTable2.xml"/><Relationship Id="rId246" Type="http://schemas.openxmlformats.org/officeDocument/2006/relationships/hyperlink" Target="file:///players/s/seabrde01.html" TargetMode="External"/><Relationship Id="rId453" Type="http://schemas.openxmlformats.org/officeDocument/2006/relationships/hyperlink" Target="file:///players/m/mcgruro01.html" TargetMode="External"/><Relationship Id="rId660" Type="http://schemas.openxmlformats.org/officeDocument/2006/relationships/hyperlink" Target="file:///teams/DEN/2023.html" TargetMode="External"/><Relationship Id="rId898" Type="http://schemas.openxmlformats.org/officeDocument/2006/relationships/hyperlink" Target="file:///players/e/edwarke02.html" TargetMode="External"/><Relationship Id="rId1083" Type="http://schemas.openxmlformats.org/officeDocument/2006/relationships/hyperlink" Target="file:///teams/BOS/2023.html" TargetMode="External"/><Relationship Id="rId106" Type="http://schemas.openxmlformats.org/officeDocument/2006/relationships/hyperlink" Target="file:///players/t/tuckepj01.html" TargetMode="External"/><Relationship Id="rId313" Type="http://schemas.openxmlformats.org/officeDocument/2006/relationships/hyperlink" Target="file:///teams/DEN/2023.html" TargetMode="External"/><Relationship Id="rId758" Type="http://schemas.openxmlformats.org/officeDocument/2006/relationships/hyperlink" Target="file:///players/h/herroty01.html" TargetMode="External"/><Relationship Id="rId965" Type="http://schemas.openxmlformats.org/officeDocument/2006/relationships/hyperlink" Target="file:///teams/DET/2023.html" TargetMode="External"/><Relationship Id="rId1150" Type="http://schemas.openxmlformats.org/officeDocument/2006/relationships/hyperlink" Target="file:///players/b/bitadgo01.html" TargetMode="External"/><Relationship Id="rId10" Type="http://schemas.openxmlformats.org/officeDocument/2006/relationships/hyperlink" Target="file:///teams/MIA/2023.html" TargetMode="External"/><Relationship Id="rId94" Type="http://schemas.openxmlformats.org/officeDocument/2006/relationships/hyperlink" Target="file:///players/w/washipj01.html" TargetMode="External"/><Relationship Id="rId397" Type="http://schemas.openxmlformats.org/officeDocument/2006/relationships/hyperlink" Target="file:///teams/NYK/2023.html" TargetMode="External"/><Relationship Id="rId520" Type="http://schemas.openxmlformats.org/officeDocument/2006/relationships/hyperlink" Target="file:///players/m/mamuksa01.html" TargetMode="External"/><Relationship Id="rId618" Type="http://schemas.openxmlformats.org/officeDocument/2006/relationships/hyperlink" Target="file:///players/k/knoxke01.html" TargetMode="External"/><Relationship Id="rId825" Type="http://schemas.openxmlformats.org/officeDocument/2006/relationships/hyperlink" Target="file:///teams/WAS/2023.html" TargetMode="External"/><Relationship Id="rId257" Type="http://schemas.openxmlformats.org/officeDocument/2006/relationships/hyperlink" Target="file:///teams/MIA/2023.html" TargetMode="External"/><Relationship Id="rId464" Type="http://schemas.openxmlformats.org/officeDocument/2006/relationships/hyperlink" Target="file:///teams/MIL/2023.html" TargetMode="External"/><Relationship Id="rId1010" Type="http://schemas.openxmlformats.org/officeDocument/2006/relationships/hyperlink" Target="file:///teams/CHI/2023.html" TargetMode="External"/><Relationship Id="rId1094" Type="http://schemas.openxmlformats.org/officeDocument/2006/relationships/hyperlink" Target="file:///players/b/bryanth01.html" TargetMode="External"/><Relationship Id="rId1108" Type="http://schemas.openxmlformats.org/officeDocument/2006/relationships/hyperlink" Target="file:///teams/PHO/2023.html" TargetMode="External"/><Relationship Id="rId117" Type="http://schemas.openxmlformats.org/officeDocument/2006/relationships/hyperlink" Target="file:///players/v/vandeja01.html" TargetMode="External"/><Relationship Id="rId671" Type="http://schemas.openxmlformats.org/officeDocument/2006/relationships/hyperlink" Target="file:///teams/PHO/2023.html" TargetMode="External"/><Relationship Id="rId769" Type="http://schemas.openxmlformats.org/officeDocument/2006/relationships/hyperlink" Target="file:///players/h/hillma01.html" TargetMode="External"/><Relationship Id="rId976" Type="http://schemas.openxmlformats.org/officeDocument/2006/relationships/hyperlink" Target="file:///teams/GSW/2023.html" TargetMode="External"/><Relationship Id="rId324" Type="http://schemas.openxmlformats.org/officeDocument/2006/relationships/hyperlink" Target="file:///players/p/powelno01.html" TargetMode="External"/><Relationship Id="rId531" Type="http://schemas.openxmlformats.org/officeDocument/2006/relationships/hyperlink" Target="file:///teams/UTA/2023.html" TargetMode="External"/><Relationship Id="rId629" Type="http://schemas.openxmlformats.org/officeDocument/2006/relationships/hyperlink" Target="file:///players/j/jonesda03.html" TargetMode="External"/><Relationship Id="rId1161" Type="http://schemas.openxmlformats.org/officeDocument/2006/relationships/hyperlink" Target="file:///teams/TOR/2023.html" TargetMode="External"/><Relationship Id="rId836" Type="http://schemas.openxmlformats.org/officeDocument/2006/relationships/hyperlink" Target="file:///players/g/goberru01.html" TargetMode="External"/><Relationship Id="rId1021" Type="http://schemas.openxmlformats.org/officeDocument/2006/relationships/hyperlink" Target="file:///teams/LAL/2023.html" TargetMode="External"/><Relationship Id="rId1119" Type="http://schemas.openxmlformats.org/officeDocument/2006/relationships/hyperlink" Target="file:///teams/WAS/2023.html" TargetMode="External"/><Relationship Id="rId903" Type="http://schemas.openxmlformats.org/officeDocument/2006/relationships/hyperlink" Target="file:///teams/PHI/2023.html" TargetMode="External"/><Relationship Id="rId32" Type="http://schemas.openxmlformats.org/officeDocument/2006/relationships/hyperlink" Target="file:///teams/POR/2023.html" TargetMode="External"/><Relationship Id="rId181" Type="http://schemas.openxmlformats.org/officeDocument/2006/relationships/hyperlink" Target="file:///players/s/swideco01.html" TargetMode="External"/><Relationship Id="rId279" Type="http://schemas.openxmlformats.org/officeDocument/2006/relationships/hyperlink" Target="file:///players/q/quickim01.html" TargetMode="External"/><Relationship Id="rId486" Type="http://schemas.openxmlformats.org/officeDocument/2006/relationships/hyperlink" Target="file:///players/m/mathega01.html" TargetMode="External"/><Relationship Id="rId693" Type="http://schemas.openxmlformats.org/officeDocument/2006/relationships/hyperlink" Target="file:///teams/NOP/2023.html" TargetMode="External"/><Relationship Id="rId139" Type="http://schemas.openxmlformats.org/officeDocument/2006/relationships/hyperlink" Target="file:///players/t/thomaca02.html" TargetMode="External"/><Relationship Id="rId346" Type="http://schemas.openxmlformats.org/officeDocument/2006/relationships/hyperlink" Target="file:///teams/PHO/2023.html" TargetMode="External"/><Relationship Id="rId553" Type="http://schemas.openxmlformats.org/officeDocument/2006/relationships/hyperlink" Target="file:///teams/POR/2023.html" TargetMode="External"/><Relationship Id="rId760" Type="http://schemas.openxmlformats.org/officeDocument/2006/relationships/hyperlink" Target="file:///players/h/hieldbu01.html" TargetMode="External"/><Relationship Id="rId998" Type="http://schemas.openxmlformats.org/officeDocument/2006/relationships/hyperlink" Target="file:///teams/NOP/2023.html" TargetMode="External"/><Relationship Id="rId1183" Type="http://schemas.openxmlformats.org/officeDocument/2006/relationships/hyperlink" Target="file:///teams/ORL/2023.html" TargetMode="External"/><Relationship Id="rId206" Type="http://schemas.openxmlformats.org/officeDocument/2006/relationships/hyperlink" Target="file:///players/s/simonma01.html" TargetMode="External"/><Relationship Id="rId413" Type="http://schemas.openxmlformats.org/officeDocument/2006/relationships/hyperlink" Target="file:///teams/DEN/2023.html" TargetMode="External"/><Relationship Id="rId858" Type="http://schemas.openxmlformats.org/officeDocument/2006/relationships/hyperlink" Target="file:///teams/MEM/2023.html" TargetMode="External"/><Relationship Id="rId1043" Type="http://schemas.openxmlformats.org/officeDocument/2006/relationships/hyperlink" Target="file:///players/b/burksal01.html" TargetMode="External"/><Relationship Id="rId620" Type="http://schemas.openxmlformats.org/officeDocument/2006/relationships/hyperlink" Target="file:///teams/DET/2023.html" TargetMode="External"/><Relationship Id="rId718" Type="http://schemas.openxmlformats.org/officeDocument/2006/relationships/hyperlink" Target="file:///teams/ATL/2023.html" TargetMode="External"/><Relationship Id="rId925" Type="http://schemas.openxmlformats.org/officeDocument/2006/relationships/hyperlink" Target="file:///teams/CHI/2023.html" TargetMode="External"/><Relationship Id="rId1110" Type="http://schemas.openxmlformats.org/officeDocument/2006/relationships/hyperlink" Target="file:///teams/LAC/2023.html" TargetMode="External"/><Relationship Id="rId1208" Type="http://schemas.openxmlformats.org/officeDocument/2006/relationships/hyperlink" Target="file:///players/b/banchpa01.html" TargetMode="External"/><Relationship Id="rId54" Type="http://schemas.openxmlformats.org/officeDocument/2006/relationships/hyperlink" Target="file:///teams/CHI/2023.html" TargetMode="External"/><Relationship Id="rId270" Type="http://schemas.openxmlformats.org/officeDocument/2006/relationships/hyperlink" Target="file:///teams/ORL/2023.html" TargetMode="External"/><Relationship Id="rId130" Type="http://schemas.openxmlformats.org/officeDocument/2006/relationships/hyperlink" Target="file:///teams/CLE/2023.html" TargetMode="External"/><Relationship Id="rId368" Type="http://schemas.openxmlformats.org/officeDocument/2006/relationships/hyperlink" Target="file:///players/n/nunnke01.html" TargetMode="External"/><Relationship Id="rId575" Type="http://schemas.openxmlformats.org/officeDocument/2006/relationships/hyperlink" Target="file:///players/k/kuminjo01.html" TargetMode="External"/><Relationship Id="rId782" Type="http://schemas.openxmlformats.org/officeDocument/2006/relationships/hyperlink" Target="file:///players/h/hardyja02.html" TargetMode="External"/><Relationship Id="rId228" Type="http://schemas.openxmlformats.org/officeDocument/2006/relationships/hyperlink" Target="file:///teams/LAL/2023.html" TargetMode="External"/><Relationship Id="rId435" Type="http://schemas.openxmlformats.org/officeDocument/2006/relationships/hyperlink" Target="file:///teams/BRK/2023.html" TargetMode="External"/><Relationship Id="rId642" Type="http://schemas.openxmlformats.org/officeDocument/2006/relationships/hyperlink" Target="file:///players/j/jonesty01.html" TargetMode="External"/><Relationship Id="rId1065" Type="http://schemas.openxmlformats.org/officeDocument/2006/relationships/hyperlink" Target="file:///players/c/carteje01.html" TargetMode="External"/><Relationship Id="rId502" Type="http://schemas.openxmlformats.org/officeDocument/2006/relationships/hyperlink" Target="file:///players/m/mcdanja01.html" TargetMode="External"/><Relationship Id="rId947" Type="http://schemas.openxmlformats.org/officeDocument/2006/relationships/hyperlink" Target="file:///players/d/durenja01.html" TargetMode="External"/><Relationship Id="rId1132" Type="http://schemas.openxmlformats.org/officeDocument/2006/relationships/hyperlink" Target="file:///teams/MIL/2023.html" TargetMode="External"/><Relationship Id="rId76" Type="http://schemas.openxmlformats.org/officeDocument/2006/relationships/hyperlink" Target="file:///teams/ORL/2023.html" TargetMode="External"/><Relationship Id="rId807" Type="http://schemas.openxmlformats.org/officeDocument/2006/relationships/hyperlink" Target="file:///players/g/greenja05.html" TargetMode="External"/><Relationship Id="rId292" Type="http://schemas.openxmlformats.org/officeDocument/2006/relationships/hyperlink" Target="file:///teams/DEN/2023.html" TargetMode="External"/><Relationship Id="rId597" Type="http://schemas.openxmlformats.org/officeDocument/2006/relationships/hyperlink" Target="file:///players/l/leesa01.html" TargetMode="External"/><Relationship Id="rId152" Type="http://schemas.openxmlformats.org/officeDocument/2006/relationships/hyperlink" Target="file:///players/t/toddis01.html" TargetMode="External"/><Relationship Id="rId457" Type="http://schemas.openxmlformats.org/officeDocument/2006/relationships/hyperlink" Target="file:///players/m/meltode01.html" TargetMode="External"/><Relationship Id="rId1087" Type="http://schemas.openxmlformats.org/officeDocument/2006/relationships/hyperlink" Target="file:///teams/LAC/2023.html" TargetMode="External"/><Relationship Id="rId664" Type="http://schemas.openxmlformats.org/officeDocument/2006/relationships/hyperlink" Target="file:///teams/GSW/2023.html" TargetMode="External"/><Relationship Id="rId871" Type="http://schemas.openxmlformats.org/officeDocument/2006/relationships/hyperlink" Target="file:///players/f/fultzma01.html" TargetMode="External"/><Relationship Id="rId969" Type="http://schemas.openxmlformats.org/officeDocument/2006/relationships/hyperlink" Target="file:///teams/OKC/2023.html" TargetMode="External"/><Relationship Id="rId317" Type="http://schemas.openxmlformats.org/officeDocument/2006/relationships/hyperlink" Target="file:///teams/MIL/2023.html" TargetMode="External"/><Relationship Id="rId524" Type="http://schemas.openxmlformats.org/officeDocument/2006/relationships/hyperlink" Target="file:///players/m/mannte01.html" TargetMode="External"/><Relationship Id="rId731" Type="http://schemas.openxmlformats.org/officeDocument/2006/relationships/hyperlink" Target="file:///players/h/hudgitr01.html" TargetMode="External"/><Relationship Id="rId1154" Type="http://schemas.openxmlformats.org/officeDocument/2006/relationships/hyperlink" Target="file:///players/b/bantoda01.html" TargetMode="External"/><Relationship Id="rId98" Type="http://schemas.openxmlformats.org/officeDocument/2006/relationships/hyperlink" Target="file:///players/w/watanyu01.html" TargetMode="External"/><Relationship Id="rId829" Type="http://schemas.openxmlformats.org/officeDocument/2006/relationships/hyperlink" Target="file:///teams/IND/2023.html" TargetMode="External"/><Relationship Id="rId1014" Type="http://schemas.openxmlformats.org/officeDocument/2006/relationships/hyperlink" Target="file:///players/c/champju02.html" TargetMode="External"/><Relationship Id="rId1221" Type="http://schemas.openxmlformats.org/officeDocument/2006/relationships/hyperlink" Target="file:///players/a/alexani01.html" TargetMode="External"/><Relationship Id="rId25" Type="http://schemas.openxmlformats.org/officeDocument/2006/relationships/hyperlink" Target="file:///players/w/willizi02.html" TargetMode="External"/><Relationship Id="rId174" Type="http://schemas.openxmlformats.org/officeDocument/2006/relationships/hyperlink" Target="file:///teams/DET/2023.html" TargetMode="External"/><Relationship Id="rId381" Type="http://schemas.openxmlformats.org/officeDocument/2006/relationships/hyperlink" Target="file:///players/o/okogijo01.html" TargetMode="External"/><Relationship Id="rId241" Type="http://schemas.openxmlformats.org/officeDocument/2006/relationships/hyperlink" Target="file:///teams/WAS/2023.html" TargetMode="External"/><Relationship Id="rId479" Type="http://schemas.openxmlformats.org/officeDocument/2006/relationships/hyperlink" Target="file:///players/m/monekch01.html" TargetMode="External"/><Relationship Id="rId686" Type="http://schemas.openxmlformats.org/officeDocument/2006/relationships/hyperlink" Target="file:///players/i/ibakase01.html" TargetMode="External"/><Relationship Id="rId893" Type="http://schemas.openxmlformats.org/officeDocument/2006/relationships/hyperlink" Target="file:///players/e/edwaran01.html" TargetMode="External"/><Relationship Id="rId339" Type="http://schemas.openxmlformats.org/officeDocument/2006/relationships/hyperlink" Target="file:///players/o/omorueu01.html" TargetMode="External"/><Relationship Id="rId546" Type="http://schemas.openxmlformats.org/officeDocument/2006/relationships/hyperlink" Target="file:///players/l/leoname01.html" TargetMode="External"/><Relationship Id="rId753" Type="http://schemas.openxmlformats.org/officeDocument/2006/relationships/hyperlink" Target="file:///teams/CHO/2023.html" TargetMode="External"/><Relationship Id="rId1176" Type="http://schemas.openxmlformats.org/officeDocument/2006/relationships/hyperlink" Target="file:///players/b/bazleda01.html" TargetMode="External"/><Relationship Id="rId101" Type="http://schemas.openxmlformats.org/officeDocument/2006/relationships/hyperlink" Target="file:///teams/OKC/2023.html" TargetMode="External"/><Relationship Id="rId406" Type="http://schemas.openxmlformats.org/officeDocument/2006/relationships/hyperlink" Target="file:///players/n/netora01.html" TargetMode="External"/><Relationship Id="rId960" Type="http://schemas.openxmlformats.org/officeDocument/2006/relationships/hyperlink" Target="file:///players/d/diabamo01.html" TargetMode="External"/><Relationship Id="rId1036" Type="http://schemas.openxmlformats.org/officeDocument/2006/relationships/hyperlink" Target="file:///players/c/conlemi01.html" TargetMode="External"/><Relationship Id="rId613" Type="http://schemas.openxmlformats.org/officeDocument/2006/relationships/hyperlink" Target="file:///teams/WAS/2023.html" TargetMode="External"/><Relationship Id="rId820" Type="http://schemas.openxmlformats.org/officeDocument/2006/relationships/hyperlink" Target="file:///teams/BOS/2023.html" TargetMode="External"/><Relationship Id="rId918" Type="http://schemas.openxmlformats.org/officeDocument/2006/relationships/hyperlink" Target="file:///players/d/doncilu01.html" TargetMode="External"/><Relationship Id="rId1103" Type="http://schemas.openxmlformats.org/officeDocument/2006/relationships/hyperlink" Target="file:///players/b/bolbo01.html" TargetMode="External"/><Relationship Id="rId47" Type="http://schemas.openxmlformats.org/officeDocument/2006/relationships/hyperlink" Target="file:///teams/SAS/2023.html" TargetMode="External"/><Relationship Id="rId196" Type="http://schemas.openxmlformats.org/officeDocument/2006/relationships/hyperlink" Target="file:///players/s/sharpda01.html" TargetMode="External"/><Relationship Id="rId263" Type="http://schemas.openxmlformats.org/officeDocument/2006/relationships/hyperlink" Target="file:///teams/MEM/2023.html" TargetMode="External"/><Relationship Id="rId470" Type="http://schemas.openxmlformats.org/officeDocument/2006/relationships/hyperlink" Target="file:///teams/MIN/2023.html" TargetMode="External"/><Relationship Id="rId123" Type="http://schemas.openxmlformats.org/officeDocument/2006/relationships/hyperlink" Target="file:///players/v/vincega01.html" TargetMode="External"/><Relationship Id="rId330" Type="http://schemas.openxmlformats.org/officeDocument/2006/relationships/hyperlink" Target="file:///players/p/princta02.html" TargetMode="External"/><Relationship Id="rId568" Type="http://schemas.openxmlformats.org/officeDocument/2006/relationships/hyperlink" Target="file:///teams/CLE/2023.html" TargetMode="External"/><Relationship Id="rId775" Type="http://schemas.openxmlformats.org/officeDocument/2006/relationships/hyperlink" Target="file:///teams/ORL/2023.html" TargetMode="External"/><Relationship Id="rId982" Type="http://schemas.openxmlformats.org/officeDocument/2006/relationships/hyperlink" Target="file:///teams/MIL/2023.html" TargetMode="External"/><Relationship Id="rId1198" Type="http://schemas.openxmlformats.org/officeDocument/2006/relationships/hyperlink" Target="file:///teams/DET/2023.html" TargetMode="External"/><Relationship Id="rId428" Type="http://schemas.openxmlformats.org/officeDocument/2006/relationships/hyperlink" Target="file:///teams/MIN/2023.html" TargetMode="External"/><Relationship Id="rId635" Type="http://schemas.openxmlformats.org/officeDocument/2006/relationships/hyperlink" Target="file:///teams/CHI/2023.html" TargetMode="External"/><Relationship Id="rId842" Type="http://schemas.openxmlformats.org/officeDocument/2006/relationships/hyperlink" Target="file:///players/g/gordoer01.html" TargetMode="External"/><Relationship Id="rId1058" Type="http://schemas.openxmlformats.org/officeDocument/2006/relationships/hyperlink" Target="file:///teams/DAL/2023.html" TargetMode="External"/><Relationship Id="rId702" Type="http://schemas.openxmlformats.org/officeDocument/2006/relationships/hyperlink" Target="file:///teams/DET/2023.html" TargetMode="External"/><Relationship Id="rId1125" Type="http://schemas.openxmlformats.org/officeDocument/2006/relationships/hyperlink" Target="file:///teams/DEN/2023.html" TargetMode="External"/><Relationship Id="rId69" Type="http://schemas.openxmlformats.org/officeDocument/2006/relationships/hyperlink" Target="file:///players/w/willigr01.html" TargetMode="External"/><Relationship Id="rId285" Type="http://schemas.openxmlformats.org/officeDocument/2006/relationships/hyperlink" Target="file:///players/r/reddica01.html" TargetMode="External"/><Relationship Id="rId492" Type="http://schemas.openxmlformats.org/officeDocument/2006/relationships/hyperlink" Target="file:///players/m/maxeyty01.html" TargetMode="External"/><Relationship Id="rId797" Type="http://schemas.openxmlformats.org/officeDocument/2006/relationships/hyperlink" Target="file:///players/h/hartjo01.html" TargetMode="External"/><Relationship Id="rId145" Type="http://schemas.openxmlformats.org/officeDocument/2006/relationships/hyperlink" Target="file:///players/t/thybuma01.html" TargetMode="External"/><Relationship Id="rId352" Type="http://schemas.openxmlformats.org/officeDocument/2006/relationships/hyperlink" Target="file:///teams/DAL/2023.html" TargetMode="External"/><Relationship Id="rId212" Type="http://schemas.openxmlformats.org/officeDocument/2006/relationships/hyperlink" Target="file:///players/s/smartma01.html" TargetMode="External"/><Relationship Id="rId657" Type="http://schemas.openxmlformats.org/officeDocument/2006/relationships/hyperlink" Target="file:///players/j/jacksre01.html" TargetMode="External"/><Relationship Id="rId864" Type="http://schemas.openxmlformats.org/officeDocument/2006/relationships/hyperlink" Target="file:///teams/ATL/2023.html" TargetMode="External"/><Relationship Id="rId517" Type="http://schemas.openxmlformats.org/officeDocument/2006/relationships/hyperlink" Target="file:///players/m/maledth01.html" TargetMode="External"/><Relationship Id="rId724" Type="http://schemas.openxmlformats.org/officeDocument/2006/relationships/hyperlink" Target="file:///teams/BOS/2023.html" TargetMode="External"/><Relationship Id="rId931" Type="http://schemas.openxmlformats.org/officeDocument/2006/relationships/hyperlink" Target="file:///teams/SAC/2023.html" TargetMode="External"/><Relationship Id="rId1147" Type="http://schemas.openxmlformats.org/officeDocument/2006/relationships/hyperlink" Target="file:///players/b/bitadgo01.html" TargetMode="External"/><Relationship Id="rId60" Type="http://schemas.openxmlformats.org/officeDocument/2006/relationships/hyperlink" Target="file:///teams/TOR/2023.html" TargetMode="External"/><Relationship Id="rId1007" Type="http://schemas.openxmlformats.org/officeDocument/2006/relationships/hyperlink" Target="file:///players/c/cartewe01.html" TargetMode="External"/><Relationship Id="rId1214" Type="http://schemas.openxmlformats.org/officeDocument/2006/relationships/hyperlink" Target="file:///players/a/adebaba01.html" TargetMode="External"/><Relationship Id="rId18" Type="http://schemas.openxmlformats.org/officeDocument/2006/relationships/hyperlink" Target="file:///teams/CHO/2023.html" TargetMode="External"/><Relationship Id="rId167" Type="http://schemas.openxmlformats.org/officeDocument/2006/relationships/hyperlink" Target="file:///players/s/sochaje01.html" TargetMode="External"/><Relationship Id="rId374" Type="http://schemas.openxmlformats.org/officeDocument/2006/relationships/hyperlink" Target="file:///teams/MIL/2023.html" TargetMode="External"/><Relationship Id="rId581" Type="http://schemas.openxmlformats.org/officeDocument/2006/relationships/hyperlink" Target="file:///players/l/landajo01.html" TargetMode="External"/><Relationship Id="rId234" Type="http://schemas.openxmlformats.org/officeDocument/2006/relationships/hyperlink" Target="file:///players/s/saricda01.html" TargetMode="External"/><Relationship Id="rId679" Type="http://schemas.openxmlformats.org/officeDocument/2006/relationships/hyperlink" Target="file:///teams/SAS/2023.html" TargetMode="External"/><Relationship Id="rId886" Type="http://schemas.openxmlformats.org/officeDocument/2006/relationships/hyperlink" Target="file:///teams/LAC/2023.html" TargetMode="External"/><Relationship Id="rId2" Type="http://schemas.openxmlformats.org/officeDocument/2006/relationships/hyperlink" Target="file:///teams/LAC/2023.html" TargetMode="External"/><Relationship Id="rId441" Type="http://schemas.openxmlformats.org/officeDocument/2006/relationships/hyperlink" Target="file:///teams/NOP/2023.html" TargetMode="External"/><Relationship Id="rId539" Type="http://schemas.openxmlformats.org/officeDocument/2006/relationships/hyperlink" Target="file:///teams/HOU/2023.html" TargetMode="External"/><Relationship Id="rId746" Type="http://schemas.openxmlformats.org/officeDocument/2006/relationships/hyperlink" Target="file:///players/h/hausesa01.html" TargetMode="External"/><Relationship Id="rId1071" Type="http://schemas.openxmlformats.org/officeDocument/2006/relationships/hyperlink" Target="file:///teams/BRK/2023.html" TargetMode="External"/><Relationship Id="rId1169" Type="http://schemas.openxmlformats.org/officeDocument/2006/relationships/hyperlink" Target="file:///players/b/bassech01.html" TargetMode="External"/><Relationship Id="rId301" Type="http://schemas.openxmlformats.org/officeDocument/2006/relationships/hyperlink" Target="file:///players/r/richani01.html" TargetMode="External"/><Relationship Id="rId953" Type="http://schemas.openxmlformats.org/officeDocument/2006/relationships/hyperlink" Target="file:///teams/MIA/2023.html" TargetMode="External"/><Relationship Id="rId1029" Type="http://schemas.openxmlformats.org/officeDocument/2006/relationships/hyperlink" Target="file:///teams/BRK/2023.html" TargetMode="External"/><Relationship Id="rId1236" Type="http://schemas.openxmlformats.org/officeDocument/2006/relationships/hyperlink" Target="file:///teams/MIL/2023.html" TargetMode="External"/><Relationship Id="rId82" Type="http://schemas.openxmlformats.org/officeDocument/2006/relationships/hyperlink" Target="file:///teams/DAL/2023.html" TargetMode="External"/><Relationship Id="rId606" Type="http://schemas.openxmlformats.org/officeDocument/2006/relationships/hyperlink" Target="file:///players/k/kennalu01.html" TargetMode="External"/><Relationship Id="rId813" Type="http://schemas.openxmlformats.org/officeDocument/2006/relationships/hyperlink" Target="file:///players/g/greenj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FDCB-0750-704B-9F3D-9E64FCC2F217}">
  <dimension ref="A1:CE61"/>
  <sheetViews>
    <sheetView topLeftCell="B1" zoomScaleNormal="100" workbookViewId="0">
      <selection activeCell="S3" sqref="S3"/>
    </sheetView>
  </sheetViews>
  <sheetFormatPr baseColWidth="10" defaultRowHeight="16" x14ac:dyDescent="0.2"/>
  <cols>
    <col min="3" max="3" width="18" bestFit="1" customWidth="1"/>
    <col min="4" max="4" width="18.33203125" bestFit="1" customWidth="1"/>
    <col min="7" max="7" width="11.1640625" customWidth="1"/>
    <col min="17" max="17" width="55.33203125" customWidth="1"/>
    <col min="18" max="18" width="8.33203125" customWidth="1"/>
    <col min="25" max="25" width="12.6640625" bestFit="1" customWidth="1"/>
    <col min="26" max="26" width="11.83203125" bestFit="1" customWidth="1"/>
    <col min="29" max="29" width="11.6640625" bestFit="1" customWidth="1"/>
    <col min="30" max="30" width="10.6640625" bestFit="1" customWidth="1"/>
    <col min="31" max="31" width="11.6640625" bestFit="1" customWidth="1"/>
  </cols>
  <sheetData>
    <row r="1" spans="1:83" x14ac:dyDescent="0.2">
      <c r="C1" s="61" t="s">
        <v>646</v>
      </c>
      <c r="D1" s="62"/>
      <c r="E1" s="63"/>
      <c r="F1" s="67" t="s">
        <v>600</v>
      </c>
      <c r="G1" s="68"/>
      <c r="H1" s="68"/>
      <c r="I1" s="68"/>
      <c r="J1" s="68"/>
      <c r="K1" s="68"/>
      <c r="L1" s="69"/>
      <c r="M1" s="58">
        <f>'Game Simulations'!F2</f>
        <v>6.0999999999999999E-2</v>
      </c>
      <c r="N1" s="59"/>
      <c r="O1" s="60">
        <f>ROUND(AVERAGE('Game Simulations'!B4:B503),0)</f>
        <v>115</v>
      </c>
      <c r="P1" s="60"/>
    </row>
    <row r="2" spans="1:83" ht="17" thickBot="1" x14ac:dyDescent="0.25">
      <c r="C2" s="64"/>
      <c r="D2" s="65"/>
      <c r="E2" s="66"/>
      <c r="F2" s="70"/>
      <c r="G2" s="71"/>
      <c r="H2" s="71"/>
      <c r="I2" s="71"/>
      <c r="J2" s="71"/>
      <c r="K2" s="71"/>
      <c r="L2" s="72"/>
      <c r="M2" s="58"/>
      <c r="N2" s="59"/>
      <c r="O2" s="60"/>
      <c r="P2" s="60"/>
      <c r="Q2" s="7" t="s">
        <v>731</v>
      </c>
    </row>
    <row r="3" spans="1:83" ht="38" thickBot="1" x14ac:dyDescent="0.5">
      <c r="P3" s="48" t="s">
        <v>732</v>
      </c>
      <c r="Q3" s="47">
        <f>SUM(O1,O4)</f>
        <v>260</v>
      </c>
    </row>
    <row r="4" spans="1:83" x14ac:dyDescent="0.2">
      <c r="C4" s="61" t="s">
        <v>647</v>
      </c>
      <c r="D4" s="62"/>
      <c r="E4" s="63"/>
      <c r="F4" s="67" t="s">
        <v>604</v>
      </c>
      <c r="G4" s="68"/>
      <c r="H4" s="68"/>
      <c r="I4" s="68"/>
      <c r="J4" s="68"/>
      <c r="K4" s="68"/>
      <c r="L4" s="69"/>
      <c r="M4" s="58">
        <f>'Game Simulations'!G2</f>
        <v>0.93900000000000006</v>
      </c>
      <c r="N4" s="59"/>
      <c r="O4" s="60">
        <f>ROUND(AVERAGE('Game Simulations'!C4:C503),0)</f>
        <v>145</v>
      </c>
      <c r="P4" s="60"/>
      <c r="R4" s="7"/>
    </row>
    <row r="5" spans="1:83" ht="17" thickBot="1" x14ac:dyDescent="0.25">
      <c r="C5" s="64"/>
      <c r="D5" s="65"/>
      <c r="E5" s="66"/>
      <c r="F5" s="70"/>
      <c r="G5" s="71"/>
      <c r="H5" s="71"/>
      <c r="I5" s="71"/>
      <c r="J5" s="71"/>
      <c r="K5" s="71"/>
      <c r="L5" s="72"/>
      <c r="M5" s="58"/>
      <c r="N5" s="59"/>
      <c r="O5" s="60"/>
      <c r="P5" s="60"/>
      <c r="R5" s="1"/>
    </row>
    <row r="6" spans="1:83" x14ac:dyDescent="0.2">
      <c r="Q6" s="1"/>
      <c r="R6" s="1"/>
    </row>
    <row r="7" spans="1:83" ht="31" x14ac:dyDescent="0.35">
      <c r="B7" s="57" t="str">
        <f>F1</f>
        <v>Boston Celtics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Q7" s="1"/>
      <c r="R7" s="1"/>
    </row>
    <row r="8" spans="1:83" s="8" customFormat="1" ht="51" x14ac:dyDescent="0.2">
      <c r="C8" s="8" t="s">
        <v>644</v>
      </c>
      <c r="D8" s="8" t="s">
        <v>656</v>
      </c>
      <c r="E8" s="8" t="s">
        <v>658</v>
      </c>
      <c r="F8" s="8" t="s">
        <v>657</v>
      </c>
      <c r="G8" s="8" t="s">
        <v>659</v>
      </c>
      <c r="H8" s="8" t="s">
        <v>662</v>
      </c>
      <c r="I8" s="8" t="s">
        <v>56</v>
      </c>
      <c r="J8" s="8" t="s">
        <v>660</v>
      </c>
      <c r="K8" s="8" t="s">
        <v>4</v>
      </c>
      <c r="L8" s="8" t="s">
        <v>58</v>
      </c>
      <c r="M8" s="8" t="s">
        <v>6</v>
      </c>
      <c r="N8" s="8" t="s">
        <v>643</v>
      </c>
      <c r="O8" s="8" t="s">
        <v>661</v>
      </c>
      <c r="Q8" s="37"/>
      <c r="BP8" s="1" t="s">
        <v>687</v>
      </c>
      <c r="BQ8" s="1"/>
      <c r="BR8" s="8" t="s">
        <v>1</v>
      </c>
      <c r="BS8" s="8" t="s">
        <v>681</v>
      </c>
      <c r="BT8" s="8" t="s">
        <v>682</v>
      </c>
      <c r="BU8" s="8" t="s">
        <v>683</v>
      </c>
      <c r="BV8" s="8" t="s">
        <v>684</v>
      </c>
      <c r="BX8" s="8" t="s">
        <v>685</v>
      </c>
      <c r="BY8" s="8" t="s">
        <v>686</v>
      </c>
      <c r="BZ8" s="8" t="s">
        <v>688</v>
      </c>
      <c r="CB8" s="8" t="s">
        <v>690</v>
      </c>
      <c r="CC8" s="8" t="s">
        <v>689</v>
      </c>
      <c r="CD8" s="8" t="s">
        <v>691</v>
      </c>
    </row>
    <row r="9" spans="1:83" x14ac:dyDescent="0.2">
      <c r="B9" s="7" t="s">
        <v>73</v>
      </c>
      <c r="C9" t="str">
        <f ca="1">_xlfn.XLOOKUP('Team Results'!B9,'Player Working'!$L$5:$L$35,'Player Working'!$J$5:$J$35)</f>
        <v>Marcus Smart</v>
      </c>
      <c r="D9" s="9">
        <f ca="1">_xlfn.XLOOKUP(C9,'RAW Player Stats'!$B$3:$B$10002,'RAW Player Stats'!$I$3:$I$10002)</f>
        <v>32.5</v>
      </c>
      <c r="E9" s="9">
        <f ca="1">IF(N9&lt;=5,D9,D9/SUM('Player Working'!$K$10:$K$17)*(240-SUM('Player Working'!$K$5:$K$9)))</f>
        <v>32.5</v>
      </c>
      <c r="F9" s="9">
        <f ca="1">IF(E9&gt;0,_xlfn.XLOOKUP(C9,'RAW Player Stats'!$B$3:$B$10006,'RAW Player Stats'!$K$3:$K$10006)+_xlfn.XLOOKUP(C9,'RAW Player Stats'!$B$3:$B$10006,'RAW Player Stats'!$U$3:$U$10006),0)</f>
        <v>11.7</v>
      </c>
      <c r="G9" s="2">
        <f ca="1">((0.0182*(E9)^2-0.1186*(E9)+2.3528)/(0.0182*(D9)^2-0.1186*(D9)+2.3528))*F9*_xlfn.XLOOKUP($F$4,Teams,'Team ID '!$D$2:$D$31)</f>
        <v>11.814691864525138</v>
      </c>
      <c r="H9" s="21">
        <f ca="1">_xlfn.XLOOKUP($C9,'RAW Player Stats'!$B$3:$B$10002,'RAW Player Stats'!$Q$3:$Q$10002)/(_xlfn.XLOOKUP($C9,'RAW Player Stats'!$B$3:$B$10002,'RAW Player Stats'!$Q$3:$Q$10002)+_xlfn.XLOOKUP($C9,'RAW Player Stats'!$B$3:$B$10002,'RAW Player Stats'!$N$3:$N$10002)+_xlfn.XLOOKUP($C9,'RAW Player Stats'!$B$3:$B$10002,'RAW Player Stats'!$U$3:$U$10002))</f>
        <v>0.36752136752136755</v>
      </c>
      <c r="I9" s="21">
        <f ca="1">_xlfn.XLOOKUP(C9,'RAW Player Stats'!$B$3:$B$10002,'RAW Player Stats'!$R$3:$R$10002)</f>
        <v>0.51300000000000001</v>
      </c>
      <c r="J9" s="21">
        <f ca="1">_xlfn.XLOOKUP($C9,'RAW Player Stats'!$B$3:$B$10002,'RAW Player Stats'!$N$3:$N$10002)/(_xlfn.XLOOKUP($C9,'RAW Player Stats'!$B$3:$B$10002,'RAW Player Stats'!$Q$3:$Q$10002)+_xlfn.XLOOKUP($C9,'RAW Player Stats'!$B$3:$B$10002,'RAW Player Stats'!$N$3:$N$10002)+_xlfn.XLOOKUP($C9,'RAW Player Stats'!$B$3:$B$10002,'RAW Player Stats'!$U$3:$U$10002))</f>
        <v>0.46153846153846162</v>
      </c>
      <c r="K9" s="21">
        <f ca="1">_xlfn.XLOOKUP(C9,'RAW Player Stats'!$B$3:$B$10002,'RAW Player Stats'!$O$3:$O$10002)</f>
        <v>0.33400000000000002</v>
      </c>
      <c r="L9" s="21">
        <f ca="1">_xlfn.XLOOKUP($C9,'RAW Player Stats'!$B$3:$B$10002,'RAW Player Stats'!$U$3:$U$10002)/(_xlfn.XLOOKUP($C9,'RAW Player Stats'!$B$3:$B$10002,'RAW Player Stats'!$Q$3:$Q$10002)+_xlfn.XLOOKUP($C9,'RAW Player Stats'!$B$3:$B$10002,'RAW Player Stats'!$N$3:$N$10002)+_xlfn.XLOOKUP($C9,'RAW Player Stats'!$B$3:$B$10002,'RAW Player Stats'!$U$3:$U$10002))</f>
        <v>0.17094017094017094</v>
      </c>
      <c r="M9" s="21">
        <f ca="1">_xlfn.XLOOKUP(C9,'RAW Player Stats'!$B$3:$B$10002,'RAW Player Stats'!$V$3:$V$10002)</f>
        <v>0.755</v>
      </c>
      <c r="N9" s="9">
        <f ca="1">_xlfn.RANK.EQ(_xlfn.XLOOKUP($C9,'Player Working'!$J$5:$J$35,'Player Working'!$K$5:$K$35),'Player Working'!$K$5:$K$35)</f>
        <v>3</v>
      </c>
      <c r="O9">
        <f ca="1">IF(E9&gt;0,IFERROR(2*_xlfn.BINOM.INV(_xlfn.BINOM.INV(G9,H9,RAND()),I9,RAND())+3*_xlfn.BINOM.INV(_xlfn.BINOM.INV(G9,J9,RAND()),K9,RAND())+_xlfn.BINOM.INV(_xlfn.BINOM.INV(G9,L9,RAND()),M9,RAND()),ROUND((G9/F9)*_xlfn.XLOOKUP(C9,'RAW Player Stats'!$B$3:$B$1002,'RAW Player Stats'!$AE$3:$AE$1002),0)),0)</f>
        <v>9</v>
      </c>
      <c r="BP9">
        <f ca="1">_xlfn.XLOOKUP(C9,'RAW Player Stats'!$B$3:$B$10002,'RAW Player Stats'!$AE$3:$AE$10002)</f>
        <v>11.3</v>
      </c>
      <c r="BR9">
        <f ca="1">_xlfn.XLOOKUP(C9,'RAW Player Stats'!$B$3:$B$10002,'RAW Player Stats'!$K$3:$K$10002)</f>
        <v>9.6999999999999993</v>
      </c>
      <c r="BS9">
        <f t="shared" ref="BS9:BS32" ca="1" si="0">BR9*J9</f>
        <v>4.476923076923077</v>
      </c>
      <c r="BT9">
        <f t="shared" ref="BT9:BT32" ca="1" si="1">BR9*L9</f>
        <v>1.658119658119658</v>
      </c>
      <c r="BU9">
        <f t="shared" ref="BU9:BU32" ca="1" si="2">BR9*H9</f>
        <v>3.5649572649572652</v>
      </c>
      <c r="BV9">
        <f ca="1">SUM(BS9:BU9)</f>
        <v>9.6999999999999993</v>
      </c>
      <c r="BX9">
        <f t="shared" ref="BX9:BX32" ca="1" si="3">BS9*K9</f>
        <v>1.4952923076923077</v>
      </c>
      <c r="BY9">
        <f t="shared" ref="BY9:BY32" ca="1" si="4">BT9*M9</f>
        <v>1.2518803418803417</v>
      </c>
      <c r="BZ9">
        <f t="shared" ref="BZ9:BZ32" ca="1" si="5">BU9*I9</f>
        <v>1.8288230769230771</v>
      </c>
      <c r="CB9">
        <f ca="1">BX9*3</f>
        <v>4.4858769230769227</v>
      </c>
      <c r="CC9">
        <f ca="1">BY9*1</f>
        <v>1.2518803418803417</v>
      </c>
      <c r="CD9">
        <f ca="1">BZ9*2</f>
        <v>3.6576461538461542</v>
      </c>
      <c r="CE9">
        <f ca="1">SUM(CB9:CD9)</f>
        <v>9.3954034188034186</v>
      </c>
    </row>
    <row r="10" spans="1:83" x14ac:dyDescent="0.2">
      <c r="B10" s="7" t="s">
        <v>67</v>
      </c>
      <c r="C10" t="str">
        <f ca="1">_xlfn.XLOOKUP('Team Results'!B10,'Player Working'!$L$5:$L$35,'Player Working'!$J$5:$J$35)</f>
        <v>Derrick White</v>
      </c>
      <c r="D10" s="9">
        <f ca="1">_xlfn.XLOOKUP(C10,'RAW Player Stats'!$B$3:$B$10002,'RAW Player Stats'!$I$3:$I$10002)</f>
        <v>28.1</v>
      </c>
      <c r="E10" s="9">
        <f ca="1">IF(N10&lt;=5,D10,D10/SUM('Player Working'!$K$10:$K$17)*(240-SUM('Player Working'!$K$5:$K$9)))</f>
        <v>28.1</v>
      </c>
      <c r="F10" s="9">
        <f ca="1">IF(E10&gt;0,_xlfn.XLOOKUP(C10,'RAW Player Stats'!$B$3:$B$10006,'RAW Player Stats'!$K$3:$K$10006)+_xlfn.XLOOKUP(C10,'RAW Player Stats'!$B$3:$B$10006,'RAW Player Stats'!$U$3:$U$10006),0)</f>
        <v>11.399999999999999</v>
      </c>
      <c r="G10" s="2">
        <f ca="1">((0.0182*(E10)^2-0.1186*(E10)+2.3528)/(0.0182*(D10)^2-0.1186*(D10)+2.3528))*F10*_xlfn.XLOOKUP($F$4,Teams,'Team ID '!$D$2:$D$31)</f>
        <v>11.511751047486031</v>
      </c>
      <c r="H10" s="21">
        <f ca="1">_xlfn.XLOOKUP($C10,'RAW Player Stats'!$B$3:$B$10002,'RAW Player Stats'!$Q$3:$Q$10002)/(_xlfn.XLOOKUP($C10,'RAW Player Stats'!$B$3:$B$10002,'RAW Player Stats'!$Q$3:$Q$10002)+_xlfn.XLOOKUP($C10,'RAW Player Stats'!$B$3:$B$10002,'RAW Player Stats'!$N$3:$N$10002)+_xlfn.XLOOKUP($C10,'RAW Player Stats'!$B$3:$B$10002,'RAW Player Stats'!$U$3:$U$10002))</f>
        <v>0.39473684210526322</v>
      </c>
      <c r="I10" s="21">
        <f ca="1">_xlfn.XLOOKUP(C10,'RAW Player Stats'!$B$3:$B$10002,'RAW Player Stats'!$R$3:$R$10002)</f>
        <v>0.54500000000000004</v>
      </c>
      <c r="J10" s="21">
        <f ca="1">_xlfn.XLOOKUP($C10,'RAW Player Stats'!$B$3:$B$10002,'RAW Player Stats'!$N$3:$N$10002)/(_xlfn.XLOOKUP($C10,'RAW Player Stats'!$B$3:$B$10002,'RAW Player Stats'!$Q$3:$Q$10002)+_xlfn.XLOOKUP($C10,'RAW Player Stats'!$B$3:$B$10002,'RAW Player Stats'!$N$3:$N$10002)+_xlfn.XLOOKUP($C10,'RAW Player Stats'!$B$3:$B$10002,'RAW Player Stats'!$U$3:$U$10002))</f>
        <v>0.40350877192982459</v>
      </c>
      <c r="K10" s="21">
        <f ca="1">_xlfn.XLOOKUP(C10,'RAW Player Stats'!$B$3:$B$10002,'RAW Player Stats'!$O$3:$O$10002)</f>
        <v>0.375</v>
      </c>
      <c r="L10" s="21">
        <f ca="1">_xlfn.XLOOKUP($C10,'RAW Player Stats'!$B$3:$B$10002,'RAW Player Stats'!$U$3:$U$10002)/(_xlfn.XLOOKUP($C10,'RAW Player Stats'!$B$3:$B$10002,'RAW Player Stats'!$Q$3:$Q$10002)+_xlfn.XLOOKUP($C10,'RAW Player Stats'!$B$3:$B$10002,'RAW Player Stats'!$N$3:$N$10002)+_xlfn.XLOOKUP($C10,'RAW Player Stats'!$B$3:$B$10002,'RAW Player Stats'!$U$3:$U$10002))</f>
        <v>0.2017543859649123</v>
      </c>
      <c r="M10" s="21">
        <f ca="1">_xlfn.XLOOKUP(C10,'RAW Player Stats'!$B$3:$B$10002,'RAW Player Stats'!$V$3:$V$10002)</f>
        <v>0.877</v>
      </c>
      <c r="N10" s="9">
        <f ca="1">_xlfn.RANK.EQ(_xlfn.XLOOKUP($C10,'Player Working'!$J$5:$J$35,'Player Working'!$K$5:$K$35),'Player Working'!$K$5:$K$35)</f>
        <v>5</v>
      </c>
      <c r="O10">
        <f ca="1">IF(E10&gt;0,IFERROR(2*_xlfn.BINOM.INV(_xlfn.BINOM.INV(G10,H10,RAND()),I10,RAND())+3*_xlfn.BINOM.INV(_xlfn.BINOM.INV(G10,J10,RAND()),K10,RAND())+_xlfn.BINOM.INV(_xlfn.BINOM.INV(G10,L10,RAND()),M10,RAND()),ROUND((G10/F10)*_xlfn.XLOOKUP(C10,'RAW Player Stats'!$B$3:$B$1002,'RAW Player Stats'!$AE$3:$AE$1002),0)),0)</f>
        <v>7</v>
      </c>
      <c r="BP10">
        <f ca="1">_xlfn.XLOOKUP(C10,'RAW Player Stats'!$B$3:$B$10002,'RAW Player Stats'!$AE$3:$AE$10002)</f>
        <v>12.1</v>
      </c>
      <c r="BR10">
        <f ca="1">_xlfn.XLOOKUP(C10,'RAW Player Stats'!$B$3:$B$10002,'RAW Player Stats'!$K$3:$K$10002)</f>
        <v>9.1</v>
      </c>
      <c r="BS10">
        <f t="shared" ca="1" si="0"/>
        <v>3.6719298245614036</v>
      </c>
      <c r="BT10">
        <f t="shared" ca="1" si="1"/>
        <v>1.8359649122807018</v>
      </c>
      <c r="BU10">
        <f t="shared" ca="1" si="2"/>
        <v>3.5921052631578951</v>
      </c>
      <c r="BV10">
        <f t="shared" ref="BV10:BV32" ca="1" si="6">SUM(BS10:BU10)</f>
        <v>9.1000000000000014</v>
      </c>
      <c r="BX10">
        <f t="shared" ca="1" si="3"/>
        <v>1.3769736842105265</v>
      </c>
      <c r="BY10">
        <f t="shared" ca="1" si="4"/>
        <v>1.6101412280701755</v>
      </c>
      <c r="BZ10">
        <f t="shared" ca="1" si="5"/>
        <v>1.957697368421053</v>
      </c>
      <c r="CB10">
        <f t="shared" ref="CB10:CB32" ca="1" si="7">BX10*3</f>
        <v>4.1309210526315798</v>
      </c>
      <c r="CC10">
        <f t="shared" ref="CC10:CC32" ca="1" si="8">BY10*1</f>
        <v>1.6101412280701755</v>
      </c>
      <c r="CD10">
        <f t="shared" ref="CD10:CD32" ca="1" si="9">BZ10*2</f>
        <v>3.915394736842106</v>
      </c>
      <c r="CE10">
        <f t="shared" ref="CE10:CE32" ca="1" si="10">SUM(CB10:CD10)</f>
        <v>9.6564570175438611</v>
      </c>
    </row>
    <row r="11" spans="1:83" x14ac:dyDescent="0.2">
      <c r="B11" s="7" t="s">
        <v>77</v>
      </c>
      <c r="C11" t="str">
        <f ca="1">_xlfn.XLOOKUP('Team Results'!B11,'Player Working'!$L$5:$L$35,'Player Working'!$J$5:$J$35)</f>
        <v>Jaylen Brown</v>
      </c>
      <c r="D11" s="9">
        <f ca="1">_xlfn.XLOOKUP(C11,'RAW Player Stats'!$B$3:$B$10002,'RAW Player Stats'!$I$3:$I$10002)</f>
        <v>36.200000000000003</v>
      </c>
      <c r="E11" s="9">
        <f ca="1">IF(N11&lt;=5,D11,D11/SUM('Player Working'!$K$10:$K$17)*(240-SUM('Player Working'!$K$5:$K$9)))</f>
        <v>36.200000000000003</v>
      </c>
      <c r="F11" s="9">
        <f ca="1">IF(E11&gt;0,_xlfn.XLOOKUP(C11,'RAW Player Stats'!$B$3:$B$10006,'RAW Player Stats'!$K$3:$K$10006)+_xlfn.XLOOKUP(C11,'RAW Player Stats'!$B$3:$B$10006,'RAW Player Stats'!$U$3:$U$10006),0)</f>
        <v>25.9</v>
      </c>
      <c r="G11" s="2">
        <f ca="1">((0.0182*(E11)^2-0.1186*(E11)+2.3528)/(0.0182*(D11)^2-0.1186*(D11)+2.3528))*F11*_xlfn.XLOOKUP($F$4,Teams,'Team ID '!$D$2:$D$31)</f>
        <v>26.153890537709493</v>
      </c>
      <c r="H11" s="21">
        <f ca="1">_xlfn.XLOOKUP($C11,'RAW Player Stats'!$B$3:$B$10002,'RAW Player Stats'!$Q$3:$Q$10002)/(_xlfn.XLOOKUP($C11,'RAW Player Stats'!$B$3:$B$10002,'RAW Player Stats'!$Q$3:$Q$10002)+_xlfn.XLOOKUP($C11,'RAW Player Stats'!$B$3:$B$10002,'RAW Player Stats'!$N$3:$N$10002)+_xlfn.XLOOKUP($C11,'RAW Player Stats'!$B$3:$B$10002,'RAW Player Stats'!$U$3:$U$10002))</f>
        <v>0.50965250965250963</v>
      </c>
      <c r="I11" s="21">
        <f ca="1">_xlfn.XLOOKUP(C11,'RAW Player Stats'!$B$3:$B$10002,'RAW Player Stats'!$R$3:$R$10002)</f>
        <v>0.57499999999999996</v>
      </c>
      <c r="J11" s="21">
        <f ca="1">_xlfn.XLOOKUP($C11,'RAW Player Stats'!$B$3:$B$10002,'RAW Player Stats'!$N$3:$N$10002)/(_xlfn.XLOOKUP($C11,'RAW Player Stats'!$B$3:$B$10002,'RAW Player Stats'!$Q$3:$Q$10002)+_xlfn.XLOOKUP($C11,'RAW Player Stats'!$B$3:$B$10002,'RAW Player Stats'!$N$3:$N$10002)+_xlfn.XLOOKUP($C11,'RAW Player Stats'!$B$3:$B$10002,'RAW Player Stats'!$U$3:$U$10002))</f>
        <v>0.28185328185328185</v>
      </c>
      <c r="K11" s="21">
        <f ca="1">_xlfn.XLOOKUP(C11,'RAW Player Stats'!$B$3:$B$10002,'RAW Player Stats'!$O$3:$O$10002)</f>
        <v>0.33800000000000002</v>
      </c>
      <c r="L11" s="21">
        <f ca="1">_xlfn.XLOOKUP($C11,'RAW Player Stats'!$B$3:$B$10002,'RAW Player Stats'!$U$3:$U$10002)/(_xlfn.XLOOKUP($C11,'RAW Player Stats'!$B$3:$B$10002,'RAW Player Stats'!$Q$3:$Q$10002)+_xlfn.XLOOKUP($C11,'RAW Player Stats'!$B$3:$B$10002,'RAW Player Stats'!$N$3:$N$10002)+_xlfn.XLOOKUP($C11,'RAW Player Stats'!$B$3:$B$10002,'RAW Player Stats'!$U$3:$U$10002))</f>
        <v>0.20849420849420852</v>
      </c>
      <c r="M11" s="21">
        <f ca="1">_xlfn.XLOOKUP(C11,'RAW Player Stats'!$B$3:$B$10002,'RAW Player Stats'!$V$3:$V$10002)</f>
        <v>0.77200000000000002</v>
      </c>
      <c r="N11" s="9">
        <f ca="1">_xlfn.RANK.EQ(_xlfn.XLOOKUP($C11,'Player Working'!$J$5:$J$35,'Player Working'!$K$5:$K$35),'Player Working'!$K$5:$K$35)</f>
        <v>2</v>
      </c>
      <c r="O11">
        <f ca="1">IF(E11&gt;0,IFERROR(2*_xlfn.BINOM.INV(_xlfn.BINOM.INV(G11,H11,RAND()),I11,RAND())+3*_xlfn.BINOM.INV(_xlfn.BINOM.INV(G11,J11,RAND()),K11,RAND())+_xlfn.BINOM.INV(_xlfn.BINOM.INV(G11,L11,RAND()),M11,RAND()),ROUND((G11/F11)*_xlfn.XLOOKUP(C11,'RAW Player Stats'!$B$3:$B$1002,'RAW Player Stats'!$AE$3:$AE$1002),0)),0)</f>
        <v>24</v>
      </c>
      <c r="BP11">
        <f ca="1">_xlfn.XLOOKUP(C11,'RAW Player Stats'!$B$3:$B$10002,'RAW Player Stats'!$AE$3:$AE$10002)</f>
        <v>26.8</v>
      </c>
      <c r="BR11">
        <f ca="1">_xlfn.XLOOKUP(C11,'RAW Player Stats'!$B$3:$B$10002,'RAW Player Stats'!$K$3:$K$10002)</f>
        <v>20.5</v>
      </c>
      <c r="BS11">
        <f t="shared" ca="1" si="0"/>
        <v>5.7779922779922774</v>
      </c>
      <c r="BT11">
        <f t="shared" ca="1" si="1"/>
        <v>4.2741312741312747</v>
      </c>
      <c r="BU11">
        <f t="shared" ca="1" si="2"/>
        <v>10.447876447876448</v>
      </c>
      <c r="BV11">
        <f t="shared" ca="1" si="6"/>
        <v>20.5</v>
      </c>
      <c r="BX11">
        <f t="shared" ca="1" si="3"/>
        <v>1.95296138996139</v>
      </c>
      <c r="BY11">
        <f t="shared" ca="1" si="4"/>
        <v>3.299629343629344</v>
      </c>
      <c r="BZ11">
        <f t="shared" ca="1" si="5"/>
        <v>6.0075289575289572</v>
      </c>
      <c r="CB11">
        <f t="shared" ca="1" si="7"/>
        <v>5.8588841698841705</v>
      </c>
      <c r="CC11">
        <f t="shared" ca="1" si="8"/>
        <v>3.299629343629344</v>
      </c>
      <c r="CD11">
        <f t="shared" ca="1" si="9"/>
        <v>12.015057915057914</v>
      </c>
      <c r="CE11">
        <f t="shared" ca="1" si="10"/>
        <v>21.173571428571428</v>
      </c>
    </row>
    <row r="12" spans="1:83" x14ac:dyDescent="0.2">
      <c r="B12" s="7" t="s">
        <v>11</v>
      </c>
      <c r="C12" t="str">
        <f ca="1">_xlfn.XLOOKUP('Team Results'!B12,'Player Working'!$L$5:$L$35,'Player Working'!$J$5:$J$35)</f>
        <v>Jayson Tatum</v>
      </c>
      <c r="D12" s="9">
        <f ca="1">_xlfn.XLOOKUP(C12,'RAW Player Stats'!$B$3:$B$10002,'RAW Player Stats'!$I$3:$I$10002)</f>
        <v>37.4</v>
      </c>
      <c r="E12" s="9">
        <f ca="1">IF(N12&lt;=5,D12,D12/SUM('Player Working'!$K$10:$K$17)*(240-SUM('Player Working'!$K$5:$K$9)))</f>
        <v>37.4</v>
      </c>
      <c r="F12" s="9">
        <f ca="1">IF(E12&gt;0,_xlfn.XLOOKUP(C12,'RAW Player Stats'!$B$3:$B$10006,'RAW Player Stats'!$K$3:$K$10006)+_xlfn.XLOOKUP(C12,'RAW Player Stats'!$B$3:$B$10006,'RAW Player Stats'!$U$3:$U$10006),0)</f>
        <v>29.9</v>
      </c>
      <c r="G12" s="2">
        <f ca="1">((0.0182*(E12)^2-0.1186*(E12)+2.3528)/(0.0182*(D12)^2-0.1186*(D12)+2.3528))*F12*_xlfn.XLOOKUP($F$4,Teams,'Team ID '!$D$2:$D$31)</f>
        <v>30.193101431564241</v>
      </c>
      <c r="H12" s="21">
        <f ca="1">_xlfn.XLOOKUP($C12,'RAW Player Stats'!$B$3:$B$10002,'RAW Player Stats'!$Q$3:$Q$10002)/(_xlfn.XLOOKUP($C12,'RAW Player Stats'!$B$3:$B$10002,'RAW Player Stats'!$Q$3:$Q$10002)+_xlfn.XLOOKUP($C12,'RAW Player Stats'!$B$3:$B$10002,'RAW Player Stats'!$N$3:$N$10002)+_xlfn.XLOOKUP($C12,'RAW Player Stats'!$B$3:$B$10002,'RAW Player Stats'!$U$3:$U$10002))</f>
        <v>0.39799331103678931</v>
      </c>
      <c r="I12" s="21">
        <f ca="1">_xlfn.XLOOKUP(C12,'RAW Player Stats'!$B$3:$B$10002,'RAW Player Stats'!$R$3:$R$10002)</f>
        <v>0.54800000000000004</v>
      </c>
      <c r="J12" s="21">
        <f ca="1">_xlfn.XLOOKUP($C12,'RAW Player Stats'!$B$3:$B$10002,'RAW Player Stats'!$N$3:$N$10002)/(_xlfn.XLOOKUP($C12,'RAW Player Stats'!$B$3:$B$10002,'RAW Player Stats'!$Q$3:$Q$10002)+_xlfn.XLOOKUP($C12,'RAW Player Stats'!$B$3:$B$10002,'RAW Player Stats'!$N$3:$N$10002)+_xlfn.XLOOKUP($C12,'RAW Player Stats'!$B$3:$B$10002,'RAW Player Stats'!$U$3:$U$10002))</f>
        <v>0.31772575250836121</v>
      </c>
      <c r="K12" s="21">
        <f ca="1">_xlfn.XLOOKUP(C12,'RAW Player Stats'!$B$3:$B$10002,'RAW Player Stats'!$O$3:$O$10002)</f>
        <v>0.34499999999999997</v>
      </c>
      <c r="L12" s="21">
        <f ca="1">_xlfn.XLOOKUP($C12,'RAW Player Stats'!$B$3:$B$10002,'RAW Player Stats'!$U$3:$U$10002)/(_xlfn.XLOOKUP($C12,'RAW Player Stats'!$B$3:$B$10002,'RAW Player Stats'!$Q$3:$Q$10002)+_xlfn.XLOOKUP($C12,'RAW Player Stats'!$B$3:$B$10002,'RAW Player Stats'!$N$3:$N$10002)+_xlfn.XLOOKUP($C12,'RAW Player Stats'!$B$3:$B$10002,'RAW Player Stats'!$U$3:$U$10002))</f>
        <v>0.28428093645484953</v>
      </c>
      <c r="M12" s="21">
        <f ca="1">_xlfn.XLOOKUP(C12,'RAW Player Stats'!$B$3:$B$10002,'RAW Player Stats'!$V$3:$V$10002)</f>
        <v>0.86099999999999999</v>
      </c>
      <c r="N12" s="9">
        <f ca="1">_xlfn.RANK.EQ(_xlfn.XLOOKUP($C12,'Player Working'!$J$5:$J$35,'Player Working'!$K$5:$K$35),'Player Working'!$K$5:$K$35)</f>
        <v>1</v>
      </c>
      <c r="O12">
        <f ca="1">IF(E12&gt;0,IFERROR(2*_xlfn.BINOM.INV(_xlfn.BINOM.INV(G12,H12,RAND()),I12,RAND())+3*_xlfn.BINOM.INV(_xlfn.BINOM.INV(G12,J12,RAND()),K12,RAND())+_xlfn.BINOM.INV(_xlfn.BINOM.INV(G12,L12,RAND()),M12,RAND()),ROUND((G12/F12)*_xlfn.XLOOKUP(C12,'RAW Player Stats'!$B$3:$B$1002,'RAW Player Stats'!$AE$3:$AE$1002),0)),0)</f>
        <v>29</v>
      </c>
      <c r="BP12">
        <f ca="1">_xlfn.XLOOKUP(C12,'RAW Player Stats'!$B$3:$B$10002,'RAW Player Stats'!$AE$3:$AE$10002)</f>
        <v>30.2</v>
      </c>
      <c r="BR12">
        <f ca="1">_xlfn.XLOOKUP(C12,'RAW Player Stats'!$B$3:$B$10002,'RAW Player Stats'!$K$3:$K$10002)</f>
        <v>21.4</v>
      </c>
      <c r="BS12">
        <f t="shared" ca="1" si="0"/>
        <v>6.7993311036789299</v>
      </c>
      <c r="BT12">
        <f t="shared" ca="1" si="1"/>
        <v>6.0836120401337794</v>
      </c>
      <c r="BU12">
        <f t="shared" ca="1" si="2"/>
        <v>8.5170568561872901</v>
      </c>
      <c r="BV12">
        <f t="shared" ca="1" si="6"/>
        <v>21.4</v>
      </c>
      <c r="BX12">
        <f t="shared" ca="1" si="3"/>
        <v>2.3457692307692306</v>
      </c>
      <c r="BY12">
        <f t="shared" ca="1" si="4"/>
        <v>5.2379899665551841</v>
      </c>
      <c r="BZ12">
        <f t="shared" ca="1" si="5"/>
        <v>4.6673471571906351</v>
      </c>
      <c r="CB12">
        <f t="shared" ca="1" si="7"/>
        <v>7.0373076923076923</v>
      </c>
      <c r="CC12">
        <f t="shared" ca="1" si="8"/>
        <v>5.2379899665551841</v>
      </c>
      <c r="CD12">
        <f t="shared" ca="1" si="9"/>
        <v>9.3346943143812702</v>
      </c>
      <c r="CE12">
        <f t="shared" ca="1" si="10"/>
        <v>21.609991973244146</v>
      </c>
    </row>
    <row r="13" spans="1:83" x14ac:dyDescent="0.2">
      <c r="B13" s="7" t="s">
        <v>63</v>
      </c>
      <c r="C13" t="str">
        <f ca="1">_xlfn.XLOOKUP('Team Results'!B13,'Player Working'!$L$5:$L$35,'Player Working'!$J$5:$J$35)</f>
        <v>Al Horford</v>
      </c>
      <c r="D13" s="9">
        <f ca="1">_xlfn.XLOOKUP(C13,'RAW Player Stats'!$B$3:$B$10002,'RAW Player Stats'!$I$3:$I$10002)</f>
        <v>31</v>
      </c>
      <c r="E13" s="9">
        <f ca="1">IF(N13&lt;=5,D13,D13/SUM('Player Working'!$K$10:$K$17)*(240-SUM('Player Working'!$K$5:$K$9)))</f>
        <v>31</v>
      </c>
      <c r="F13" s="9">
        <f ca="1">IF(E13&gt;0,_xlfn.XLOOKUP(C13,'RAW Player Stats'!$B$3:$B$10006,'RAW Player Stats'!$K$3:$K$10006)+_xlfn.XLOOKUP(C13,'RAW Player Stats'!$B$3:$B$10006,'RAW Player Stats'!$U$3:$U$10006),0)</f>
        <v>7.9</v>
      </c>
      <c r="G13" s="2">
        <f ca="1">((0.0182*(E13)^2-0.1186*(E13)+2.3528)/(0.0182*(D13)^2-0.1186*(D13)+2.3528))*F13*_xlfn.XLOOKUP($F$4,Teams,'Team ID '!$D$2:$D$31)</f>
        <v>7.977441515363128</v>
      </c>
      <c r="H13" s="21">
        <f ca="1">_xlfn.XLOOKUP($C13,'RAW Player Stats'!$B$3:$B$10002,'RAW Player Stats'!$Q$3:$Q$10002)/(_xlfn.XLOOKUP($C13,'RAW Player Stats'!$B$3:$B$10002,'RAW Player Stats'!$Q$3:$Q$10002)+_xlfn.XLOOKUP($C13,'RAW Player Stats'!$B$3:$B$10002,'RAW Player Stats'!$N$3:$N$10002)+_xlfn.XLOOKUP($C13,'RAW Player Stats'!$B$3:$B$10002,'RAW Player Stats'!$U$3:$U$10002))</f>
        <v>0.32500000000000001</v>
      </c>
      <c r="I13" s="21">
        <f ca="1">_xlfn.XLOOKUP(C13,'RAW Player Stats'!$B$3:$B$10002,'RAW Player Stats'!$R$3:$R$10002)</f>
        <v>0.54200000000000004</v>
      </c>
      <c r="J13" s="21">
        <f ca="1">_xlfn.XLOOKUP($C13,'RAW Player Stats'!$B$3:$B$10002,'RAW Player Stats'!$N$3:$N$10002)/(_xlfn.XLOOKUP($C13,'RAW Player Stats'!$B$3:$B$10002,'RAW Player Stats'!$Q$3:$Q$10002)+_xlfn.XLOOKUP($C13,'RAW Player Stats'!$B$3:$B$10002,'RAW Player Stats'!$N$3:$N$10002)+_xlfn.XLOOKUP($C13,'RAW Player Stats'!$B$3:$B$10002,'RAW Player Stats'!$U$3:$U$10002))</f>
        <v>0.625</v>
      </c>
      <c r="K13" s="21">
        <f ca="1">_xlfn.XLOOKUP(C13,'RAW Player Stats'!$B$3:$B$10002,'RAW Player Stats'!$O$3:$O$10002)</f>
        <v>0.45700000000000002</v>
      </c>
      <c r="L13" s="21">
        <f ca="1">_xlfn.XLOOKUP($C13,'RAW Player Stats'!$B$3:$B$10002,'RAW Player Stats'!$U$3:$U$10002)/(_xlfn.XLOOKUP($C13,'RAW Player Stats'!$B$3:$B$10002,'RAW Player Stats'!$Q$3:$Q$10002)+_xlfn.XLOOKUP($C13,'RAW Player Stats'!$B$3:$B$10002,'RAW Player Stats'!$N$3:$N$10002)+_xlfn.XLOOKUP($C13,'RAW Player Stats'!$B$3:$B$10002,'RAW Player Stats'!$U$3:$U$10002))</f>
        <v>0.05</v>
      </c>
      <c r="M13" s="21">
        <f ca="1">_xlfn.XLOOKUP(C13,'RAW Player Stats'!$B$3:$B$10002,'RAW Player Stats'!$V$3:$V$10002)</f>
        <v>0.71399999999999997</v>
      </c>
      <c r="N13" s="9">
        <f ca="1">_xlfn.RANK.EQ(_xlfn.XLOOKUP($C13,'Player Working'!$J$5:$J$35,'Player Working'!$K$5:$K$35),'Player Working'!$K$5:$K$35)</f>
        <v>4</v>
      </c>
      <c r="O13">
        <f ca="1">IF(E13&gt;0,IFERROR(2*_xlfn.BINOM.INV(_xlfn.BINOM.INV(G13,H13,RAND()),I13,RAND())+3*_xlfn.BINOM.INV(_xlfn.BINOM.INV(G13,J13,RAND()),K13,RAND())+_xlfn.BINOM.INV(_xlfn.BINOM.INV(G13,L13,RAND()),M13,RAND()),ROUND((G13/F13)*_xlfn.XLOOKUP(C13,'RAW Player Stats'!$B$3:$B$1002,'RAW Player Stats'!$AE$3:$AE$1002),0)),0)</f>
        <v>8</v>
      </c>
      <c r="BP13">
        <f ca="1">_xlfn.XLOOKUP(C13,'RAW Player Stats'!$B$3:$B$10002,'RAW Player Stats'!$AE$3:$AE$10002)</f>
        <v>9.9</v>
      </c>
      <c r="BR13">
        <f ca="1">_xlfn.XLOOKUP(C13,'RAW Player Stats'!$B$3:$B$10002,'RAW Player Stats'!$K$3:$K$10002)</f>
        <v>7.5</v>
      </c>
      <c r="BS13">
        <f t="shared" ca="1" si="0"/>
        <v>4.6875</v>
      </c>
      <c r="BT13">
        <f t="shared" ca="1" si="1"/>
        <v>0.375</v>
      </c>
      <c r="BU13">
        <f t="shared" ca="1" si="2"/>
        <v>2.4375</v>
      </c>
      <c r="BV13">
        <f t="shared" ca="1" si="6"/>
        <v>7.5</v>
      </c>
      <c r="BX13">
        <f t="shared" ca="1" si="3"/>
        <v>2.1421874999999999</v>
      </c>
      <c r="BY13">
        <f t="shared" ca="1" si="4"/>
        <v>0.26774999999999999</v>
      </c>
      <c r="BZ13">
        <f t="shared" ca="1" si="5"/>
        <v>1.3211250000000001</v>
      </c>
      <c r="CB13">
        <f t="shared" ca="1" si="7"/>
        <v>6.4265624999999993</v>
      </c>
      <c r="CC13">
        <f t="shared" ca="1" si="8"/>
        <v>0.26774999999999999</v>
      </c>
      <c r="CD13">
        <f t="shared" ca="1" si="9"/>
        <v>2.6422500000000002</v>
      </c>
      <c r="CE13">
        <f t="shared" ca="1" si="10"/>
        <v>9.3365624999999994</v>
      </c>
    </row>
    <row r="14" spans="1:83" x14ac:dyDescent="0.2">
      <c r="B14" s="7"/>
      <c r="D14" s="9"/>
      <c r="E14" s="9"/>
      <c r="F14" s="9"/>
      <c r="G14" s="2"/>
      <c r="H14" s="21"/>
      <c r="I14" s="21"/>
      <c r="J14" s="21"/>
      <c r="K14" s="21"/>
      <c r="L14" s="21"/>
      <c r="M14" s="21"/>
      <c r="N14" s="9"/>
    </row>
    <row r="15" spans="1:83" x14ac:dyDescent="0.2">
      <c r="A15" t="s">
        <v>725</v>
      </c>
      <c r="B15" s="7" t="s">
        <v>648</v>
      </c>
      <c r="C15" t="str">
        <f ca="1">_xlfn.XLOOKUP(N15,'Player Working'!$I$5:$I$35,'Player Working'!$J$5:$J$35)</f>
        <v>Grant Williams</v>
      </c>
      <c r="D15" s="9">
        <f ca="1">_xlfn.XLOOKUP(C15,'RAW Player Stats'!$B$3:$B$10002,'RAW Player Stats'!$I$3:$I$10002)</f>
        <v>26.6</v>
      </c>
      <c r="E15" s="9">
        <f ca="1">IF(N15&lt;=5,D15,D15/SUM('Player Working'!$K$10:$K$17)*(240-SUM('Player Working'!$K$5:$K$9)))</f>
        <v>12.206625766871168</v>
      </c>
      <c r="F15" s="9">
        <f ca="1">IF(E15&gt;0,_xlfn.XLOOKUP(C15,'RAW Player Stats'!$B$3:$B$10006,'RAW Player Stats'!$K$3:$K$10006)+_xlfn.XLOOKUP(C15,'RAW Player Stats'!$B$3:$B$10006,'RAW Player Stats'!$U$3:$U$10006),0)</f>
        <v>7.6</v>
      </c>
      <c r="G15" s="2">
        <f ca="1">((0.0182*(E15)^2-0.1186*(E15)+2.3528)/(0.0182*(D15)^2-0.1186*(D15)+2.3528))*F15*_xlfn.XLOOKUP($F$4,Teams,'Team ID '!$D$2:$D$31)</f>
        <v>2.2986868225161929</v>
      </c>
      <c r="H15" s="21">
        <f ca="1">_xlfn.XLOOKUP($C15,'RAW Player Stats'!$B$3:$B$10002,'RAW Player Stats'!$Q$3:$Q$10002)/(_xlfn.XLOOKUP($C15,'RAW Player Stats'!$B$3:$B$10002,'RAW Player Stats'!$Q$3:$Q$10002)+_xlfn.XLOOKUP($C15,'RAW Player Stats'!$B$3:$B$10002,'RAW Player Stats'!$N$3:$N$10002)+_xlfn.XLOOKUP($C15,'RAW Player Stats'!$B$3:$B$10002,'RAW Player Stats'!$U$3:$U$10002))</f>
        <v>0.31168831168831168</v>
      </c>
      <c r="I15" s="21">
        <f ca="1">_xlfn.XLOOKUP(C15,'RAW Player Stats'!$B$3:$B$10002,'RAW Player Stats'!$R$3:$R$10002)</f>
        <v>0.52800000000000002</v>
      </c>
      <c r="J15" s="21">
        <f ca="1">_xlfn.XLOOKUP($C15,'RAW Player Stats'!$B$3:$B$10002,'RAW Player Stats'!$N$3:$N$10002)/(_xlfn.XLOOKUP($C15,'RAW Player Stats'!$B$3:$B$10002,'RAW Player Stats'!$Q$3:$Q$10002)+_xlfn.XLOOKUP($C15,'RAW Player Stats'!$B$3:$B$10002,'RAW Player Stats'!$N$3:$N$10002)+_xlfn.XLOOKUP($C15,'RAW Player Stats'!$B$3:$B$10002,'RAW Player Stats'!$U$3:$U$10002))</f>
        <v>0.48051948051948057</v>
      </c>
      <c r="K15" s="21">
        <f ca="1">_xlfn.XLOOKUP(C15,'RAW Player Stats'!$B$3:$B$10002,'RAW Player Stats'!$O$3:$O$10002)</f>
        <v>0.39800000000000002</v>
      </c>
      <c r="L15" s="21">
        <f ca="1">_xlfn.XLOOKUP($C15,'RAW Player Stats'!$B$3:$B$10002,'RAW Player Stats'!$U$3:$U$10002)/(_xlfn.XLOOKUP($C15,'RAW Player Stats'!$B$3:$B$10002,'RAW Player Stats'!$Q$3:$Q$10002)+_xlfn.XLOOKUP($C15,'RAW Player Stats'!$B$3:$B$10002,'RAW Player Stats'!$N$3:$N$10002)+_xlfn.XLOOKUP($C15,'RAW Player Stats'!$B$3:$B$10002,'RAW Player Stats'!$U$3:$U$10002))</f>
        <v>0.20779220779220783</v>
      </c>
      <c r="M15" s="21">
        <f ca="1">_xlfn.XLOOKUP(C15,'RAW Player Stats'!$B$3:$B$10002,'RAW Player Stats'!$V$3:$V$10002)</f>
        <v>0.80400000000000005</v>
      </c>
      <c r="N15" s="9" cm="1">
        <f t="array" aca="1" ref="N15" ca="1">MIN(IF(ISNA(MATCH('Player Working'!$I$5:OFFSET('Player Working'!$I$5,'Player Working'!$D$5-1,0),'Team Results'!N9:N13,0)),'Player Working'!$I$5:OFFSET('Player Working'!$I$5,'Player Working'!$D$5-1,1)))</f>
        <v>6</v>
      </c>
      <c r="O15">
        <f ca="1">IF(E15&gt;0,IFERROR(2*_xlfn.BINOM.INV(_xlfn.BINOM.INV(G15,H15,RAND()),I15,RAND())+3*_xlfn.BINOM.INV(_xlfn.BINOM.INV(G15,J15,RAND()),K15,RAND())+_xlfn.BINOM.INV(_xlfn.BINOM.INV(G15,L15,RAND()),M15,RAND()),ROUND((G15/F15)*_xlfn.XLOOKUP(C15,'RAW Player Stats'!$B$3:$B$1002,'RAW Player Stats'!$AE$3:$AE$1002),0)),0)</f>
        <v>0</v>
      </c>
      <c r="P15" t="s">
        <v>740</v>
      </c>
      <c r="BP15">
        <f ca="1">_xlfn.XLOOKUP(C15,'RAW Player Stats'!$B$3:$B$10002,'RAW Player Stats'!$AE$3:$AE$10002)</f>
        <v>8.1</v>
      </c>
      <c r="BR15">
        <f ca="1">_xlfn.XLOOKUP(C15,'RAW Player Stats'!$B$3:$B$10002,'RAW Player Stats'!$K$3:$K$10002)</f>
        <v>6</v>
      </c>
      <c r="BS15">
        <f t="shared" ca="1" si="0"/>
        <v>2.8831168831168834</v>
      </c>
      <c r="BT15">
        <f t="shared" ca="1" si="1"/>
        <v>1.2467532467532469</v>
      </c>
      <c r="BU15">
        <f t="shared" ca="1" si="2"/>
        <v>1.8701298701298701</v>
      </c>
      <c r="BV15">
        <f t="shared" ca="1" si="6"/>
        <v>6</v>
      </c>
      <c r="BX15">
        <f t="shared" ca="1" si="3"/>
        <v>1.1474805194805198</v>
      </c>
      <c r="BY15">
        <f t="shared" ca="1" si="4"/>
        <v>1.0023896103896106</v>
      </c>
      <c r="BZ15">
        <f t="shared" ca="1" si="5"/>
        <v>0.98742857142857143</v>
      </c>
      <c r="CB15">
        <f t="shared" ca="1" si="7"/>
        <v>3.4424415584415593</v>
      </c>
      <c r="CC15">
        <f t="shared" ca="1" si="8"/>
        <v>1.0023896103896106</v>
      </c>
      <c r="CD15">
        <f t="shared" ca="1" si="9"/>
        <v>1.9748571428571429</v>
      </c>
      <c r="CE15">
        <f t="shared" ca="1" si="10"/>
        <v>6.4196883116883132</v>
      </c>
    </row>
    <row r="16" spans="1:83" x14ac:dyDescent="0.2">
      <c r="B16" s="7" t="s">
        <v>649</v>
      </c>
      <c r="C16" t="str">
        <f ca="1">_xlfn.XLOOKUP(N16,'Player Working'!$I$5:$I$35,'Player Working'!$J$5:$J$35)</f>
        <v>Malcolm Brogdon</v>
      </c>
      <c r="D16" s="9">
        <f ca="1">_xlfn.XLOOKUP(C16,'RAW Player Stats'!$B$3:$B$10002,'RAW Player Stats'!$I$3:$I$10002)</f>
        <v>25.8</v>
      </c>
      <c r="E16" s="9">
        <f ca="1">IF(N16&lt;=5,D16,D16/SUM('Player Working'!$K$10:$K$17)*(240-SUM('Player Working'!$K$5:$K$9)))</f>
        <v>11.839509202453989</v>
      </c>
      <c r="F16" s="9">
        <f ca="1">IF(E16&gt;0,_xlfn.XLOOKUP(C16,'RAW Player Stats'!$B$3:$B$10006,'RAW Player Stats'!$K$3:$K$10006)+_xlfn.XLOOKUP(C16,'RAW Player Stats'!$B$3:$B$10006,'RAW Player Stats'!$U$3:$U$10006),0)</f>
        <v>13.3</v>
      </c>
      <c r="G16" s="2">
        <f ca="1">((0.0182*(E16)^2-0.1186*(E16)+2.3528)/(0.0182*(D16)^2-0.1186*(D16)+2.3528))*F16*_xlfn.XLOOKUP($F$4,Teams,'Team ID '!$D$2:$D$31)</f>
        <v>4.120390858777438</v>
      </c>
      <c r="H16" s="21">
        <f ca="1">_xlfn.XLOOKUP($C16,'RAW Player Stats'!$B$3:$B$10002,'RAW Player Stats'!$Q$3:$Q$10002)/(_xlfn.XLOOKUP($C16,'RAW Player Stats'!$B$3:$B$10002,'RAW Player Stats'!$Q$3:$Q$10002)+_xlfn.XLOOKUP($C16,'RAW Player Stats'!$B$3:$B$10002,'RAW Player Stats'!$N$3:$N$10002)+_xlfn.XLOOKUP($C16,'RAW Player Stats'!$B$3:$B$10002,'RAW Player Stats'!$U$3:$U$10002))</f>
        <v>0.46616541353383456</v>
      </c>
      <c r="I16" s="21">
        <f ca="1">_xlfn.XLOOKUP(C16,'RAW Player Stats'!$B$3:$B$10002,'RAW Player Stats'!$R$3:$R$10002)</f>
        <v>0.505</v>
      </c>
      <c r="J16" s="21">
        <f ca="1">_xlfn.XLOOKUP($C16,'RAW Player Stats'!$B$3:$B$10002,'RAW Player Stats'!$N$3:$N$10002)/(_xlfn.XLOOKUP($C16,'RAW Player Stats'!$B$3:$B$10002,'RAW Player Stats'!$Q$3:$Q$10002)+_xlfn.XLOOKUP($C16,'RAW Player Stats'!$B$3:$B$10002,'RAW Player Stats'!$N$3:$N$10002)+_xlfn.XLOOKUP($C16,'RAW Player Stats'!$B$3:$B$10002,'RAW Player Stats'!$U$3:$U$10002))</f>
        <v>0.33082706766917291</v>
      </c>
      <c r="K16" s="21">
        <f ca="1">_xlfn.XLOOKUP(C16,'RAW Player Stats'!$B$3:$B$10002,'RAW Player Stats'!$O$3:$O$10002)</f>
        <v>0.45600000000000002</v>
      </c>
      <c r="L16" s="21">
        <f ca="1">_xlfn.XLOOKUP($C16,'RAW Player Stats'!$B$3:$B$10002,'RAW Player Stats'!$U$3:$U$10002)/(_xlfn.XLOOKUP($C16,'RAW Player Stats'!$B$3:$B$10002,'RAW Player Stats'!$Q$3:$Q$10002)+_xlfn.XLOOKUP($C16,'RAW Player Stats'!$B$3:$B$10002,'RAW Player Stats'!$N$3:$N$10002)+_xlfn.XLOOKUP($C16,'RAW Player Stats'!$B$3:$B$10002,'RAW Player Stats'!$U$3:$U$10002))</f>
        <v>0.20300751879699247</v>
      </c>
      <c r="M16" s="21">
        <f ca="1">_xlfn.XLOOKUP(C16,'RAW Player Stats'!$B$3:$B$10002,'RAW Player Stats'!$V$3:$V$10002)</f>
        <v>0.88100000000000001</v>
      </c>
      <c r="N16" s="9" cm="1">
        <f t="array" aca="1" ref="N16" ca="1">MIN(IF(ISNA(MATCH('Player Working'!$I$5:OFFSET('Player Working'!$I$5,'Player Working'!$D$5-1,0),'Team Results'!$N$9:N15,0)),'Player Working'!$I$5:OFFSET('Player Working'!$I$5,'Player Working'!$D$5-1,1)))</f>
        <v>7</v>
      </c>
      <c r="O16">
        <f ca="1">IF(E16&gt;0,IFERROR(2*_xlfn.BINOM.INV(_xlfn.BINOM.INV(G16,H16,RAND()),I16,RAND())+3*_xlfn.BINOM.INV(_xlfn.BINOM.INV(G16,J16,RAND()),K16,RAND())+_xlfn.BINOM.INV(_xlfn.BINOM.INV(G16,L16,RAND()),M16,RAND()),ROUND((G16/F16)*_xlfn.XLOOKUP(C16,'RAW Player Stats'!$B$3:$B$1002,'RAW Player Stats'!$AE$3:$AE$1002),0)),0)</f>
        <v>5</v>
      </c>
      <c r="BP16">
        <f ca="1">_xlfn.XLOOKUP(C16,'RAW Player Stats'!$B$3:$B$10002,'RAW Player Stats'!$AE$3:$AE$10002)</f>
        <v>14.7</v>
      </c>
      <c r="BR16">
        <f ca="1">_xlfn.XLOOKUP(C16,'RAW Player Stats'!$B$3:$B$10002,'RAW Player Stats'!$K$3:$K$10002)</f>
        <v>10.6</v>
      </c>
      <c r="BS16">
        <f t="shared" ca="1" si="0"/>
        <v>3.5067669172932328</v>
      </c>
      <c r="BT16">
        <f t="shared" ca="1" si="1"/>
        <v>2.1518796992481199</v>
      </c>
      <c r="BU16">
        <f t="shared" ca="1" si="2"/>
        <v>4.9413533834586465</v>
      </c>
      <c r="BV16">
        <f t="shared" ca="1" si="6"/>
        <v>10.599999999999998</v>
      </c>
      <c r="BX16">
        <f t="shared" ca="1" si="3"/>
        <v>1.5990857142857142</v>
      </c>
      <c r="BY16">
        <f t="shared" ca="1" si="4"/>
        <v>1.8958060150375937</v>
      </c>
      <c r="BZ16">
        <f t="shared" ca="1" si="5"/>
        <v>2.4953834586466166</v>
      </c>
      <c r="CB16">
        <f t="shared" ca="1" si="7"/>
        <v>4.7972571428571431</v>
      </c>
      <c r="CC16">
        <f t="shared" ca="1" si="8"/>
        <v>1.8958060150375937</v>
      </c>
      <c r="CD16">
        <f t="shared" ca="1" si="9"/>
        <v>4.9907669172932332</v>
      </c>
      <c r="CE16">
        <f t="shared" ca="1" si="10"/>
        <v>11.68383007518797</v>
      </c>
    </row>
    <row r="17" spans="2:83" x14ac:dyDescent="0.2">
      <c r="B17" s="7" t="s">
        <v>650</v>
      </c>
      <c r="C17" t="str">
        <f ca="1">_xlfn.XLOOKUP(N17,'Player Working'!$I$5:$I$35,'Player Working'!$J$5:$J$35)</f>
        <v>Malcolm Brogdon</v>
      </c>
      <c r="D17" s="9">
        <f ca="1">_xlfn.XLOOKUP(C17,'RAW Player Stats'!$B$3:$B$10002,'RAW Player Stats'!$I$3:$I$10002)</f>
        <v>25.8</v>
      </c>
      <c r="E17" s="9">
        <f ca="1">IF(N17&lt;=5,D17,D17/SUM('Player Working'!$K$10:$K$17)*(240-SUM('Player Working'!$K$5:$K$9)))</f>
        <v>11.839509202453989</v>
      </c>
      <c r="F17" s="9">
        <f ca="1">IF(E17&gt;0,_xlfn.XLOOKUP(C17,'RAW Player Stats'!$B$3:$B$10006,'RAW Player Stats'!$K$3:$K$10006)+_xlfn.XLOOKUP(C17,'RAW Player Stats'!$B$3:$B$10006,'RAW Player Stats'!$U$3:$U$10006),0)</f>
        <v>13.3</v>
      </c>
      <c r="G17" s="2">
        <f ca="1">((0.0182*(E17)^2-0.1186*(E17)+2.3528)/(0.0182*(D17)^2-0.1186*(D17)+2.3528))*F17*_xlfn.XLOOKUP($F$4,Teams,'Team ID '!$D$2:$D$31)</f>
        <v>4.120390858777438</v>
      </c>
      <c r="H17" s="21">
        <f ca="1">_xlfn.XLOOKUP($C17,'RAW Player Stats'!$B$3:$B$10002,'RAW Player Stats'!$Q$3:$Q$10002)/(_xlfn.XLOOKUP($C17,'RAW Player Stats'!$B$3:$B$10002,'RAW Player Stats'!$Q$3:$Q$10002)+_xlfn.XLOOKUP($C17,'RAW Player Stats'!$B$3:$B$10002,'RAW Player Stats'!$N$3:$N$10002)+_xlfn.XLOOKUP($C17,'RAW Player Stats'!$B$3:$B$10002,'RAW Player Stats'!$U$3:$U$10002))</f>
        <v>0.46616541353383456</v>
      </c>
      <c r="I17" s="21">
        <f ca="1">_xlfn.XLOOKUP(C17,'RAW Player Stats'!$B$3:$B$10002,'RAW Player Stats'!$R$3:$R$10002)</f>
        <v>0.505</v>
      </c>
      <c r="J17" s="21">
        <f ca="1">_xlfn.XLOOKUP($C17,'RAW Player Stats'!$B$3:$B$10002,'RAW Player Stats'!$N$3:$N$10002)/(_xlfn.XLOOKUP($C17,'RAW Player Stats'!$B$3:$B$10002,'RAW Player Stats'!$Q$3:$Q$10002)+_xlfn.XLOOKUP($C17,'RAW Player Stats'!$B$3:$B$10002,'RAW Player Stats'!$N$3:$N$10002)+_xlfn.XLOOKUP($C17,'RAW Player Stats'!$B$3:$B$10002,'RAW Player Stats'!$U$3:$U$10002))</f>
        <v>0.33082706766917291</v>
      </c>
      <c r="K17" s="21">
        <f ca="1">_xlfn.XLOOKUP(C17,'RAW Player Stats'!$B$3:$B$10002,'RAW Player Stats'!$O$3:$O$10002)</f>
        <v>0.45600000000000002</v>
      </c>
      <c r="L17" s="21">
        <f ca="1">_xlfn.XLOOKUP($C17,'RAW Player Stats'!$B$3:$B$10002,'RAW Player Stats'!$U$3:$U$10002)/(_xlfn.XLOOKUP($C17,'RAW Player Stats'!$B$3:$B$10002,'RAW Player Stats'!$Q$3:$Q$10002)+_xlfn.XLOOKUP($C17,'RAW Player Stats'!$B$3:$B$10002,'RAW Player Stats'!$N$3:$N$10002)+_xlfn.XLOOKUP($C17,'RAW Player Stats'!$B$3:$B$10002,'RAW Player Stats'!$U$3:$U$10002))</f>
        <v>0.20300751879699247</v>
      </c>
      <c r="M17" s="21">
        <f ca="1">_xlfn.XLOOKUP(C17,'RAW Player Stats'!$B$3:$B$10002,'RAW Player Stats'!$V$3:$V$10002)</f>
        <v>0.88100000000000001</v>
      </c>
      <c r="N17" s="9" cm="1">
        <f t="array" aca="1" ref="N17" ca="1">MIN(IF(ISNA(MATCH('Player Working'!$I$5:OFFSET('Player Working'!$I$5,'Player Working'!$D$5-1,0),'Team Results'!$N$9:N16,0)),'Player Working'!$I$5:OFFSET('Player Working'!$I$5,'Player Working'!$D$5-1,1)))</f>
        <v>8</v>
      </c>
      <c r="O17">
        <f ca="1">IF(E17&gt;0,IFERROR(2*_xlfn.BINOM.INV(_xlfn.BINOM.INV(G17,H17,RAND()),I17,RAND())+3*_xlfn.BINOM.INV(_xlfn.BINOM.INV(G17,J17,RAND()),K17,RAND())+_xlfn.BINOM.INV(_xlfn.BINOM.INV(G17,L17,RAND()),M17,RAND()),ROUND((G17/F17)*_xlfn.XLOOKUP(C17,'RAW Player Stats'!$B$3:$B$1002,'RAW Player Stats'!$AE$3:$AE$1002),0)),0)</f>
        <v>2</v>
      </c>
      <c r="BP17">
        <f ca="1">_xlfn.XLOOKUP(C17,'RAW Player Stats'!$B$3:$B$10002,'RAW Player Stats'!$AE$3:$AE$10002)</f>
        <v>14.7</v>
      </c>
      <c r="BR17">
        <f ca="1">_xlfn.XLOOKUP(C17,'RAW Player Stats'!$B$3:$B$10002,'RAW Player Stats'!$K$3:$K$10002)</f>
        <v>10.6</v>
      </c>
      <c r="BS17">
        <f t="shared" ca="1" si="0"/>
        <v>3.5067669172932328</v>
      </c>
      <c r="BT17">
        <f t="shared" ca="1" si="1"/>
        <v>2.1518796992481199</v>
      </c>
      <c r="BU17">
        <f t="shared" ca="1" si="2"/>
        <v>4.9413533834586465</v>
      </c>
      <c r="BV17">
        <f t="shared" ca="1" si="6"/>
        <v>10.599999999999998</v>
      </c>
      <c r="BX17">
        <f t="shared" ca="1" si="3"/>
        <v>1.5990857142857142</v>
      </c>
      <c r="BY17">
        <f t="shared" ca="1" si="4"/>
        <v>1.8958060150375937</v>
      </c>
      <c r="BZ17">
        <f t="shared" ca="1" si="5"/>
        <v>2.4953834586466166</v>
      </c>
      <c r="CB17">
        <f t="shared" ca="1" si="7"/>
        <v>4.7972571428571431</v>
      </c>
      <c r="CC17">
        <f t="shared" ca="1" si="8"/>
        <v>1.8958060150375937</v>
      </c>
      <c r="CD17">
        <f t="shared" ca="1" si="9"/>
        <v>4.9907669172932332</v>
      </c>
      <c r="CE17">
        <f t="shared" ca="1" si="10"/>
        <v>11.68383007518797</v>
      </c>
    </row>
    <row r="18" spans="2:83" x14ac:dyDescent="0.2">
      <c r="B18" s="7" t="s">
        <v>651</v>
      </c>
      <c r="C18" t="str">
        <f ca="1">_xlfn.XLOOKUP(N18,'Player Working'!$I$5:$I$35,'Player Working'!$J$5:$J$35)</f>
        <v>Robert Williams</v>
      </c>
      <c r="D18" s="9">
        <f ca="1">_xlfn.XLOOKUP(C18,'RAW Player Stats'!$B$3:$B$10002,'RAW Player Stats'!$I$3:$I$10002)</f>
        <v>24.2</v>
      </c>
      <c r="E18" s="9">
        <f ca="1">IF(N18&lt;=5,D18,D18/SUM('Player Working'!$K$10:$K$17)*(240-SUM('Player Working'!$K$5:$K$9)))</f>
        <v>11.105276073619633</v>
      </c>
      <c r="F18" s="9">
        <f ca="1">IF(E18&gt;0,_xlfn.XLOOKUP(C18,'RAW Player Stats'!$B$3:$B$10006,'RAW Player Stats'!$K$3:$K$10006)+_xlfn.XLOOKUP(C18,'RAW Player Stats'!$B$3:$B$10006,'RAW Player Stats'!$U$3:$U$10006),0)</f>
        <v>6.1999999999999993</v>
      </c>
      <c r="G18" s="2">
        <f ca="1">((0.0182*(E18)^2-0.1186*(E18)+2.3528)/(0.0182*(D18)^2-0.1186*(D18)+2.3528))*F18*_xlfn.XLOOKUP($F$4,Teams,'Team ID '!$D$2:$D$31)</f>
        <v>2.0250828352894237</v>
      </c>
      <c r="H18" s="21">
        <f ca="1">_xlfn.XLOOKUP($C18,'RAW Player Stats'!$B$3:$B$10002,'RAW Player Stats'!$Q$3:$Q$10002)/(_xlfn.XLOOKUP($C18,'RAW Player Stats'!$B$3:$B$10002,'RAW Player Stats'!$Q$3:$Q$10002)+_xlfn.XLOOKUP($C18,'RAW Player Stats'!$B$3:$B$10002,'RAW Player Stats'!$N$3:$N$10002)+_xlfn.XLOOKUP($C18,'RAW Player Stats'!$B$3:$B$10002,'RAW Player Stats'!$U$3:$U$10002))</f>
        <v>0.82258064516129037</v>
      </c>
      <c r="I18" s="21">
        <f ca="1">_xlfn.XLOOKUP(C18,'RAW Player Stats'!$B$3:$B$10002,'RAW Player Stats'!$R$3:$R$10002)</f>
        <v>0.755</v>
      </c>
      <c r="J18" s="21">
        <f ca="1">_xlfn.XLOOKUP($C18,'RAW Player Stats'!$B$3:$B$10002,'RAW Player Stats'!$N$3:$N$10002)/(_xlfn.XLOOKUP($C18,'RAW Player Stats'!$B$3:$B$10002,'RAW Player Stats'!$Q$3:$Q$10002)+_xlfn.XLOOKUP($C18,'RAW Player Stats'!$B$3:$B$10002,'RAW Player Stats'!$N$3:$N$10002)+_xlfn.XLOOKUP($C18,'RAW Player Stats'!$B$3:$B$10002,'RAW Player Stats'!$U$3:$U$10002))</f>
        <v>0</v>
      </c>
      <c r="K18" s="21">
        <f ca="1">_xlfn.XLOOKUP(C18,'RAW Player Stats'!$B$3:$B$10002,'RAW Player Stats'!$O$3:$O$10002)</f>
        <v>0</v>
      </c>
      <c r="L18" s="21">
        <f ca="1">_xlfn.XLOOKUP($C18,'RAW Player Stats'!$B$3:$B$10002,'RAW Player Stats'!$U$3:$U$10002)/(_xlfn.XLOOKUP($C18,'RAW Player Stats'!$B$3:$B$10002,'RAW Player Stats'!$Q$3:$Q$10002)+_xlfn.XLOOKUP($C18,'RAW Player Stats'!$B$3:$B$10002,'RAW Player Stats'!$N$3:$N$10002)+_xlfn.XLOOKUP($C18,'RAW Player Stats'!$B$3:$B$10002,'RAW Player Stats'!$U$3:$U$10002))</f>
        <v>0.17741935483870971</v>
      </c>
      <c r="M18" s="21">
        <f ca="1">_xlfn.XLOOKUP(C18,'RAW Player Stats'!$B$3:$B$10002,'RAW Player Stats'!$V$3:$V$10002)</f>
        <v>0.625</v>
      </c>
      <c r="N18" s="9" cm="1">
        <f t="array" aca="1" ref="N18" ca="1">MIN(IF(ISNA(MATCH('Player Working'!$I$5:OFFSET('Player Working'!$I$5,'Player Working'!$D$5-1,0),'Team Results'!$N$9:N17,0)),'Player Working'!$I$5:OFFSET('Player Working'!$I$5,'Player Working'!$D$5-1,1)))</f>
        <v>9</v>
      </c>
      <c r="O18">
        <f ca="1">IF(E18&gt;0,IFERROR(2*_xlfn.BINOM.INV(_xlfn.BINOM.INV(G18,H18,RAND()),I18,RAND())+3*_xlfn.BINOM.INV(_xlfn.BINOM.INV(G18,J18,RAND()),K18,RAND())+_xlfn.BINOM.INV(_xlfn.BINOM.INV(G18,L18,RAND()),M18,RAND()),ROUND((G18/F18)*_xlfn.XLOOKUP(C18,'RAW Player Stats'!$B$3:$B$1002,'RAW Player Stats'!$AE$3:$AE$1002),0)),0)</f>
        <v>3</v>
      </c>
      <c r="BP18">
        <f ca="1">_xlfn.XLOOKUP(C18,'RAW Player Stats'!$B$3:$B$10002,'RAW Player Stats'!$AE$3:$AE$10002)</f>
        <v>8.4</v>
      </c>
      <c r="BR18">
        <f ca="1">_xlfn.XLOOKUP(C18,'RAW Player Stats'!$B$3:$B$10002,'RAW Player Stats'!$K$3:$K$10002)</f>
        <v>5.0999999999999996</v>
      </c>
      <c r="BS18">
        <f t="shared" ca="1" si="0"/>
        <v>0</v>
      </c>
      <c r="BT18">
        <f t="shared" ca="1" si="1"/>
        <v>0.90483870967741953</v>
      </c>
      <c r="BU18">
        <f t="shared" ca="1" si="2"/>
        <v>4.1951612903225808</v>
      </c>
      <c r="BV18">
        <f t="shared" ca="1" si="6"/>
        <v>5.1000000000000005</v>
      </c>
      <c r="BX18">
        <f t="shared" ca="1" si="3"/>
        <v>0</v>
      </c>
      <c r="BY18">
        <f t="shared" ca="1" si="4"/>
        <v>0.56552419354838723</v>
      </c>
      <c r="BZ18">
        <f t="shared" ca="1" si="5"/>
        <v>3.1673467741935486</v>
      </c>
      <c r="CB18">
        <f t="shared" ca="1" si="7"/>
        <v>0</v>
      </c>
      <c r="CC18">
        <f t="shared" ca="1" si="8"/>
        <v>0.56552419354838723</v>
      </c>
      <c r="CD18">
        <f t="shared" ca="1" si="9"/>
        <v>6.3346935483870972</v>
      </c>
      <c r="CE18">
        <f t="shared" ca="1" si="10"/>
        <v>6.9002177419354842</v>
      </c>
    </row>
    <row r="19" spans="2:83" x14ac:dyDescent="0.2">
      <c r="B19" s="7" t="s">
        <v>652</v>
      </c>
      <c r="C19" t="str">
        <f ca="1">_xlfn.XLOOKUP(N19,'Player Working'!$I$5:$I$35,'Player Working'!$J$5:$J$35)</f>
        <v>Mike Muscala</v>
      </c>
      <c r="D19" s="9">
        <f ca="1">_xlfn.XLOOKUP(C19,'RAW Player Stats'!$B$3:$B$10002,'RAW Player Stats'!$I$3:$I$10002)</f>
        <v>14.9</v>
      </c>
      <c r="E19" s="9">
        <f ca="1">IF(N19&lt;=5,D19,D19/SUM('Player Working'!$K$10:$K$17)*(240-SUM('Player Working'!$K$5:$K$9)))</f>
        <v>6.8375460122699394</v>
      </c>
      <c r="F19" s="9">
        <f ca="1">IF(E19&gt;0,_xlfn.XLOOKUP(C19,'RAW Player Stats'!$B$3:$B$10006,'RAW Player Stats'!$K$3:$K$10006)+_xlfn.XLOOKUP(C19,'RAW Player Stats'!$B$3:$B$10006,'RAW Player Stats'!$U$3:$U$10006),0)</f>
        <v>5.6</v>
      </c>
      <c r="G19" s="2">
        <f ca="1">((0.0182*(E19)^2-0.1186*(E19)+2.3528)/(0.0182*(D19)^2-0.1186*(D19)+2.3528))*F19*_xlfn.XLOOKUP($F$4,Teams,'Team ID '!$D$2:$D$31)</f>
        <v>2.9247872750284749</v>
      </c>
      <c r="H19" s="21">
        <f ca="1">_xlfn.XLOOKUP($C19,'RAW Player Stats'!$B$3:$B$10002,'RAW Player Stats'!$Q$3:$Q$10002)/(_xlfn.XLOOKUP($C19,'RAW Player Stats'!$B$3:$B$10002,'RAW Player Stats'!$Q$3:$Q$10002)+_xlfn.XLOOKUP($C19,'RAW Player Stats'!$B$3:$B$10002,'RAW Player Stats'!$N$3:$N$10002)+_xlfn.XLOOKUP($C19,'RAW Player Stats'!$B$3:$B$10002,'RAW Player Stats'!$U$3:$U$10002))</f>
        <v>0.25</v>
      </c>
      <c r="I19" s="21">
        <f ca="1">_xlfn.XLOOKUP(C19,'RAW Player Stats'!$B$3:$B$10002,'RAW Player Stats'!$R$3:$R$10002)</f>
        <v>0.56299999999999994</v>
      </c>
      <c r="J19" s="21">
        <f ca="1">_xlfn.XLOOKUP($C19,'RAW Player Stats'!$B$3:$B$10002,'RAW Player Stats'!$N$3:$N$10002)/(_xlfn.XLOOKUP($C19,'RAW Player Stats'!$B$3:$B$10002,'RAW Player Stats'!$Q$3:$Q$10002)+_xlfn.XLOOKUP($C19,'RAW Player Stats'!$B$3:$B$10002,'RAW Player Stats'!$N$3:$N$10002)+_xlfn.XLOOKUP($C19,'RAW Player Stats'!$B$3:$B$10002,'RAW Player Stats'!$U$3:$U$10002))</f>
        <v>0.60714285714285721</v>
      </c>
      <c r="K19" s="21">
        <f ca="1">_xlfn.XLOOKUP(C19,'RAW Player Stats'!$B$3:$B$10002,'RAW Player Stats'!$O$3:$O$10002)</f>
        <v>0.38400000000000001</v>
      </c>
      <c r="L19" s="21">
        <f ca="1">_xlfn.XLOOKUP($C19,'RAW Player Stats'!$B$3:$B$10002,'RAW Player Stats'!$U$3:$U$10002)/(_xlfn.XLOOKUP($C19,'RAW Player Stats'!$B$3:$B$10002,'RAW Player Stats'!$Q$3:$Q$10002)+_xlfn.XLOOKUP($C19,'RAW Player Stats'!$B$3:$B$10002,'RAW Player Stats'!$N$3:$N$10002)+_xlfn.XLOOKUP($C19,'RAW Player Stats'!$B$3:$B$10002,'RAW Player Stats'!$U$3:$U$10002))</f>
        <v>0.14285714285714288</v>
      </c>
      <c r="M19" s="21">
        <f ca="1">_xlfn.XLOOKUP(C19,'RAW Player Stats'!$B$3:$B$10002,'RAW Player Stats'!$V$3:$V$10002)</f>
        <v>0.78</v>
      </c>
      <c r="N19" s="9" cm="1">
        <f t="array" aca="1" ref="N19" ca="1">MIN(IF(ISNA(MATCH('Player Working'!$I$5:OFFSET('Player Working'!$I$5,'Player Working'!$D$5-1,0),'Team Results'!$N$9:N18,0)),'Player Working'!$I$5:OFFSET('Player Working'!$I$5,'Player Working'!$D$5-1,1)))</f>
        <v>10</v>
      </c>
      <c r="O19">
        <f ca="1">IF(E19&gt;0,IFERROR(2*_xlfn.BINOM.INV(_xlfn.BINOM.INV(G19,H19,RAND()),I19,RAND())+3*_xlfn.BINOM.INV(_xlfn.BINOM.INV(G19,J19,RAND()),K19,RAND())+_xlfn.BINOM.INV(_xlfn.BINOM.INV(G19,L19,RAND()),M19,RAND()),ROUND((G19/F19)*_xlfn.XLOOKUP(C19,'RAW Player Stats'!$B$3:$B$1002,'RAW Player Stats'!$AE$3:$AE$1002),0)),0)</f>
        <v>2</v>
      </c>
      <c r="BP19">
        <f ca="1">_xlfn.XLOOKUP(C19,'RAW Player Stats'!$B$3:$B$10002,'RAW Player Stats'!$AE$3:$AE$10002)</f>
        <v>6.1</v>
      </c>
      <c r="BR19">
        <f ca="1">_xlfn.XLOOKUP(C19,'RAW Player Stats'!$B$3:$B$10002,'RAW Player Stats'!$K$3:$K$10002)</f>
        <v>4.8</v>
      </c>
      <c r="BS19">
        <f t="shared" ca="1" si="0"/>
        <v>2.9142857142857146</v>
      </c>
      <c r="BT19">
        <f t="shared" ca="1" si="1"/>
        <v>0.68571428571428583</v>
      </c>
      <c r="BU19">
        <f t="shared" ca="1" si="2"/>
        <v>1.2</v>
      </c>
      <c r="BV19">
        <f t="shared" ca="1" si="6"/>
        <v>4.8000000000000007</v>
      </c>
      <c r="BX19">
        <f t="shared" ca="1" si="3"/>
        <v>1.1190857142857145</v>
      </c>
      <c r="BY19">
        <f t="shared" ca="1" si="4"/>
        <v>0.53485714285714292</v>
      </c>
      <c r="BZ19">
        <f t="shared" ca="1" si="5"/>
        <v>0.67559999999999987</v>
      </c>
      <c r="CB19">
        <f t="shared" ca="1" si="7"/>
        <v>3.3572571428571436</v>
      </c>
      <c r="CC19">
        <f t="shared" ca="1" si="8"/>
        <v>0.53485714285714292</v>
      </c>
      <c r="CD19">
        <f t="shared" ca="1" si="9"/>
        <v>1.3511999999999997</v>
      </c>
      <c r="CE19">
        <f t="shared" ca="1" si="10"/>
        <v>5.2433142857142858</v>
      </c>
    </row>
    <row r="20" spans="2:83" x14ac:dyDescent="0.2">
      <c r="B20" s="7" t="s">
        <v>653</v>
      </c>
      <c r="C20" t="str">
        <f ca="1">_xlfn.XLOOKUP(N20,'Player Working'!$I$5:$I$35,'Player Working'!$J$5:$J$35)</f>
        <v>Sam Hauser</v>
      </c>
      <c r="D20" s="9">
        <f ca="1">_xlfn.XLOOKUP(C20,'RAW Player Stats'!$B$3:$B$10002,'RAW Player Stats'!$I$3:$I$10002)</f>
        <v>15.7</v>
      </c>
      <c r="E20" s="9">
        <f ca="1">IF(N20&lt;=5,D20,D20/SUM('Player Working'!$K$10:$K$17)*(240-SUM('Player Working'!$K$5:$K$9)))</f>
        <v>7.2046625766871175</v>
      </c>
      <c r="F20" s="9">
        <f ca="1">IF(E20&gt;0,_xlfn.XLOOKUP(C20,'RAW Player Stats'!$B$3:$B$10006,'RAW Player Stats'!$K$3:$K$10006)+_xlfn.XLOOKUP(C20,'RAW Player Stats'!$B$3:$B$10006,'RAW Player Stats'!$U$3:$U$10006),0)</f>
        <v>4.9000000000000004</v>
      </c>
      <c r="G20" s="2">
        <f ca="1">((0.0182*(E20)^2-0.1186*(E20)+2.3528)/(0.0182*(D20)^2-0.1186*(D20)+2.3528))*F20*_xlfn.XLOOKUP($F$4,Teams,'Team ID '!$D$2:$D$31)</f>
        <v>2.4288684296848375</v>
      </c>
      <c r="H20" s="21">
        <f ca="1">_xlfn.XLOOKUP($C20,'RAW Player Stats'!$B$3:$B$10002,'RAW Player Stats'!$Q$3:$Q$10002)/(_xlfn.XLOOKUP($C20,'RAW Player Stats'!$B$3:$B$10002,'RAW Player Stats'!$Q$3:$Q$10002)+_xlfn.XLOOKUP($C20,'RAW Player Stats'!$B$3:$B$10002,'RAW Player Stats'!$N$3:$N$10002)+_xlfn.XLOOKUP($C20,'RAW Player Stats'!$B$3:$B$10002,'RAW Player Stats'!$U$3:$U$10002))</f>
        <v>0.16</v>
      </c>
      <c r="I20" s="21">
        <f ca="1">_xlfn.XLOOKUP(C20,'RAW Player Stats'!$B$3:$B$10002,'RAW Player Stats'!$R$3:$R$10002)</f>
        <v>0.63500000000000001</v>
      </c>
      <c r="J20" s="21">
        <f ca="1">_xlfn.XLOOKUP($C20,'RAW Player Stats'!$B$3:$B$10002,'RAW Player Stats'!$N$3:$N$10002)/(_xlfn.XLOOKUP($C20,'RAW Player Stats'!$B$3:$B$10002,'RAW Player Stats'!$Q$3:$Q$10002)+_xlfn.XLOOKUP($C20,'RAW Player Stats'!$B$3:$B$10002,'RAW Player Stats'!$N$3:$N$10002)+_xlfn.XLOOKUP($C20,'RAW Player Stats'!$B$3:$B$10002,'RAW Player Stats'!$U$3:$U$10002))</f>
        <v>0.8</v>
      </c>
      <c r="K20" s="21">
        <f ca="1">_xlfn.XLOOKUP(C20,'RAW Player Stats'!$B$3:$B$10002,'RAW Player Stats'!$O$3:$O$10002)</f>
        <v>0.41799999999999998</v>
      </c>
      <c r="L20" s="21">
        <f ca="1">_xlfn.XLOOKUP($C20,'RAW Player Stats'!$B$3:$B$10002,'RAW Player Stats'!$U$3:$U$10002)/(_xlfn.XLOOKUP($C20,'RAW Player Stats'!$B$3:$B$10002,'RAW Player Stats'!$Q$3:$Q$10002)+_xlfn.XLOOKUP($C20,'RAW Player Stats'!$B$3:$B$10002,'RAW Player Stats'!$N$3:$N$10002)+_xlfn.XLOOKUP($C20,'RAW Player Stats'!$B$3:$B$10002,'RAW Player Stats'!$U$3:$U$10002))</f>
        <v>0.04</v>
      </c>
      <c r="M20" s="21">
        <f ca="1">_xlfn.XLOOKUP(C20,'RAW Player Stats'!$B$3:$B$10002,'RAW Player Stats'!$V$3:$V$10002)</f>
        <v>0.70599999999999996</v>
      </c>
      <c r="N20" s="9" cm="1">
        <f t="array" aca="1" ref="N20" ca="1">MIN(IF(ISNA(MATCH('Player Working'!$I$5:OFFSET('Player Working'!$I$5,'Player Working'!$D$5-1,0),'Team Results'!$N$9:N19,0)),'Player Working'!$I$5:OFFSET('Player Working'!$I$5,'Player Working'!$D$5-1,1)))</f>
        <v>11</v>
      </c>
      <c r="O20">
        <f ca="1">IF(E20&gt;0,IFERROR(2*_xlfn.BINOM.INV(_xlfn.BINOM.INV(G20,H20,RAND()),I20,RAND())+3*_xlfn.BINOM.INV(_xlfn.BINOM.INV(G20,J20,RAND()),K20,RAND())+_xlfn.BINOM.INV(_xlfn.BINOM.INV(G20,L20,RAND()),M20,RAND()),ROUND((G20/F20)*_xlfn.XLOOKUP(C20,'RAW Player Stats'!$B$3:$B$1002,'RAW Player Stats'!$AE$3:$AE$1002),0)),0)</f>
        <v>3</v>
      </c>
      <c r="BP20">
        <f ca="1">_xlfn.XLOOKUP(C20,'RAW Player Stats'!$B$3:$B$10002,'RAW Player Stats'!$AE$3:$AE$10002)</f>
        <v>6.1</v>
      </c>
      <c r="BR20">
        <f ca="1">_xlfn.XLOOKUP(C20,'RAW Player Stats'!$B$3:$B$10002,'RAW Player Stats'!$K$3:$K$10002)</f>
        <v>4.7</v>
      </c>
      <c r="BS20">
        <f t="shared" ca="1" si="0"/>
        <v>3.7600000000000002</v>
      </c>
      <c r="BT20">
        <f t="shared" ca="1" si="1"/>
        <v>0.188</v>
      </c>
      <c r="BU20">
        <f t="shared" ca="1" si="2"/>
        <v>0.752</v>
      </c>
      <c r="BV20">
        <f t="shared" ca="1" si="6"/>
        <v>4.7</v>
      </c>
      <c r="BX20">
        <f t="shared" ca="1" si="3"/>
        <v>1.57168</v>
      </c>
      <c r="BY20">
        <f t="shared" ca="1" si="4"/>
        <v>0.13272799999999998</v>
      </c>
      <c r="BZ20">
        <f t="shared" ca="1" si="5"/>
        <v>0.47752</v>
      </c>
      <c r="CB20">
        <f t="shared" ca="1" si="7"/>
        <v>4.7150400000000001</v>
      </c>
      <c r="CC20">
        <f t="shared" ca="1" si="8"/>
        <v>0.13272799999999998</v>
      </c>
      <c r="CD20">
        <f t="shared" ca="1" si="9"/>
        <v>0.95504</v>
      </c>
      <c r="CE20">
        <f t="shared" ca="1" si="10"/>
        <v>5.8028080000000006</v>
      </c>
    </row>
    <row r="21" spans="2:83" x14ac:dyDescent="0.2">
      <c r="B21" s="7" t="s">
        <v>654</v>
      </c>
      <c r="C21" t="str">
        <f ca="1">_xlfn.XLOOKUP(N21,'Player Working'!$I$5:$I$35,'Player Working'!$J$5:$J$35)</f>
        <v/>
      </c>
      <c r="D21" s="9" t="e">
        <f ca="1">_xlfn.XLOOKUP(C21,'RAW Player Stats'!$B$3:$B$10002,'RAW Player Stats'!$I$3:$I$10002)</f>
        <v>#N/A</v>
      </c>
      <c r="E21" s="9" t="e">
        <f ca="1">IF(N21&lt;=5,D21,D21/SUM('Player Working'!$K$10:$K$17)*(240-SUM('Player Working'!$K$5:$K$9)))</f>
        <v>#N/A</v>
      </c>
      <c r="F21" s="9" t="e">
        <f ca="1">IF(E21&gt;0,_xlfn.XLOOKUP(C21,'RAW Player Stats'!$B$3:$B$10006,'RAW Player Stats'!$K$3:$K$10006)+_xlfn.XLOOKUP(C21,'RAW Player Stats'!$B$3:$B$10006,'RAW Player Stats'!$U$3:$U$10006),0)</f>
        <v>#N/A</v>
      </c>
      <c r="G21" s="2" t="e">
        <f ca="1">((0.0182*(E21)^2-0.1186*(E21)+2.3528)/(0.0182*(D21)^2-0.1186*(D21)+2.3528))*F21*_xlfn.XLOOKUP($F$4,Teams,'Team ID '!$D$2:$D$31)</f>
        <v>#N/A</v>
      </c>
      <c r="H21" s="21" t="e">
        <f ca="1">_xlfn.XLOOKUP($C21,'RAW Player Stats'!$B$3:$B$10002,'RAW Player Stats'!$Q$3:$Q$10002)/(_xlfn.XLOOKUP($C21,'RAW Player Stats'!$B$3:$B$10002,'RAW Player Stats'!$Q$3:$Q$10002)+_xlfn.XLOOKUP($C21,'RAW Player Stats'!$B$3:$B$10002,'RAW Player Stats'!$N$3:$N$10002)+_xlfn.XLOOKUP($C21,'RAW Player Stats'!$B$3:$B$10002,'RAW Player Stats'!$U$3:$U$10002))</f>
        <v>#N/A</v>
      </c>
      <c r="I21" s="21" t="e">
        <f ca="1">_xlfn.XLOOKUP(C21,'RAW Player Stats'!$B$3:$B$10002,'RAW Player Stats'!$R$3:$R$10002)</f>
        <v>#N/A</v>
      </c>
      <c r="J21" s="21" t="e">
        <f ca="1">_xlfn.XLOOKUP($C21,'RAW Player Stats'!$B$3:$B$10002,'RAW Player Stats'!$N$3:$N$10002)/(_xlfn.XLOOKUP($C21,'RAW Player Stats'!$B$3:$B$10002,'RAW Player Stats'!$Q$3:$Q$10002)+_xlfn.XLOOKUP($C21,'RAW Player Stats'!$B$3:$B$10002,'RAW Player Stats'!$N$3:$N$10002)+_xlfn.XLOOKUP($C21,'RAW Player Stats'!$B$3:$B$10002,'RAW Player Stats'!$U$3:$U$10002))</f>
        <v>#N/A</v>
      </c>
      <c r="K21" s="21" t="e">
        <f ca="1">_xlfn.XLOOKUP(C21,'RAW Player Stats'!$B$3:$B$10002,'RAW Player Stats'!$O$3:$O$10002)</f>
        <v>#N/A</v>
      </c>
      <c r="L21" s="21" t="e">
        <f ca="1">_xlfn.XLOOKUP($C21,'RAW Player Stats'!$B$3:$B$10002,'RAW Player Stats'!$U$3:$U$10002)/(_xlfn.XLOOKUP($C21,'RAW Player Stats'!$B$3:$B$10002,'RAW Player Stats'!$Q$3:$Q$10002)+_xlfn.XLOOKUP($C21,'RAW Player Stats'!$B$3:$B$10002,'RAW Player Stats'!$N$3:$N$10002)+_xlfn.XLOOKUP($C21,'RAW Player Stats'!$B$3:$B$10002,'RAW Player Stats'!$U$3:$U$10002))</f>
        <v>#N/A</v>
      </c>
      <c r="M21" s="21" t="e">
        <f ca="1">_xlfn.XLOOKUP(C21,'RAW Player Stats'!$B$3:$B$10002,'RAW Player Stats'!$V$3:$V$10002)</f>
        <v>#N/A</v>
      </c>
      <c r="N21" s="9" cm="1">
        <f t="array" aca="1" ref="N21" ca="1">MIN(IF(ISNA(MATCH('Player Working'!$I$5:OFFSET('Player Working'!$I$5,'Player Working'!$D$5-1,0),'Team Results'!$N$9:N20,0)),'Player Working'!$I$5:OFFSET('Player Working'!$I$5,'Player Working'!$D$5-1,1)))</f>
        <v>12</v>
      </c>
      <c r="O21" t="e">
        <f ca="1">IF(E21&gt;0,IFERROR(2*_xlfn.BINOM.INV(_xlfn.BINOM.INV(G21,H21,RAND()),I21,RAND())+3*_xlfn.BINOM.INV(_xlfn.BINOM.INV(G21,J21,RAND()),K21,RAND())+_xlfn.BINOM.INV(_xlfn.BINOM.INV(G21,L21,RAND()),M21,RAND()),ROUND((G21/F21)*_xlfn.XLOOKUP(C21,'RAW Player Stats'!$B$3:$B$1002,'RAW Player Stats'!$AE$3:$AE$1002),0)),0)</f>
        <v>#N/A</v>
      </c>
      <c r="Q21" s="1"/>
      <c r="BP21" t="e">
        <f ca="1">_xlfn.XLOOKUP(C21,'RAW Player Stats'!$B$3:$B$10002,'RAW Player Stats'!$AE$3:$AE$10002)</f>
        <v>#N/A</v>
      </c>
      <c r="BR21" t="e">
        <f ca="1">_xlfn.XLOOKUP(C21,'RAW Player Stats'!$B$3:$B$10002,'RAW Player Stats'!$K$3:$K$10002)</f>
        <v>#N/A</v>
      </c>
      <c r="BS21" t="e">
        <f t="shared" ca="1" si="0"/>
        <v>#N/A</v>
      </c>
      <c r="BT21" t="e">
        <f t="shared" ca="1" si="1"/>
        <v>#N/A</v>
      </c>
      <c r="BU21" t="e">
        <f t="shared" ca="1" si="2"/>
        <v>#N/A</v>
      </c>
      <c r="BV21" t="e">
        <f t="shared" ca="1" si="6"/>
        <v>#N/A</v>
      </c>
      <c r="BX21" t="e">
        <f t="shared" ca="1" si="3"/>
        <v>#N/A</v>
      </c>
      <c r="BY21" t="e">
        <f t="shared" ca="1" si="4"/>
        <v>#N/A</v>
      </c>
      <c r="BZ21" t="e">
        <f t="shared" ca="1" si="5"/>
        <v>#N/A</v>
      </c>
      <c r="CB21" t="e">
        <f t="shared" ca="1" si="7"/>
        <v>#N/A</v>
      </c>
      <c r="CC21" t="e">
        <f t="shared" ca="1" si="8"/>
        <v>#N/A</v>
      </c>
      <c r="CD21" t="e">
        <f t="shared" ca="1" si="9"/>
        <v>#N/A</v>
      </c>
      <c r="CE21" t="e">
        <f t="shared" ca="1" si="10"/>
        <v>#N/A</v>
      </c>
    </row>
    <row r="22" spans="2:83" x14ac:dyDescent="0.2">
      <c r="B22" s="7" t="s">
        <v>655</v>
      </c>
      <c r="C22" t="str">
        <f ca="1">_xlfn.XLOOKUP(N22,'Player Working'!$I$5:$I$35,'Player Working'!$J$5:$J$35)</f>
        <v>Payton Pritchard</v>
      </c>
      <c r="D22" s="9">
        <f ca="1">_xlfn.XLOOKUP(C22,'RAW Player Stats'!$B$3:$B$10002,'RAW Player Stats'!$I$3:$I$10002)</f>
        <v>12.5</v>
      </c>
      <c r="E22" s="9">
        <f ca="1">IF(N22&lt;=5,D22,D22/SUM('Player Working'!$K$10:$K$17)*(240-SUM('Player Working'!$K$5:$K$9)))</f>
        <v>5.736196319018406</v>
      </c>
      <c r="F22" s="9">
        <f ca="1">IF(E22&gt;0,_xlfn.XLOOKUP(C22,'RAW Player Stats'!$B$3:$B$10006,'RAW Player Stats'!$K$3:$K$10006)+_xlfn.XLOOKUP(C22,'RAW Player Stats'!$B$3:$B$10006,'RAW Player Stats'!$U$3:$U$10006),0)</f>
        <v>4.8999999999999995</v>
      </c>
      <c r="G22" s="2">
        <f ca="1">((0.0182*(E22)^2-0.1186*(E22)+2.3528)/(0.0182*(D22)^2-0.1186*(D22)+2.3528))*F22*_xlfn.XLOOKUP($F$4,Teams,'Team ID '!$D$2:$D$31)</f>
        <v>3.0259853747387022</v>
      </c>
      <c r="H22" s="21">
        <f ca="1">_xlfn.XLOOKUP($C22,'RAW Player Stats'!$B$3:$B$10002,'RAW Player Stats'!$Q$3:$Q$10002)/(_xlfn.XLOOKUP($C22,'RAW Player Stats'!$B$3:$B$10002,'RAW Player Stats'!$Q$3:$Q$10002)+_xlfn.XLOOKUP($C22,'RAW Player Stats'!$B$3:$B$10002,'RAW Player Stats'!$N$3:$N$10002)+_xlfn.XLOOKUP($C22,'RAW Player Stats'!$B$3:$B$10002,'RAW Player Stats'!$U$3:$U$10002))</f>
        <v>0.35416666666666669</v>
      </c>
      <c r="I22" s="21">
        <f ca="1">_xlfn.XLOOKUP(C22,'RAW Player Stats'!$B$3:$B$10002,'RAW Player Stats'!$R$3:$R$10002)</f>
        <v>0.48699999999999999</v>
      </c>
      <c r="J22" s="21">
        <f ca="1">_xlfn.XLOOKUP($C22,'RAW Player Stats'!$B$3:$B$10002,'RAW Player Stats'!$N$3:$N$10002)/(_xlfn.XLOOKUP($C22,'RAW Player Stats'!$B$3:$B$10002,'RAW Player Stats'!$Q$3:$Q$10002)+_xlfn.XLOOKUP($C22,'RAW Player Stats'!$B$3:$B$10002,'RAW Player Stats'!$N$3:$N$10002)+_xlfn.XLOOKUP($C22,'RAW Player Stats'!$B$3:$B$10002,'RAW Player Stats'!$U$3:$U$10002))</f>
        <v>0.58333333333333337</v>
      </c>
      <c r="K22" s="21">
        <f ca="1">_xlfn.XLOOKUP(C22,'RAW Player Stats'!$B$3:$B$10002,'RAW Player Stats'!$O$3:$O$10002)</f>
        <v>0.33100000000000002</v>
      </c>
      <c r="L22" s="21">
        <f ca="1">_xlfn.XLOOKUP($C22,'RAW Player Stats'!$B$3:$B$10002,'RAW Player Stats'!$U$3:$U$10002)/(_xlfn.XLOOKUP($C22,'RAW Player Stats'!$B$3:$B$10002,'RAW Player Stats'!$Q$3:$Q$10002)+_xlfn.XLOOKUP($C22,'RAW Player Stats'!$B$3:$B$10002,'RAW Player Stats'!$N$3:$N$10002)+_xlfn.XLOOKUP($C22,'RAW Player Stats'!$B$3:$B$10002,'RAW Player Stats'!$U$3:$U$10002))</f>
        <v>6.25E-2</v>
      </c>
      <c r="M22" s="21">
        <f ca="1">_xlfn.XLOOKUP(C22,'RAW Player Stats'!$B$3:$B$10002,'RAW Player Stats'!$V$3:$V$10002)</f>
        <v>0.73299999999999998</v>
      </c>
      <c r="N22" s="9" cm="1">
        <f t="array" aca="1" ref="N22" ca="1">MIN(IF(ISNA(MATCH('Player Working'!$I$5:OFFSET('Player Working'!$I$5,'Player Working'!$D$5-1,0),'Team Results'!$N$9:N21,0)),'Player Working'!$I$5:OFFSET('Player Working'!$I$5,'Player Working'!$D$5-1,1)))</f>
        <v>13</v>
      </c>
      <c r="O22">
        <f ca="1">IF(E22&gt;0,IFERROR(2*_xlfn.BINOM.INV(_xlfn.BINOM.INV(G22,H22,RAND()),I22,RAND())+3*_xlfn.BINOM.INV(_xlfn.BINOM.INV(G22,J22,RAND()),K22,RAND())+_xlfn.BINOM.INV(_xlfn.BINOM.INV(G22,L22,RAND()),M22,RAND()),ROUND((G22/F22)*_xlfn.XLOOKUP(C22,'RAW Player Stats'!$B$3:$B$1002,'RAW Player Stats'!$AE$3:$AE$1002),0)),0)</f>
        <v>6</v>
      </c>
      <c r="Q22" s="1"/>
      <c r="BP22">
        <f ca="1">_xlfn.XLOOKUP(C22,'RAW Player Stats'!$B$3:$B$10002,'RAW Player Stats'!$AE$3:$AE$10002)</f>
        <v>4.7</v>
      </c>
      <c r="BR22">
        <f ca="1">_xlfn.XLOOKUP(C22,'RAW Player Stats'!$B$3:$B$10002,'RAW Player Stats'!$K$3:$K$10002)</f>
        <v>4.5999999999999996</v>
      </c>
      <c r="BS22">
        <f t="shared" ca="1" si="0"/>
        <v>2.6833333333333331</v>
      </c>
      <c r="BT22">
        <f t="shared" ca="1" si="1"/>
        <v>0.28749999999999998</v>
      </c>
      <c r="BU22">
        <f t="shared" ca="1" si="2"/>
        <v>1.6291666666666667</v>
      </c>
      <c r="BV22">
        <f t="shared" ca="1" si="6"/>
        <v>4.5999999999999996</v>
      </c>
      <c r="BX22">
        <f t="shared" ca="1" si="3"/>
        <v>0.88818333333333332</v>
      </c>
      <c r="BY22">
        <f t="shared" ca="1" si="4"/>
        <v>0.21073749999999997</v>
      </c>
      <c r="BZ22">
        <f t="shared" ca="1" si="5"/>
        <v>0.79340416666666669</v>
      </c>
      <c r="CB22">
        <f t="shared" ca="1" si="7"/>
        <v>2.6645500000000002</v>
      </c>
      <c r="CC22">
        <f t="shared" ca="1" si="8"/>
        <v>0.21073749999999997</v>
      </c>
      <c r="CD22">
        <f t="shared" ca="1" si="9"/>
        <v>1.5868083333333334</v>
      </c>
      <c r="CE22">
        <f t="shared" ca="1" si="10"/>
        <v>4.4620958333333336</v>
      </c>
    </row>
    <row r="23" spans="2:83" x14ac:dyDescent="0.2">
      <c r="B23" s="7" t="s">
        <v>664</v>
      </c>
      <c r="C23" t="str">
        <f ca="1">_xlfn.XLOOKUP(N23,'Player Working'!$I$5:$I$35,'Player Working'!$J$5:$J$35)</f>
        <v>Luke Kornet</v>
      </c>
      <c r="D23" s="9">
        <f ca="1">_xlfn.XLOOKUP(C23,'RAW Player Stats'!$B$3:$B$10002,'RAW Player Stats'!$I$3:$I$10002)</f>
        <v>11.5</v>
      </c>
      <c r="E23" s="9">
        <f ca="1">IF(N23&lt;=5,D23,D23/SUM('Player Working'!$K$10:$K$17)*(240-SUM('Player Working'!$K$5:$K$9)))</f>
        <v>5.2773006134969327</v>
      </c>
      <c r="F23" s="9">
        <f ca="1">IF(E23&gt;0,_xlfn.XLOOKUP(C23,'RAW Player Stats'!$B$3:$B$10006,'RAW Player Stats'!$K$3:$K$10006)+_xlfn.XLOOKUP(C23,'RAW Player Stats'!$B$3:$B$10006,'RAW Player Stats'!$U$3:$U$10006),0)</f>
        <v>3</v>
      </c>
      <c r="G23" s="2">
        <f ca="1">((0.0182*(E23)^2-0.1186*(E23)+2.3528)/(0.0182*(D23)^2-0.1186*(D23)+2.3528))*F23*_xlfn.XLOOKUP($F$4,Teams,'Team ID '!$D$2:$D$31)</f>
        <v>1.9927359781860157</v>
      </c>
      <c r="H23" s="21">
        <f ca="1">_xlfn.XLOOKUP($C23,'RAW Player Stats'!$B$3:$B$10002,'RAW Player Stats'!$Q$3:$Q$10002)/(_xlfn.XLOOKUP($C23,'RAW Player Stats'!$B$3:$B$10002,'RAW Player Stats'!$Q$3:$Q$10002)+_xlfn.XLOOKUP($C23,'RAW Player Stats'!$B$3:$B$10002,'RAW Player Stats'!$N$3:$N$10002)+_xlfn.XLOOKUP($C23,'RAW Player Stats'!$B$3:$B$10002,'RAW Player Stats'!$U$3:$U$10002))</f>
        <v>0.73333333333333328</v>
      </c>
      <c r="I23" s="21">
        <f ca="1">_xlfn.XLOOKUP(C23,'RAW Player Stats'!$B$3:$B$10002,'RAW Player Stats'!$R$3:$R$10002)</f>
        <v>0.70299999999999996</v>
      </c>
      <c r="J23" s="21">
        <f ca="1">_xlfn.XLOOKUP($C23,'RAW Player Stats'!$B$3:$B$10002,'RAW Player Stats'!$N$3:$N$10002)/(_xlfn.XLOOKUP($C23,'RAW Player Stats'!$B$3:$B$10002,'RAW Player Stats'!$Q$3:$Q$10002)+_xlfn.XLOOKUP($C23,'RAW Player Stats'!$B$3:$B$10002,'RAW Player Stats'!$N$3:$N$10002)+_xlfn.XLOOKUP($C23,'RAW Player Stats'!$B$3:$B$10002,'RAW Player Stats'!$U$3:$U$10002))</f>
        <v>6.6666666666666666E-2</v>
      </c>
      <c r="K23" s="21">
        <f ca="1">_xlfn.XLOOKUP(C23,'RAW Player Stats'!$B$3:$B$10002,'RAW Player Stats'!$O$3:$O$10002)</f>
        <v>0.33300000000000002</v>
      </c>
      <c r="L23" s="21">
        <f ca="1">_xlfn.XLOOKUP($C23,'RAW Player Stats'!$B$3:$B$10002,'RAW Player Stats'!$U$3:$U$10002)/(_xlfn.XLOOKUP($C23,'RAW Player Stats'!$B$3:$B$10002,'RAW Player Stats'!$Q$3:$Q$10002)+_xlfn.XLOOKUP($C23,'RAW Player Stats'!$B$3:$B$10002,'RAW Player Stats'!$N$3:$N$10002)+_xlfn.XLOOKUP($C23,'RAW Player Stats'!$B$3:$B$10002,'RAW Player Stats'!$U$3:$U$10002))</f>
        <v>0.19999999999999996</v>
      </c>
      <c r="M23" s="21">
        <f ca="1">_xlfn.XLOOKUP(C23,'RAW Player Stats'!$B$3:$B$10002,'RAW Player Stats'!$V$3:$V$10002)</f>
        <v>0.81100000000000005</v>
      </c>
      <c r="N23" s="9" cm="1">
        <f t="array" aca="1" ref="N23" ca="1">MIN(IF(ISNA(MATCH('Player Working'!$I$5:OFFSET('Player Working'!$I$5,'Player Working'!$D$5-1,0),'Team Results'!$N$9:N22,0)),'Player Working'!$I$5:OFFSET('Player Working'!$I$5,'Player Working'!$D$5-1,1)))</f>
        <v>14</v>
      </c>
      <c r="O23">
        <f ca="1">IF(E23&gt;0,IFERROR(2*_xlfn.BINOM.INV(_xlfn.BINOM.INV(G23,H23,RAND()),I23,RAND())+3*_xlfn.BINOM.INV(_xlfn.BINOM.INV(G23,J23,RAND()),K23,RAND())+_xlfn.BINOM.INV(_xlfn.BINOM.INV(G23,L23,RAND()),M23,RAND()),ROUND((G23/F23)*_xlfn.XLOOKUP(C23,'RAW Player Stats'!$B$3:$B$1002,'RAW Player Stats'!$AE$3:$AE$1002),0)),0)</f>
        <v>2</v>
      </c>
      <c r="BP23">
        <f ca="1">_xlfn.XLOOKUP(C23,'RAW Player Stats'!$B$3:$B$10002,'RAW Player Stats'!$AE$3:$AE$10002)</f>
        <v>3.8</v>
      </c>
      <c r="BR23">
        <f ca="1">_xlfn.XLOOKUP(C23,'RAW Player Stats'!$B$3:$B$10002,'RAW Player Stats'!$K$3:$K$10002)</f>
        <v>2.4</v>
      </c>
      <c r="BS23">
        <f t="shared" ca="1" si="0"/>
        <v>0.16</v>
      </c>
      <c r="BT23">
        <f t="shared" ca="1" si="1"/>
        <v>0.47999999999999987</v>
      </c>
      <c r="BU23">
        <f t="shared" ca="1" si="2"/>
        <v>1.7599999999999998</v>
      </c>
      <c r="BV23">
        <f t="shared" ca="1" si="6"/>
        <v>2.3999999999999995</v>
      </c>
      <c r="BX23">
        <f t="shared" ca="1" si="3"/>
        <v>5.3280000000000001E-2</v>
      </c>
      <c r="BY23">
        <f t="shared" ca="1" si="4"/>
        <v>0.3892799999999999</v>
      </c>
      <c r="BZ23">
        <f t="shared" ca="1" si="5"/>
        <v>1.2372799999999997</v>
      </c>
      <c r="CB23">
        <f t="shared" ca="1" si="7"/>
        <v>0.15984000000000001</v>
      </c>
      <c r="CC23">
        <f t="shared" ca="1" si="8"/>
        <v>0.3892799999999999</v>
      </c>
      <c r="CD23">
        <f t="shared" ca="1" si="9"/>
        <v>2.4745599999999994</v>
      </c>
      <c r="CE23">
        <f t="shared" ca="1" si="10"/>
        <v>3.0236799999999993</v>
      </c>
    </row>
    <row r="24" spans="2:83" x14ac:dyDescent="0.2">
      <c r="B24" s="7" t="s">
        <v>665</v>
      </c>
      <c r="C24" t="str">
        <f ca="1">_xlfn.XLOOKUP(N24,'Player Working'!$I$5:$I$35,'Player Working'!$J$5:$J$35)</f>
        <v>Noah Vonleh</v>
      </c>
      <c r="D24" s="9">
        <f ca="1">_xlfn.XLOOKUP(C24,'RAW Player Stats'!$B$3:$B$10002,'RAW Player Stats'!$I$3:$I$10002)</f>
        <v>7.4</v>
      </c>
      <c r="E24" s="9">
        <f ca="1">IF(N24&lt;=5,D24,D24/SUM('Player Working'!$K$10:$K$17)*(240-SUM('Player Working'!$K$5:$K$9)))</f>
        <v>3.3958282208588964</v>
      </c>
      <c r="F24" s="9">
        <f ca="1">IF(E24&gt;0,_xlfn.XLOOKUP(C24,'RAW Player Stats'!$B$3:$B$10006,'RAW Player Stats'!$K$3:$K$10006)+_xlfn.XLOOKUP(C24,'RAW Player Stats'!$B$3:$B$10006,'RAW Player Stats'!$U$3:$U$10006),0)</f>
        <v>1.1000000000000001</v>
      </c>
      <c r="G24" s="2">
        <f ca="1">((0.0182*(E24)^2-0.1186*(E24)+2.3528)/(0.0182*(D24)^2-0.1186*(D24)+2.3528))*F24*_xlfn.XLOOKUP($F$4,Teams,'Team ID '!$D$2:$D$31)</f>
        <v>0.97063765643186795</v>
      </c>
      <c r="H24" s="21">
        <f ca="1">_xlfn.XLOOKUP($C24,'RAW Player Stats'!$B$3:$B$10002,'RAW Player Stats'!$Q$3:$Q$10002)/(_xlfn.XLOOKUP($C24,'RAW Player Stats'!$B$3:$B$10002,'RAW Player Stats'!$Q$3:$Q$10002)+_xlfn.XLOOKUP($C24,'RAW Player Stats'!$B$3:$B$10002,'RAW Player Stats'!$N$3:$N$10002)+_xlfn.XLOOKUP($C24,'RAW Player Stats'!$B$3:$B$10002,'RAW Player Stats'!$U$3:$U$10002))</f>
        <v>0.74999999999999989</v>
      </c>
      <c r="I24" s="21">
        <f ca="1">_xlfn.XLOOKUP(C24,'RAW Player Stats'!$B$3:$B$10002,'RAW Player Stats'!$R$3:$R$10002)</f>
        <v>0.5</v>
      </c>
      <c r="J24" s="21">
        <f ca="1">_xlfn.XLOOKUP($C24,'RAW Player Stats'!$B$3:$B$10002,'RAW Player Stats'!$N$3:$N$10002)/(_xlfn.XLOOKUP($C24,'RAW Player Stats'!$B$3:$B$10002,'RAW Player Stats'!$Q$3:$Q$10002)+_xlfn.XLOOKUP($C24,'RAW Player Stats'!$B$3:$B$10002,'RAW Player Stats'!$N$3:$N$10002)+_xlfn.XLOOKUP($C24,'RAW Player Stats'!$B$3:$B$10002,'RAW Player Stats'!$U$3:$U$10002))</f>
        <v>0.16666666666666666</v>
      </c>
      <c r="K24" s="21">
        <f ca="1">_xlfn.XLOOKUP(C24,'RAW Player Stats'!$B$3:$B$10002,'RAW Player Stats'!$O$3:$O$10002)</f>
        <v>0.25</v>
      </c>
      <c r="L24" s="21">
        <f ca="1">_xlfn.XLOOKUP($C24,'RAW Player Stats'!$B$3:$B$10002,'RAW Player Stats'!$U$3:$U$10002)/(_xlfn.XLOOKUP($C24,'RAW Player Stats'!$B$3:$B$10002,'RAW Player Stats'!$Q$3:$Q$10002)+_xlfn.XLOOKUP($C24,'RAW Player Stats'!$B$3:$B$10002,'RAW Player Stats'!$N$3:$N$10002)+_xlfn.XLOOKUP($C24,'RAW Player Stats'!$B$3:$B$10002,'RAW Player Stats'!$U$3:$U$10002))</f>
        <v>8.3333333333333329E-2</v>
      </c>
      <c r="M24" s="21">
        <f ca="1">_xlfn.XLOOKUP(C24,'RAW Player Stats'!$B$3:$B$10002,'RAW Player Stats'!$V$3:$V$10002)</f>
        <v>1</v>
      </c>
      <c r="N24" s="9" cm="1">
        <f t="array" aca="1" ref="N24" ca="1">MIN(IF(ISNA(MATCH('Player Working'!$I$5:OFFSET('Player Working'!$I$5,'Player Working'!$D$5-1,0),'Team Results'!$N$9:N23,0)),'Player Working'!$I$5:OFFSET('Player Working'!$I$5,'Player Working'!$D$5-1,1)))</f>
        <v>15</v>
      </c>
      <c r="O24">
        <f ca="1">IF(E24&gt;0,IFERROR(2*_xlfn.BINOM.INV(_xlfn.BINOM.INV(G24,H24,RAND()),I24,RAND())+3*_xlfn.BINOM.INV(_xlfn.BINOM.INV(G24,J24,RAND()),K24,RAND())+_xlfn.BINOM.INV(_xlfn.BINOM.INV(G24,L24,RAND()),M24,RAND()),ROUND((G24/F24)*_xlfn.XLOOKUP(C24,'RAW Player Stats'!$B$3:$B$1002,'RAW Player Stats'!$AE$3:$AE$1002),0)),0)</f>
        <v>1</v>
      </c>
      <c r="BP24">
        <f ca="1">_xlfn.XLOOKUP(C24,'RAW Player Stats'!$B$3:$B$10002,'RAW Player Stats'!$AE$3:$AE$10002)</f>
        <v>1.1000000000000001</v>
      </c>
      <c r="BR24">
        <f ca="1">_xlfn.XLOOKUP(C24,'RAW Player Stats'!$B$3:$B$10002,'RAW Player Stats'!$K$3:$K$10002)</f>
        <v>1</v>
      </c>
      <c r="BS24">
        <f t="shared" ca="1" si="0"/>
        <v>0.16666666666666666</v>
      </c>
      <c r="BT24">
        <f t="shared" ca="1" si="1"/>
        <v>8.3333333333333329E-2</v>
      </c>
      <c r="BU24">
        <f t="shared" ca="1" si="2"/>
        <v>0.74999999999999989</v>
      </c>
      <c r="BV24">
        <f t="shared" ca="1" si="6"/>
        <v>0.99999999999999989</v>
      </c>
      <c r="BX24">
        <f t="shared" ca="1" si="3"/>
        <v>4.1666666666666664E-2</v>
      </c>
      <c r="BY24">
        <f t="shared" ca="1" si="4"/>
        <v>8.3333333333333329E-2</v>
      </c>
      <c r="BZ24">
        <f t="shared" ca="1" si="5"/>
        <v>0.37499999999999994</v>
      </c>
      <c r="CB24">
        <f t="shared" ca="1" si="7"/>
        <v>0.125</v>
      </c>
      <c r="CC24">
        <f t="shared" ca="1" si="8"/>
        <v>8.3333333333333329E-2</v>
      </c>
      <c r="CD24">
        <f t="shared" ca="1" si="9"/>
        <v>0.74999999999999989</v>
      </c>
      <c r="CE24">
        <f t="shared" ca="1" si="10"/>
        <v>0.95833333333333326</v>
      </c>
    </row>
    <row r="25" spans="2:83" x14ac:dyDescent="0.2">
      <c r="B25" s="7" t="s">
        <v>666</v>
      </c>
      <c r="C25" t="str">
        <f ca="1">_xlfn.XLOOKUP(N25,'Player Working'!$I$5:$I$35,'Player Working'!$J$5:$J$35)</f>
        <v>Mfiondu Kabengele</v>
      </c>
      <c r="D25" s="9">
        <f ca="1">_xlfn.XLOOKUP(C25,'RAW Player Stats'!$B$3:$B$10002,'RAW Player Stats'!$I$3:$I$10002)</f>
        <v>7</v>
      </c>
      <c r="E25" s="9">
        <f ca="1">IF(N25&lt;=5,D25,D25/SUM('Player Working'!$K$10:$K$17)*(240-SUM('Player Working'!$K$5:$K$9)))</f>
        <v>3.2122699386503073</v>
      </c>
      <c r="F25" s="9">
        <f ca="1">IF(E25&gt;0,_xlfn.XLOOKUP(C25,'RAW Player Stats'!$B$3:$B$10006,'RAW Player Stats'!$K$3:$K$10006)+_xlfn.XLOOKUP(C25,'RAW Player Stats'!$B$3:$B$10006,'RAW Player Stats'!$U$3:$U$10006),0)</f>
        <v>1</v>
      </c>
      <c r="G25" s="2">
        <f ca="1">((0.0182*(E25)^2-0.1186*(E25)+2.3528)/(0.0182*(D25)^2-0.1186*(D25)+2.3528))*F25*_xlfn.XLOOKUP($F$4,Teams,'Team ID '!$D$2:$D$31)</f>
        <v>0.90324508439242301</v>
      </c>
      <c r="H25" s="21">
        <f ca="1">_xlfn.XLOOKUP($C25,'RAW Player Stats'!$B$3:$B$10002,'RAW Player Stats'!$Q$3:$Q$10002)/(_xlfn.XLOOKUP($C25,'RAW Player Stats'!$B$3:$B$10002,'RAW Player Stats'!$Q$3:$Q$10002)+_xlfn.XLOOKUP($C25,'RAW Player Stats'!$B$3:$B$10002,'RAW Player Stats'!$N$3:$N$10002)+_xlfn.XLOOKUP($C25,'RAW Player Stats'!$B$3:$B$10002,'RAW Player Stats'!$U$3:$U$10002))</f>
        <v>0.5</v>
      </c>
      <c r="I25" s="21">
        <f ca="1">_xlfn.XLOOKUP(C25,'RAW Player Stats'!$B$3:$B$10002,'RAW Player Stats'!$R$3:$R$10002)</f>
        <v>1</v>
      </c>
      <c r="J25" s="21">
        <f ca="1">_xlfn.XLOOKUP($C25,'RAW Player Stats'!$B$3:$B$10002,'RAW Player Stats'!$N$3:$N$10002)/(_xlfn.XLOOKUP($C25,'RAW Player Stats'!$B$3:$B$10002,'RAW Player Stats'!$Q$3:$Q$10002)+_xlfn.XLOOKUP($C25,'RAW Player Stats'!$B$3:$B$10002,'RAW Player Stats'!$N$3:$N$10002)+_xlfn.XLOOKUP($C25,'RAW Player Stats'!$B$3:$B$10002,'RAW Player Stats'!$U$3:$U$10002))</f>
        <v>0.5</v>
      </c>
      <c r="K25" s="21">
        <f ca="1">_xlfn.XLOOKUP(C25,'RAW Player Stats'!$B$3:$B$10002,'RAW Player Stats'!$O$3:$O$10002)</f>
        <v>0</v>
      </c>
      <c r="L25" s="21">
        <f ca="1">_xlfn.XLOOKUP($C25,'RAW Player Stats'!$B$3:$B$10002,'RAW Player Stats'!$U$3:$U$10002)/(_xlfn.XLOOKUP($C25,'RAW Player Stats'!$B$3:$B$10002,'RAW Player Stats'!$Q$3:$Q$10002)+_xlfn.XLOOKUP($C25,'RAW Player Stats'!$B$3:$B$10002,'RAW Player Stats'!$N$3:$N$10002)+_xlfn.XLOOKUP($C25,'RAW Player Stats'!$B$3:$B$10002,'RAW Player Stats'!$U$3:$U$10002))</f>
        <v>0</v>
      </c>
      <c r="M25" s="21">
        <f ca="1">_xlfn.XLOOKUP(C25,'RAW Player Stats'!$B$3:$B$10002,'RAW Player Stats'!$V$3:$V$10002)</f>
        <v>0</v>
      </c>
      <c r="N25" s="9" cm="1">
        <f t="array" aca="1" ref="N25" ca="1">MIN(IF(ISNA(MATCH('Player Working'!$I$5:OFFSET('Player Working'!$I$5,'Player Working'!$D$5-1,0),'Team Results'!$N$9:N24,0)),'Player Working'!$I$5:OFFSET('Player Working'!$I$5,'Player Working'!$D$5-1,1)))</f>
        <v>16</v>
      </c>
      <c r="O25">
        <f ca="1">IF(E25&gt;0,IFERROR(2*_xlfn.BINOM.INV(_xlfn.BINOM.INV(G25,H25,RAND()),I25,RAND())+3*_xlfn.BINOM.INV(_xlfn.BINOM.INV(G25,J25,RAND()),K25,RAND())+_xlfn.BINOM.INV(_xlfn.BINOM.INV(G25,L25,RAND()),M25,RAND()),ROUND((G25/F25)*_xlfn.XLOOKUP(C25,'RAW Player Stats'!$B$3:$B$1002,'RAW Player Stats'!$AE$3:$AE$1002),0)),0)</f>
        <v>1</v>
      </c>
      <c r="BP25">
        <f ca="1">_xlfn.XLOOKUP(C25,'RAW Player Stats'!$B$3:$B$10002,'RAW Player Stats'!$AE$3:$AE$10002)</f>
        <v>1</v>
      </c>
      <c r="BR25">
        <f ca="1">_xlfn.XLOOKUP(C25,'RAW Player Stats'!$B$3:$B$10002,'RAW Player Stats'!$K$3:$K$10002)</f>
        <v>1</v>
      </c>
      <c r="BS25">
        <f t="shared" ca="1" si="0"/>
        <v>0.5</v>
      </c>
      <c r="BT25">
        <f t="shared" ca="1" si="1"/>
        <v>0</v>
      </c>
      <c r="BU25">
        <f t="shared" ca="1" si="2"/>
        <v>0.5</v>
      </c>
      <c r="BV25">
        <f t="shared" ca="1" si="6"/>
        <v>1</v>
      </c>
      <c r="BX25">
        <f t="shared" ca="1" si="3"/>
        <v>0</v>
      </c>
      <c r="BY25">
        <f t="shared" ca="1" si="4"/>
        <v>0</v>
      </c>
      <c r="BZ25">
        <f t="shared" ca="1" si="5"/>
        <v>0.5</v>
      </c>
      <c r="CB25">
        <f t="shared" ca="1" si="7"/>
        <v>0</v>
      </c>
      <c r="CC25">
        <f t="shared" ca="1" si="8"/>
        <v>0</v>
      </c>
      <c r="CD25">
        <f t="shared" ca="1" si="9"/>
        <v>1</v>
      </c>
      <c r="CE25">
        <f t="shared" ca="1" si="10"/>
        <v>1</v>
      </c>
    </row>
    <row r="26" spans="2:83" x14ac:dyDescent="0.2">
      <c r="B26" s="7" t="s">
        <v>667</v>
      </c>
      <c r="C26" t="str">
        <f ca="1">_xlfn.XLOOKUP(N26,'Player Working'!$I$5:$I$35,'Player Working'!$J$5:$J$35)</f>
        <v>Justin Jackson</v>
      </c>
      <c r="D26" s="9">
        <f ca="1">_xlfn.XLOOKUP(C26,'RAW Player Stats'!$B$3:$B$10002,'RAW Player Stats'!$I$3:$I$10002)</f>
        <v>4.7</v>
      </c>
      <c r="E26" s="9">
        <f ca="1">IF(N26&lt;=5,D26,D26/SUM('Player Working'!$K$10:$K$17)*(240-SUM('Player Working'!$K$5:$K$9)))</f>
        <v>2.1568098159509206</v>
      </c>
      <c r="F26" s="9">
        <f ca="1">IF(E26&gt;0,_xlfn.XLOOKUP(C26,'RAW Player Stats'!$B$3:$B$10006,'RAW Player Stats'!$K$3:$K$10006)+_xlfn.XLOOKUP(C26,'RAW Player Stats'!$B$3:$B$10006,'RAW Player Stats'!$U$3:$U$10006),0)</f>
        <v>1.3</v>
      </c>
      <c r="G26" s="2">
        <f ca="1">((0.0182*(E26)^2-0.1186*(E26)+2.3528)/(0.0182*(D26)^2-0.1186*(D26)+2.3528))*F26*_xlfn.XLOOKUP($F$4,Teams,'Team ID '!$D$2:$D$31)</f>
        <v>1.3033330350562988</v>
      </c>
      <c r="H26" s="21">
        <f ca="1">_xlfn.XLOOKUP($C26,'RAW Player Stats'!$B$3:$B$10002,'RAW Player Stats'!$Q$3:$Q$10002)/(_xlfn.XLOOKUP($C26,'RAW Player Stats'!$B$3:$B$10002,'RAW Player Stats'!$Q$3:$Q$10002)+_xlfn.XLOOKUP($C26,'RAW Player Stats'!$B$3:$B$10002,'RAW Player Stats'!$N$3:$N$10002)+_xlfn.XLOOKUP($C26,'RAW Player Stats'!$B$3:$B$10002,'RAW Player Stats'!$U$3:$U$10002))</f>
        <v>0.23076923076923075</v>
      </c>
      <c r="I26" s="21">
        <f ca="1">_xlfn.XLOOKUP(C26,'RAW Player Stats'!$B$3:$B$10002,'RAW Player Stats'!$R$3:$R$10002)</f>
        <v>0.28599999999999998</v>
      </c>
      <c r="J26" s="21">
        <f ca="1">_xlfn.XLOOKUP($C26,'RAW Player Stats'!$B$3:$B$10002,'RAW Player Stats'!$N$3:$N$10002)/(_xlfn.XLOOKUP($C26,'RAW Player Stats'!$B$3:$B$10002,'RAW Player Stats'!$Q$3:$Q$10002)+_xlfn.XLOOKUP($C26,'RAW Player Stats'!$B$3:$B$10002,'RAW Player Stats'!$N$3:$N$10002)+_xlfn.XLOOKUP($C26,'RAW Player Stats'!$B$3:$B$10002,'RAW Player Stats'!$U$3:$U$10002))</f>
        <v>0.69230769230769229</v>
      </c>
      <c r="K26" s="21">
        <f ca="1">_xlfn.XLOOKUP(C26,'RAW Player Stats'!$B$3:$B$10002,'RAW Player Stats'!$O$3:$O$10002)</f>
        <v>0.25</v>
      </c>
      <c r="L26" s="21">
        <f ca="1">_xlfn.XLOOKUP($C26,'RAW Player Stats'!$B$3:$B$10002,'RAW Player Stats'!$U$3:$U$10002)/(_xlfn.XLOOKUP($C26,'RAW Player Stats'!$B$3:$B$10002,'RAW Player Stats'!$Q$3:$Q$10002)+_xlfn.XLOOKUP($C26,'RAW Player Stats'!$B$3:$B$10002,'RAW Player Stats'!$N$3:$N$10002)+_xlfn.XLOOKUP($C26,'RAW Player Stats'!$B$3:$B$10002,'RAW Player Stats'!$U$3:$U$10002))</f>
        <v>7.6923076923076927E-2</v>
      </c>
      <c r="M26" s="21">
        <f ca="1">_xlfn.XLOOKUP(C26,'RAW Player Stats'!$B$3:$B$10002,'RAW Player Stats'!$V$3:$V$10002)</f>
        <v>0.5</v>
      </c>
      <c r="N26" s="9" cm="1">
        <f t="array" aca="1" ref="N26" ca="1">MIN(IF(ISNA(MATCH('Player Working'!$I$5:OFFSET('Player Working'!$I$5,'Player Working'!$D$5-1,0),'Team Results'!$N$9:N25,0)),'Player Working'!$I$5:OFFSET('Player Working'!$I$5,'Player Working'!$D$5-1,1)))</f>
        <v>17</v>
      </c>
      <c r="O26">
        <f ca="1">IF(E26&gt;0,IFERROR(2*_xlfn.BINOM.INV(_xlfn.BINOM.INV(G26,H26,RAND()),I26,RAND())+3*_xlfn.BINOM.INV(_xlfn.BINOM.INV(G26,J26,RAND()),K26,RAND())+_xlfn.BINOM.INV(_xlfn.BINOM.INV(G26,L26,RAND()),M26,RAND()),ROUND((G26/F26)*_xlfn.XLOOKUP(C26,'RAW Player Stats'!$B$3:$B$1002,'RAW Player Stats'!$AE$3:$AE$1002),0)),0)</f>
        <v>0</v>
      </c>
      <c r="BP26">
        <f ca="1">_xlfn.XLOOKUP(C26,'RAW Player Stats'!$B$3:$B$10002,'RAW Player Stats'!$AE$3:$AE$10002)</f>
        <v>0.9</v>
      </c>
      <c r="BR26">
        <f ca="1">_xlfn.XLOOKUP(C26,'RAW Player Stats'!$B$3:$B$10002,'RAW Player Stats'!$K$3:$K$10002)</f>
        <v>1.2</v>
      </c>
      <c r="BS26">
        <f t="shared" ca="1" si="0"/>
        <v>0.8307692307692307</v>
      </c>
      <c r="BT26">
        <f t="shared" ca="1" si="1"/>
        <v>9.2307692307692313E-2</v>
      </c>
      <c r="BU26">
        <f t="shared" ca="1" si="2"/>
        <v>0.27692307692307688</v>
      </c>
      <c r="BV26">
        <f t="shared" ca="1" si="6"/>
        <v>1.2</v>
      </c>
      <c r="BX26">
        <f t="shared" ca="1" si="3"/>
        <v>0.20769230769230768</v>
      </c>
      <c r="BY26">
        <f t="shared" ca="1" si="4"/>
        <v>4.6153846153846156E-2</v>
      </c>
      <c r="BZ26">
        <f t="shared" ca="1" si="5"/>
        <v>7.9199999999999979E-2</v>
      </c>
      <c r="CB26">
        <f t="shared" ca="1" si="7"/>
        <v>0.62307692307692308</v>
      </c>
      <c r="CC26">
        <f t="shared" ca="1" si="8"/>
        <v>4.6153846153846156E-2</v>
      </c>
      <c r="CD26">
        <f t="shared" ca="1" si="9"/>
        <v>0.15839999999999996</v>
      </c>
      <c r="CE26">
        <f t="shared" ca="1" si="10"/>
        <v>0.82763076923076928</v>
      </c>
    </row>
    <row r="27" spans="2:83" x14ac:dyDescent="0.2">
      <c r="B27" s="7" t="s">
        <v>668</v>
      </c>
      <c r="C27" t="str">
        <f ca="1">_xlfn.XLOOKUP(N27,'Player Working'!$I$5:$I$35,'Player Working'!$J$5:$J$35)</f>
        <v>JD Davison</v>
      </c>
      <c r="D27" s="9">
        <f ca="1">_xlfn.XLOOKUP(C27,'RAW Player Stats'!$B$3:$B$10002,'RAW Player Stats'!$I$3:$I$10002)</f>
        <v>2.4</v>
      </c>
      <c r="E27" s="9">
        <f ca="1">IF(N27&lt;=5,D27,D27/SUM('Player Working'!$K$10:$K$17)*(240-SUM('Player Working'!$K$5:$K$9)))</f>
        <v>1.1013496932515339</v>
      </c>
      <c r="F27" s="9">
        <f ca="1">IF(E27&gt;0,_xlfn.XLOOKUP(C27,'RAW Player Stats'!$B$3:$B$10006,'RAW Player Stats'!$K$3:$K$10006)+_xlfn.XLOOKUP(C27,'RAW Player Stats'!$B$3:$B$10006,'RAW Player Stats'!$U$3:$U$10006),0)</f>
        <v>1.4</v>
      </c>
      <c r="G27" s="2">
        <f ca="1">((0.0182*(E27)^2-0.1186*(E27)+2.3528)/(0.0182*(D27)^2-0.1186*(D27)+2.3528))*F27*_xlfn.XLOOKUP($F$4,Teams,'Team ID '!$D$2:$D$31)</f>
        <v>1.4600873593185899</v>
      </c>
      <c r="H27" s="21">
        <f ca="1">_xlfn.XLOOKUP($C27,'RAW Player Stats'!$B$3:$B$10002,'RAW Player Stats'!$Q$3:$Q$10002)/(_xlfn.XLOOKUP($C27,'RAW Player Stats'!$B$3:$B$10002,'RAW Player Stats'!$Q$3:$Q$10002)+_xlfn.XLOOKUP($C27,'RAW Player Stats'!$B$3:$B$10002,'RAW Player Stats'!$N$3:$N$10002)+_xlfn.XLOOKUP($C27,'RAW Player Stats'!$B$3:$B$10002,'RAW Player Stats'!$U$3:$U$10002))</f>
        <v>0.7142857142857143</v>
      </c>
      <c r="I27" s="21">
        <f ca="1">_xlfn.XLOOKUP(C27,'RAW Player Stats'!$B$3:$B$10002,'RAW Player Stats'!$R$3:$R$10002)</f>
        <v>0.375</v>
      </c>
      <c r="J27" s="21">
        <f ca="1">_xlfn.XLOOKUP($C27,'RAW Player Stats'!$B$3:$B$10002,'RAW Player Stats'!$N$3:$N$10002)/(_xlfn.XLOOKUP($C27,'RAW Player Stats'!$B$3:$B$10002,'RAW Player Stats'!$Q$3:$Q$10002)+_xlfn.XLOOKUP($C27,'RAW Player Stats'!$B$3:$B$10002,'RAW Player Stats'!$N$3:$N$10002)+_xlfn.XLOOKUP($C27,'RAW Player Stats'!$B$3:$B$10002,'RAW Player Stats'!$U$3:$U$10002))</f>
        <v>0.28571428571428575</v>
      </c>
      <c r="K27" s="21">
        <f ca="1">_xlfn.XLOOKUP(C27,'RAW Player Stats'!$B$3:$B$10002,'RAW Player Stats'!$O$3:$O$10002)</f>
        <v>0</v>
      </c>
      <c r="L27" s="21">
        <f ca="1">_xlfn.XLOOKUP($C27,'RAW Player Stats'!$B$3:$B$10002,'RAW Player Stats'!$U$3:$U$10002)/(_xlfn.XLOOKUP($C27,'RAW Player Stats'!$B$3:$B$10002,'RAW Player Stats'!$Q$3:$Q$10002)+_xlfn.XLOOKUP($C27,'RAW Player Stats'!$B$3:$B$10002,'RAW Player Stats'!$N$3:$N$10002)+_xlfn.XLOOKUP($C27,'RAW Player Stats'!$B$3:$B$10002,'RAW Player Stats'!$U$3:$U$10002))</f>
        <v>0</v>
      </c>
      <c r="M27" s="21">
        <f ca="1">_xlfn.XLOOKUP(C27,'RAW Player Stats'!$B$3:$B$10002,'RAW Player Stats'!$V$3:$V$10002)</f>
        <v>0</v>
      </c>
      <c r="N27" s="9" cm="1">
        <f t="array" aca="1" ref="N27" ca="1">MIN(IF(ISNA(MATCH('Player Working'!$I$5:OFFSET('Player Working'!$I$5,'Player Working'!$D$5-1,0),'Team Results'!$N$9:N26,0)),'Player Working'!$I$5:OFFSET('Player Working'!$I$5,'Player Working'!$D$5-1,1)))</f>
        <v>18</v>
      </c>
      <c r="O27">
        <f ca="1">IF(E27&gt;0,IFERROR(2*_xlfn.BINOM.INV(_xlfn.BINOM.INV(G27,H27,RAND()),I27,RAND())+3*_xlfn.BINOM.INV(_xlfn.BINOM.INV(G27,J27,RAND()),K27,RAND())+_xlfn.BINOM.INV(_xlfn.BINOM.INV(G27,L27,RAND()),M27,RAND()),ROUND((G27/F27)*_xlfn.XLOOKUP(C27,'RAW Player Stats'!$B$3:$B$1002,'RAW Player Stats'!$AE$3:$AE$1002),0)),0)</f>
        <v>1</v>
      </c>
      <c r="BP27">
        <f ca="1">_xlfn.XLOOKUP(C27,'RAW Player Stats'!$B$3:$B$10002,'RAW Player Stats'!$AE$3:$AE$10002)</f>
        <v>0.8</v>
      </c>
      <c r="BR27">
        <f ca="1">_xlfn.XLOOKUP(C27,'RAW Player Stats'!$B$3:$B$10002,'RAW Player Stats'!$K$3:$K$10002)</f>
        <v>1.4</v>
      </c>
      <c r="BS27">
        <f t="shared" ca="1" si="0"/>
        <v>0.4</v>
      </c>
      <c r="BT27">
        <f t="shared" ca="1" si="1"/>
        <v>0</v>
      </c>
      <c r="BU27">
        <f t="shared" ca="1" si="2"/>
        <v>1</v>
      </c>
      <c r="BV27">
        <f t="shared" ca="1" si="6"/>
        <v>1.4</v>
      </c>
      <c r="BX27">
        <f t="shared" ca="1" si="3"/>
        <v>0</v>
      </c>
      <c r="BY27">
        <f t="shared" ca="1" si="4"/>
        <v>0</v>
      </c>
      <c r="BZ27">
        <f t="shared" ca="1" si="5"/>
        <v>0.375</v>
      </c>
      <c r="CB27">
        <f t="shared" ca="1" si="7"/>
        <v>0</v>
      </c>
      <c r="CC27">
        <f t="shared" ca="1" si="8"/>
        <v>0</v>
      </c>
      <c r="CD27">
        <f t="shared" ca="1" si="9"/>
        <v>0.75</v>
      </c>
      <c r="CE27">
        <f t="shared" ca="1" si="10"/>
        <v>0.75</v>
      </c>
    </row>
    <row r="28" spans="2:83" x14ac:dyDescent="0.2">
      <c r="B28" s="7" t="s">
        <v>669</v>
      </c>
      <c r="C28" t="e">
        <f ca="1">_xlfn.XLOOKUP(N28,'Player Working'!$I$5:$I$35,'Player Working'!$J$5:$J$35)</f>
        <v>#N/A</v>
      </c>
      <c r="D28" s="9" t="e">
        <f ca="1">_xlfn.XLOOKUP(C28,'RAW Player Stats'!$B$3:$B$10002,'RAW Player Stats'!$I$3:$I$10002)</f>
        <v>#N/A</v>
      </c>
      <c r="E28" s="9" t="e">
        <f ca="1">IF(N28&lt;=5,D28,D28/SUM('Player Working'!$K$10:$K$17)*(240-SUM('Player Working'!$K$5:$K$9)))</f>
        <v>#N/A</v>
      </c>
      <c r="F28" s="9" t="e">
        <f ca="1">IF(E28&gt;0,_xlfn.XLOOKUP(C28,'RAW Player Stats'!$B$3:$B$10006,'RAW Player Stats'!$K$3:$K$10006)+_xlfn.XLOOKUP(C28,'RAW Player Stats'!$B$3:$B$10006,'RAW Player Stats'!$U$3:$U$10006),0)</f>
        <v>#N/A</v>
      </c>
      <c r="G28" s="2" t="e">
        <f ca="1">((0.0182*(E28)^2-0.1186*(E28)+2.3528)/(0.0182*(D28)^2-0.1186*(D28)+2.3528))*F28*_xlfn.XLOOKUP($F$4,Teams,'Team ID '!$D$2:$D$31)</f>
        <v>#N/A</v>
      </c>
      <c r="H28" s="21" t="e">
        <f ca="1">_xlfn.XLOOKUP($C28,'RAW Player Stats'!$B$3:$B$10002,'RAW Player Stats'!$Q$3:$Q$10002)/(_xlfn.XLOOKUP($C28,'RAW Player Stats'!$B$3:$B$10002,'RAW Player Stats'!$Q$3:$Q$10002)+_xlfn.XLOOKUP($C28,'RAW Player Stats'!$B$3:$B$10002,'RAW Player Stats'!$N$3:$N$10002)+_xlfn.XLOOKUP($C28,'RAW Player Stats'!$B$3:$B$10002,'RAW Player Stats'!$U$3:$U$10002))</f>
        <v>#N/A</v>
      </c>
      <c r="I28" s="21" t="e">
        <f ca="1">_xlfn.XLOOKUP(C28,'RAW Player Stats'!$B$3:$B$10002,'RAW Player Stats'!$R$3:$R$10002)</f>
        <v>#N/A</v>
      </c>
      <c r="J28" s="21" t="e">
        <f ca="1">_xlfn.XLOOKUP($C28,'RAW Player Stats'!$B$3:$B$10002,'RAW Player Stats'!$N$3:$N$10002)/(_xlfn.XLOOKUP($C28,'RAW Player Stats'!$B$3:$B$10002,'RAW Player Stats'!$Q$3:$Q$10002)+_xlfn.XLOOKUP($C28,'RAW Player Stats'!$B$3:$B$10002,'RAW Player Stats'!$N$3:$N$10002)+_xlfn.XLOOKUP($C28,'RAW Player Stats'!$B$3:$B$10002,'RAW Player Stats'!$U$3:$U$10002))</f>
        <v>#N/A</v>
      </c>
      <c r="K28" s="21" t="e">
        <f ca="1">_xlfn.XLOOKUP(C28,'RAW Player Stats'!$B$3:$B$10002,'RAW Player Stats'!$O$3:$O$10002)</f>
        <v>#N/A</v>
      </c>
      <c r="L28" s="21" t="e">
        <f ca="1">_xlfn.XLOOKUP($C28,'RAW Player Stats'!$B$3:$B$10002,'RAW Player Stats'!$U$3:$U$10002)/(_xlfn.XLOOKUP($C28,'RAW Player Stats'!$B$3:$B$10002,'RAW Player Stats'!$Q$3:$Q$10002)+_xlfn.XLOOKUP($C28,'RAW Player Stats'!$B$3:$B$10002,'RAW Player Stats'!$N$3:$N$10002)+_xlfn.XLOOKUP($C28,'RAW Player Stats'!$B$3:$B$10002,'RAW Player Stats'!$U$3:$U$10002))</f>
        <v>#N/A</v>
      </c>
      <c r="M28" s="21" t="e">
        <f ca="1">_xlfn.XLOOKUP(C28,'RAW Player Stats'!$B$3:$B$10002,'RAW Player Stats'!$V$3:$V$10002)</f>
        <v>#N/A</v>
      </c>
      <c r="N28" s="9" cm="1">
        <f t="array" aca="1" ref="N28" ca="1">MIN(IF(ISNA(MATCH('Player Working'!$I$5:OFFSET('Player Working'!$I$5,'Player Working'!$D$5-1,0),'Team Results'!$N$9:N27,0)),'Player Working'!$I$5:OFFSET('Player Working'!$I$5,'Player Working'!$D$5-1,1)))</f>
        <v>0</v>
      </c>
      <c r="O28" t="e">
        <f ca="1">IF(E28&gt;0,IFERROR(2*_xlfn.BINOM.INV(_xlfn.BINOM.INV(G28,H28,RAND()),I28,RAND())+3*_xlfn.BINOM.INV(_xlfn.BINOM.INV(G28,J28,RAND()),K28,RAND())+_xlfn.BINOM.INV(_xlfn.BINOM.INV(G28,L28,RAND()),M28,RAND()),ROUND((G28/F28)*_xlfn.XLOOKUP(C28,'RAW Player Stats'!$B$3:$B$1002,'RAW Player Stats'!$AE$3:$AE$1002),0)),0)</f>
        <v>#N/A</v>
      </c>
      <c r="BP28" t="e">
        <f ca="1">_xlfn.XLOOKUP(C28,'RAW Player Stats'!$B$3:$B$10002,'RAW Player Stats'!$AE$3:$AE$10002)</f>
        <v>#N/A</v>
      </c>
      <c r="BR28" t="e">
        <f ca="1">_xlfn.XLOOKUP(C28,'RAW Player Stats'!$B$3:$B$10002,'RAW Player Stats'!$K$3:$K$10002)</f>
        <v>#N/A</v>
      </c>
      <c r="BS28" t="e">
        <f t="shared" ca="1" si="0"/>
        <v>#N/A</v>
      </c>
      <c r="BT28" t="e">
        <f t="shared" ca="1" si="1"/>
        <v>#N/A</v>
      </c>
      <c r="BU28" t="e">
        <f t="shared" ca="1" si="2"/>
        <v>#N/A</v>
      </c>
      <c r="BV28" t="e">
        <f t="shared" ca="1" si="6"/>
        <v>#N/A</v>
      </c>
      <c r="BX28" t="e">
        <f t="shared" ca="1" si="3"/>
        <v>#N/A</v>
      </c>
      <c r="BY28" t="e">
        <f t="shared" ca="1" si="4"/>
        <v>#N/A</v>
      </c>
      <c r="BZ28" t="e">
        <f t="shared" ca="1" si="5"/>
        <v>#N/A</v>
      </c>
      <c r="CB28" t="e">
        <f t="shared" ca="1" si="7"/>
        <v>#N/A</v>
      </c>
      <c r="CC28" t="e">
        <f t="shared" ca="1" si="8"/>
        <v>#N/A</v>
      </c>
      <c r="CD28" t="e">
        <f t="shared" ca="1" si="9"/>
        <v>#N/A</v>
      </c>
      <c r="CE28" t="e">
        <f t="shared" ca="1" si="10"/>
        <v>#N/A</v>
      </c>
    </row>
    <row r="29" spans="2:83" x14ac:dyDescent="0.2">
      <c r="B29" s="7" t="s">
        <v>670</v>
      </c>
      <c r="C29" t="e">
        <f ca="1">_xlfn.XLOOKUP(N29,'Player Working'!$I$5:$I$35,'Player Working'!$J$5:$J$35)</f>
        <v>#N/A</v>
      </c>
      <c r="D29" s="9" t="e">
        <f ca="1">_xlfn.XLOOKUP(C29,'RAW Player Stats'!$B$3:$B$10002,'RAW Player Stats'!$I$3:$I$10002)</f>
        <v>#N/A</v>
      </c>
      <c r="E29" s="9" t="e">
        <f ca="1">IF(N29&lt;=5,D29,D29/SUM('Player Working'!$K$10:$K$17)*(240-SUM('Player Working'!$K$5:$K$9)))</f>
        <v>#N/A</v>
      </c>
      <c r="F29" s="9" t="e">
        <f ca="1">IF(E29&gt;0,_xlfn.XLOOKUP(C29,'RAW Player Stats'!$B$3:$B$10006,'RAW Player Stats'!$K$3:$K$10006)+_xlfn.XLOOKUP(C29,'RAW Player Stats'!$B$3:$B$10006,'RAW Player Stats'!$U$3:$U$10006),0)</f>
        <v>#N/A</v>
      </c>
      <c r="G29" s="2" t="e">
        <f ca="1">((0.0182*(E29)^2-0.1186*(E29)+2.3528)/(0.0182*(D29)^2-0.1186*(D29)+2.3528))*F29*_xlfn.XLOOKUP($F$4,Teams,'Team ID '!$D$2:$D$31)</f>
        <v>#N/A</v>
      </c>
      <c r="H29" s="21" t="e">
        <f ca="1">_xlfn.XLOOKUP($C29,'RAW Player Stats'!$B$3:$B$10002,'RAW Player Stats'!$Q$3:$Q$10002)/(_xlfn.XLOOKUP($C29,'RAW Player Stats'!$B$3:$B$10002,'RAW Player Stats'!$Q$3:$Q$10002)+_xlfn.XLOOKUP($C29,'RAW Player Stats'!$B$3:$B$10002,'RAW Player Stats'!$N$3:$N$10002)+_xlfn.XLOOKUP($C29,'RAW Player Stats'!$B$3:$B$10002,'RAW Player Stats'!$U$3:$U$10002))</f>
        <v>#N/A</v>
      </c>
      <c r="I29" s="21" t="e">
        <f ca="1">_xlfn.XLOOKUP(C29,'RAW Player Stats'!$B$3:$B$10002,'RAW Player Stats'!$R$3:$R$10002)</f>
        <v>#N/A</v>
      </c>
      <c r="J29" s="21" t="e">
        <f ca="1">_xlfn.XLOOKUP($C29,'RAW Player Stats'!$B$3:$B$10002,'RAW Player Stats'!$N$3:$N$10002)/(_xlfn.XLOOKUP($C29,'RAW Player Stats'!$B$3:$B$10002,'RAW Player Stats'!$Q$3:$Q$10002)+_xlfn.XLOOKUP($C29,'RAW Player Stats'!$B$3:$B$10002,'RAW Player Stats'!$N$3:$N$10002)+_xlfn.XLOOKUP($C29,'RAW Player Stats'!$B$3:$B$10002,'RAW Player Stats'!$U$3:$U$10002))</f>
        <v>#N/A</v>
      </c>
      <c r="K29" s="21" t="e">
        <f ca="1">_xlfn.XLOOKUP(C29,'RAW Player Stats'!$B$3:$B$10002,'RAW Player Stats'!$O$3:$O$10002)</f>
        <v>#N/A</v>
      </c>
      <c r="L29" s="21" t="e">
        <f ca="1">_xlfn.XLOOKUP($C29,'RAW Player Stats'!$B$3:$B$10002,'RAW Player Stats'!$U$3:$U$10002)/(_xlfn.XLOOKUP($C29,'RAW Player Stats'!$B$3:$B$10002,'RAW Player Stats'!$Q$3:$Q$10002)+_xlfn.XLOOKUP($C29,'RAW Player Stats'!$B$3:$B$10002,'RAW Player Stats'!$N$3:$N$10002)+_xlfn.XLOOKUP($C29,'RAW Player Stats'!$B$3:$B$10002,'RAW Player Stats'!$U$3:$U$10002))</f>
        <v>#N/A</v>
      </c>
      <c r="M29" s="21" t="e">
        <f ca="1">_xlfn.XLOOKUP(C29,'RAW Player Stats'!$B$3:$B$10002,'RAW Player Stats'!$V$3:$V$10002)</f>
        <v>#N/A</v>
      </c>
      <c r="N29" s="9" cm="1">
        <f t="array" aca="1" ref="N29" ca="1">MIN(IF(ISNA(MATCH('Player Working'!$I$5:OFFSET('Player Working'!$I$5,'Player Working'!$D$5-1,0),'Team Results'!$N$9:N28,0)),'Player Working'!$I$5:OFFSET('Player Working'!$I$5,'Player Working'!$D$5-1,1)))</f>
        <v>0</v>
      </c>
      <c r="O29" t="e">
        <f ca="1">IF(E29&gt;0,IFERROR(2*_xlfn.BINOM.INV(_xlfn.BINOM.INV(G29,H29,RAND()),I29,RAND())+3*_xlfn.BINOM.INV(_xlfn.BINOM.INV(G29,J29,RAND()),K29,RAND())+_xlfn.BINOM.INV(_xlfn.BINOM.INV(G29,L29,RAND()),M29,RAND()),ROUND((G29/F29)*_xlfn.XLOOKUP(C29,'RAW Player Stats'!$B$3:$B$1002,'RAW Player Stats'!$AE$3:$AE$1002),0)),0)</f>
        <v>#N/A</v>
      </c>
      <c r="BP29" t="e">
        <f ca="1">_xlfn.XLOOKUP(C29,'RAW Player Stats'!$B$3:$B$10002,'RAW Player Stats'!$AE$3:$AE$10002)</f>
        <v>#N/A</v>
      </c>
      <c r="BR29" t="e">
        <f ca="1">_xlfn.XLOOKUP(C29,'RAW Player Stats'!$B$3:$B$10002,'RAW Player Stats'!$K$3:$K$10002)</f>
        <v>#N/A</v>
      </c>
      <c r="BS29" t="e">
        <f t="shared" ca="1" si="0"/>
        <v>#N/A</v>
      </c>
      <c r="BT29" t="e">
        <f t="shared" ca="1" si="1"/>
        <v>#N/A</v>
      </c>
      <c r="BU29" t="e">
        <f t="shared" ca="1" si="2"/>
        <v>#N/A</v>
      </c>
      <c r="BV29" t="e">
        <f t="shared" ca="1" si="6"/>
        <v>#N/A</v>
      </c>
      <c r="BX29" t="e">
        <f t="shared" ca="1" si="3"/>
        <v>#N/A</v>
      </c>
      <c r="BY29" t="e">
        <f t="shared" ca="1" si="4"/>
        <v>#N/A</v>
      </c>
      <c r="BZ29" t="e">
        <f t="shared" ca="1" si="5"/>
        <v>#N/A</v>
      </c>
      <c r="CB29" t="e">
        <f t="shared" ca="1" si="7"/>
        <v>#N/A</v>
      </c>
      <c r="CC29" t="e">
        <f t="shared" ca="1" si="8"/>
        <v>#N/A</v>
      </c>
      <c r="CD29" t="e">
        <f t="shared" ca="1" si="9"/>
        <v>#N/A</v>
      </c>
      <c r="CE29" t="e">
        <f t="shared" ca="1" si="10"/>
        <v>#N/A</v>
      </c>
    </row>
    <row r="30" spans="2:83" x14ac:dyDescent="0.2">
      <c r="B30" s="7" t="s">
        <v>671</v>
      </c>
      <c r="C30" t="e">
        <f ca="1">_xlfn.XLOOKUP(N30,'Player Working'!$I$5:$I$35,'Player Working'!$J$5:$J$35)</f>
        <v>#N/A</v>
      </c>
      <c r="D30" s="9" t="e">
        <f ca="1">_xlfn.XLOOKUP(C30,'RAW Player Stats'!$B$3:$B$10002,'RAW Player Stats'!$I$3:$I$10002)</f>
        <v>#N/A</v>
      </c>
      <c r="E30" s="9" t="e">
        <f ca="1">IF(N30&lt;=5,D30,D30/SUM('Player Working'!$K$10:$K$17)*(240-SUM('Player Working'!$K$5:$K$9)))</f>
        <v>#N/A</v>
      </c>
      <c r="F30" s="9" t="e">
        <f ca="1">IF(E30&gt;0,_xlfn.XLOOKUP(C30,'RAW Player Stats'!$B$3:$B$10006,'RAW Player Stats'!$K$3:$K$10006)+_xlfn.XLOOKUP(C30,'RAW Player Stats'!$B$3:$B$10006,'RAW Player Stats'!$U$3:$U$10006),0)</f>
        <v>#N/A</v>
      </c>
      <c r="G30" s="2" t="e">
        <f ca="1">((0.0182*(E30)^2-0.1186*(E30)+2.3528)/(0.0182*(D30)^2-0.1186*(D30)+2.3528))*F30*_xlfn.XLOOKUP($F$4,Teams,'Team ID '!$D$2:$D$31)</f>
        <v>#N/A</v>
      </c>
      <c r="H30" s="21" t="e">
        <f ca="1">_xlfn.XLOOKUP($C30,'RAW Player Stats'!$B$3:$B$10002,'RAW Player Stats'!$Q$3:$Q$10002)/(_xlfn.XLOOKUP($C30,'RAW Player Stats'!$B$3:$B$10002,'RAW Player Stats'!$Q$3:$Q$10002)+_xlfn.XLOOKUP($C30,'RAW Player Stats'!$B$3:$B$10002,'RAW Player Stats'!$N$3:$N$10002)+_xlfn.XLOOKUP($C30,'RAW Player Stats'!$B$3:$B$10002,'RAW Player Stats'!$U$3:$U$10002))</f>
        <v>#N/A</v>
      </c>
      <c r="I30" s="21" t="e">
        <f ca="1">_xlfn.XLOOKUP(C30,'RAW Player Stats'!$B$3:$B$10002,'RAW Player Stats'!$R$3:$R$10002)</f>
        <v>#N/A</v>
      </c>
      <c r="J30" s="21" t="e">
        <f ca="1">_xlfn.XLOOKUP($C30,'RAW Player Stats'!$B$3:$B$10002,'RAW Player Stats'!$N$3:$N$10002)/(_xlfn.XLOOKUP($C30,'RAW Player Stats'!$B$3:$B$10002,'RAW Player Stats'!$Q$3:$Q$10002)+_xlfn.XLOOKUP($C30,'RAW Player Stats'!$B$3:$B$10002,'RAW Player Stats'!$N$3:$N$10002)+_xlfn.XLOOKUP($C30,'RAW Player Stats'!$B$3:$B$10002,'RAW Player Stats'!$U$3:$U$10002))</f>
        <v>#N/A</v>
      </c>
      <c r="K30" s="21" t="e">
        <f ca="1">_xlfn.XLOOKUP(C30,'RAW Player Stats'!$B$3:$B$10002,'RAW Player Stats'!$O$3:$O$10002)</f>
        <v>#N/A</v>
      </c>
      <c r="L30" s="21" t="e">
        <f ca="1">_xlfn.XLOOKUP($C30,'RAW Player Stats'!$B$3:$B$10002,'RAW Player Stats'!$U$3:$U$10002)/(_xlfn.XLOOKUP($C30,'RAW Player Stats'!$B$3:$B$10002,'RAW Player Stats'!$Q$3:$Q$10002)+_xlfn.XLOOKUP($C30,'RAW Player Stats'!$B$3:$B$10002,'RAW Player Stats'!$N$3:$N$10002)+_xlfn.XLOOKUP($C30,'RAW Player Stats'!$B$3:$B$10002,'RAW Player Stats'!$U$3:$U$10002))</f>
        <v>#N/A</v>
      </c>
      <c r="M30" s="21" t="e">
        <f ca="1">_xlfn.XLOOKUP(C30,'RAW Player Stats'!$B$3:$B$10002,'RAW Player Stats'!$V$3:$V$10002)</f>
        <v>#N/A</v>
      </c>
      <c r="N30" s="9" cm="1">
        <f t="array" aca="1" ref="N30" ca="1">MIN(IF(ISNA(MATCH('Player Working'!$I$5:OFFSET('Player Working'!$I$5,'Player Working'!$D$5-1,0),'Team Results'!$N$9:N29,0)),'Player Working'!$I$5:OFFSET('Player Working'!$I$5,'Player Working'!$D$5-1,1)))</f>
        <v>0</v>
      </c>
      <c r="O30" t="e">
        <f ca="1">IF(E30&gt;0,IFERROR(2*_xlfn.BINOM.INV(_xlfn.BINOM.INV(G30,H30,RAND()),I30,RAND())+3*_xlfn.BINOM.INV(_xlfn.BINOM.INV(G30,J30,RAND()),K30,RAND())+_xlfn.BINOM.INV(_xlfn.BINOM.INV(G30,L30,RAND()),M30,RAND()),ROUND((G30/F30)*_xlfn.XLOOKUP(C30,'RAW Player Stats'!$B$3:$B$1002,'RAW Player Stats'!$AE$3:$AE$1002),0)),0)</f>
        <v>#N/A</v>
      </c>
      <c r="BP30" t="e">
        <f ca="1">_xlfn.XLOOKUP(C30,'RAW Player Stats'!$B$3:$B$10002,'RAW Player Stats'!$AE$3:$AE$10002)</f>
        <v>#N/A</v>
      </c>
      <c r="BR30" t="e">
        <f ca="1">_xlfn.XLOOKUP(C30,'RAW Player Stats'!$B$3:$B$10002,'RAW Player Stats'!$K$3:$K$10002)</f>
        <v>#N/A</v>
      </c>
      <c r="BS30" t="e">
        <f t="shared" ca="1" si="0"/>
        <v>#N/A</v>
      </c>
      <c r="BT30" t="e">
        <f t="shared" ca="1" si="1"/>
        <v>#N/A</v>
      </c>
      <c r="BU30" t="e">
        <f t="shared" ca="1" si="2"/>
        <v>#N/A</v>
      </c>
      <c r="BV30" t="e">
        <f t="shared" ca="1" si="6"/>
        <v>#N/A</v>
      </c>
      <c r="BX30" t="e">
        <f t="shared" ca="1" si="3"/>
        <v>#N/A</v>
      </c>
      <c r="BY30" t="e">
        <f t="shared" ca="1" si="4"/>
        <v>#N/A</v>
      </c>
      <c r="BZ30" t="e">
        <f t="shared" ca="1" si="5"/>
        <v>#N/A</v>
      </c>
      <c r="CB30" t="e">
        <f t="shared" ca="1" si="7"/>
        <v>#N/A</v>
      </c>
      <c r="CC30" t="e">
        <f t="shared" ca="1" si="8"/>
        <v>#N/A</v>
      </c>
      <c r="CD30" t="e">
        <f t="shared" ca="1" si="9"/>
        <v>#N/A</v>
      </c>
      <c r="CE30" t="e">
        <f t="shared" ca="1" si="10"/>
        <v>#N/A</v>
      </c>
    </row>
    <row r="31" spans="2:83" x14ac:dyDescent="0.2">
      <c r="B31" s="7" t="s">
        <v>672</v>
      </c>
      <c r="C31" t="e">
        <f ca="1">_xlfn.XLOOKUP(N31,'Player Working'!$I$5:$I$35,'Player Working'!$J$5:$J$35)</f>
        <v>#N/A</v>
      </c>
      <c r="D31" s="9" t="e">
        <f ca="1">_xlfn.XLOOKUP(C31,'RAW Player Stats'!$B$3:$B$10002,'RAW Player Stats'!$I$3:$I$10002)</f>
        <v>#N/A</v>
      </c>
      <c r="E31" s="9" t="e">
        <f ca="1">IF(N31&lt;=5,D31,D31/SUM('Player Working'!$K$10:$K$17)*(240-SUM('Player Working'!$K$5:$K$9)))</f>
        <v>#N/A</v>
      </c>
      <c r="F31" s="9" t="e">
        <f ca="1">IF(E31&gt;0,_xlfn.XLOOKUP(C31,'RAW Player Stats'!$B$3:$B$10006,'RAW Player Stats'!$K$3:$K$10006)+_xlfn.XLOOKUP(C31,'RAW Player Stats'!$B$3:$B$10006,'RAW Player Stats'!$U$3:$U$10006),0)</f>
        <v>#N/A</v>
      </c>
      <c r="G31" s="2" t="e">
        <f ca="1">((0.0182*(E31)^2-0.1186*(E31)+2.3528)/(0.0182*(D31)^2-0.1186*(D31)+2.3528))*F31*_xlfn.XLOOKUP($F$4,Teams,'Team ID '!$D$2:$D$31)</f>
        <v>#N/A</v>
      </c>
      <c r="H31" s="21" t="e">
        <f ca="1">_xlfn.XLOOKUP($C31,'RAW Player Stats'!$B$3:$B$10002,'RAW Player Stats'!$Q$3:$Q$10002)/(_xlfn.XLOOKUP($C31,'RAW Player Stats'!$B$3:$B$10002,'RAW Player Stats'!$Q$3:$Q$10002)+_xlfn.XLOOKUP($C31,'RAW Player Stats'!$B$3:$B$10002,'RAW Player Stats'!$N$3:$N$10002)+_xlfn.XLOOKUP($C31,'RAW Player Stats'!$B$3:$B$10002,'RAW Player Stats'!$U$3:$U$10002))</f>
        <v>#N/A</v>
      </c>
      <c r="I31" s="21" t="e">
        <f ca="1">_xlfn.XLOOKUP(C31,'RAW Player Stats'!$B$3:$B$10002,'RAW Player Stats'!$R$3:$R$10002)</f>
        <v>#N/A</v>
      </c>
      <c r="J31" s="21" t="e">
        <f ca="1">_xlfn.XLOOKUP($C31,'RAW Player Stats'!$B$3:$B$10002,'RAW Player Stats'!$N$3:$N$10002)/(_xlfn.XLOOKUP($C31,'RAW Player Stats'!$B$3:$B$10002,'RAW Player Stats'!$Q$3:$Q$10002)+_xlfn.XLOOKUP($C31,'RAW Player Stats'!$B$3:$B$10002,'RAW Player Stats'!$N$3:$N$10002)+_xlfn.XLOOKUP($C31,'RAW Player Stats'!$B$3:$B$10002,'RAW Player Stats'!$U$3:$U$10002))</f>
        <v>#N/A</v>
      </c>
      <c r="K31" s="21" t="e">
        <f ca="1">_xlfn.XLOOKUP(C31,'RAW Player Stats'!$B$3:$B$10002,'RAW Player Stats'!$O$3:$O$10002)</f>
        <v>#N/A</v>
      </c>
      <c r="L31" s="21" t="e">
        <f ca="1">_xlfn.XLOOKUP($C31,'RAW Player Stats'!$B$3:$B$10002,'RAW Player Stats'!$U$3:$U$10002)/(_xlfn.XLOOKUP($C31,'RAW Player Stats'!$B$3:$B$10002,'RAW Player Stats'!$Q$3:$Q$10002)+_xlfn.XLOOKUP($C31,'RAW Player Stats'!$B$3:$B$10002,'RAW Player Stats'!$N$3:$N$10002)+_xlfn.XLOOKUP($C31,'RAW Player Stats'!$B$3:$B$10002,'RAW Player Stats'!$U$3:$U$10002))</f>
        <v>#N/A</v>
      </c>
      <c r="M31" s="21" t="e">
        <f ca="1">_xlfn.XLOOKUP(C31,'RAW Player Stats'!$B$3:$B$10002,'RAW Player Stats'!$V$3:$V$10002)</f>
        <v>#N/A</v>
      </c>
      <c r="N31" s="9" cm="1">
        <f t="array" aca="1" ref="N31" ca="1">MIN(IF(ISNA(MATCH('Player Working'!$I$5:OFFSET('Player Working'!$I$5,'Player Working'!$D$5-1,0),'Team Results'!$N$9:N30,0)),'Player Working'!$I$5:OFFSET('Player Working'!$I$5,'Player Working'!$D$5-1,1)))</f>
        <v>0</v>
      </c>
      <c r="O31" t="e">
        <f ca="1">IF(E31&gt;0,IFERROR(2*_xlfn.BINOM.INV(_xlfn.BINOM.INV(G31,H31,RAND()),I31,RAND())+3*_xlfn.BINOM.INV(_xlfn.BINOM.INV(G31,J31,RAND()),K31,RAND())+_xlfn.BINOM.INV(_xlfn.BINOM.INV(G31,L31,RAND()),M31,RAND()),ROUND((G31/F31)*_xlfn.XLOOKUP(C31,'RAW Player Stats'!$B$3:$B$1002,'RAW Player Stats'!$AE$3:$AE$1002),0)),0)</f>
        <v>#N/A</v>
      </c>
      <c r="BP31" t="e">
        <f ca="1">_xlfn.XLOOKUP(C31,'RAW Player Stats'!$B$3:$B$10002,'RAW Player Stats'!$AE$3:$AE$10002)</f>
        <v>#N/A</v>
      </c>
      <c r="BR31" t="e">
        <f ca="1">_xlfn.XLOOKUP(C31,'RAW Player Stats'!$B$3:$B$10002,'RAW Player Stats'!$K$3:$K$10002)</f>
        <v>#N/A</v>
      </c>
      <c r="BS31" t="e">
        <f t="shared" ca="1" si="0"/>
        <v>#N/A</v>
      </c>
      <c r="BT31" t="e">
        <f t="shared" ca="1" si="1"/>
        <v>#N/A</v>
      </c>
      <c r="BU31" t="e">
        <f t="shared" ca="1" si="2"/>
        <v>#N/A</v>
      </c>
      <c r="BV31" t="e">
        <f t="shared" ca="1" si="6"/>
        <v>#N/A</v>
      </c>
      <c r="BX31" t="e">
        <f t="shared" ca="1" si="3"/>
        <v>#N/A</v>
      </c>
      <c r="BY31" t="e">
        <f t="shared" ca="1" si="4"/>
        <v>#N/A</v>
      </c>
      <c r="BZ31" t="e">
        <f t="shared" ca="1" si="5"/>
        <v>#N/A</v>
      </c>
      <c r="CB31" t="e">
        <f t="shared" ca="1" si="7"/>
        <v>#N/A</v>
      </c>
      <c r="CC31" t="e">
        <f t="shared" ca="1" si="8"/>
        <v>#N/A</v>
      </c>
      <c r="CD31" t="e">
        <f t="shared" ca="1" si="9"/>
        <v>#N/A</v>
      </c>
      <c r="CE31" t="e">
        <f t="shared" ca="1" si="10"/>
        <v>#N/A</v>
      </c>
    </row>
    <row r="32" spans="2:83" x14ac:dyDescent="0.2">
      <c r="B32" s="7" t="s">
        <v>673</v>
      </c>
      <c r="C32" t="e">
        <f ca="1">_xlfn.XLOOKUP(N32,'Player Working'!$I$5:$I$35,'Player Working'!$J$5:$J$35)</f>
        <v>#N/A</v>
      </c>
      <c r="D32" s="9" t="e">
        <f ca="1">_xlfn.XLOOKUP(C32,'RAW Player Stats'!$B$3:$B$10002,'RAW Player Stats'!$I$3:$I$10002)</f>
        <v>#N/A</v>
      </c>
      <c r="E32" s="9" t="e">
        <f ca="1">IF(N32&lt;=5,D32,D32/SUM('Player Working'!$K$10:$K$17)*(240-SUM('Player Working'!$K$5:$K$9)))</f>
        <v>#N/A</v>
      </c>
      <c r="F32" s="9" t="e">
        <f ca="1">IF(E32&gt;0,_xlfn.XLOOKUP(C32,'RAW Player Stats'!$B$3:$B$10006,'RAW Player Stats'!$K$3:$K$10006)+_xlfn.XLOOKUP(C32,'RAW Player Stats'!$B$3:$B$10006,'RAW Player Stats'!$U$3:$U$10006),0)</f>
        <v>#N/A</v>
      </c>
      <c r="G32" s="2" t="e">
        <f ca="1">((0.0182*(E32)^2-0.1186*(E32)+2.3528)/(0.0182*(D32)^2-0.1186*(D32)+2.3528))*F32*_xlfn.XLOOKUP($F$4,Teams,'Team ID '!$D$2:$D$31)</f>
        <v>#N/A</v>
      </c>
      <c r="H32" s="21" t="e">
        <f ca="1">_xlfn.XLOOKUP($C32,'RAW Player Stats'!$B$3:$B$10002,'RAW Player Stats'!$Q$3:$Q$10002)/(_xlfn.XLOOKUP($C32,'RAW Player Stats'!$B$3:$B$10002,'RAW Player Stats'!$Q$3:$Q$10002)+_xlfn.XLOOKUP($C32,'RAW Player Stats'!$B$3:$B$10002,'RAW Player Stats'!$N$3:$N$10002)+_xlfn.XLOOKUP($C32,'RAW Player Stats'!$B$3:$B$10002,'RAW Player Stats'!$U$3:$U$10002))</f>
        <v>#N/A</v>
      </c>
      <c r="I32" s="21" t="e">
        <f ca="1">_xlfn.XLOOKUP(C32,'RAW Player Stats'!$B$3:$B$10002,'RAW Player Stats'!$R$3:$R$10002)</f>
        <v>#N/A</v>
      </c>
      <c r="J32" s="21" t="e">
        <f ca="1">_xlfn.XLOOKUP($C32,'RAW Player Stats'!$B$3:$B$10002,'RAW Player Stats'!$N$3:$N$10002)/(_xlfn.XLOOKUP($C32,'RAW Player Stats'!$B$3:$B$10002,'RAW Player Stats'!$Q$3:$Q$10002)+_xlfn.XLOOKUP($C32,'RAW Player Stats'!$B$3:$B$10002,'RAW Player Stats'!$N$3:$N$10002)+_xlfn.XLOOKUP($C32,'RAW Player Stats'!$B$3:$B$10002,'RAW Player Stats'!$U$3:$U$10002))</f>
        <v>#N/A</v>
      </c>
      <c r="K32" s="21" t="e">
        <f ca="1">_xlfn.XLOOKUP(C32,'RAW Player Stats'!$B$3:$B$10002,'RAW Player Stats'!$O$3:$O$10002)</f>
        <v>#N/A</v>
      </c>
      <c r="L32" s="21" t="e">
        <f ca="1">_xlfn.XLOOKUP($C32,'RAW Player Stats'!$B$3:$B$10002,'RAW Player Stats'!$U$3:$U$10002)/(_xlfn.XLOOKUP($C32,'RAW Player Stats'!$B$3:$B$10002,'RAW Player Stats'!$Q$3:$Q$10002)+_xlfn.XLOOKUP($C32,'RAW Player Stats'!$B$3:$B$10002,'RAW Player Stats'!$N$3:$N$10002)+_xlfn.XLOOKUP($C32,'RAW Player Stats'!$B$3:$B$10002,'RAW Player Stats'!$U$3:$U$10002))</f>
        <v>#N/A</v>
      </c>
      <c r="M32" s="21" t="e">
        <f ca="1">_xlfn.XLOOKUP(C32,'RAW Player Stats'!$B$3:$B$10002,'RAW Player Stats'!$V$3:$V$10002)</f>
        <v>#N/A</v>
      </c>
      <c r="N32" s="9" cm="1">
        <f t="array" aca="1" ref="N32" ca="1">MIN(IF(ISNA(MATCH('Player Working'!$I$5:OFFSET('Player Working'!$I$5,'Player Working'!$D$5-1,0),'Team Results'!$N$9:N31,0)),'Player Working'!$I$5:OFFSET('Player Working'!$I$5,'Player Working'!$D$5-1,1)))</f>
        <v>0</v>
      </c>
      <c r="O32" t="e">
        <f ca="1">IF(E32&gt;0,IFERROR(2*_xlfn.BINOM.INV(_xlfn.BINOM.INV(G32,H32,RAND()),I32,RAND())+3*_xlfn.BINOM.INV(_xlfn.BINOM.INV(G32,J32,RAND()),K32,RAND())+_xlfn.BINOM.INV(_xlfn.BINOM.INV(G32,L32,RAND()),M32,RAND()),ROUND((G32/F32)*_xlfn.XLOOKUP(C32,'RAW Player Stats'!$B$3:$B$1002,'RAW Player Stats'!$AE$3:$AE$1002),0)),0)</f>
        <v>#N/A</v>
      </c>
      <c r="BP32" t="e">
        <f ca="1">_xlfn.XLOOKUP(C32,'RAW Player Stats'!$B$3:$B$10002,'RAW Player Stats'!$AE$3:$AE$10002)</f>
        <v>#N/A</v>
      </c>
      <c r="BR32" t="e">
        <f ca="1">_xlfn.XLOOKUP(C32,'RAW Player Stats'!$B$3:$B$10002,'RAW Player Stats'!$K$3:$K$10002)</f>
        <v>#N/A</v>
      </c>
      <c r="BS32" t="e">
        <f t="shared" ca="1" si="0"/>
        <v>#N/A</v>
      </c>
      <c r="BT32" t="e">
        <f t="shared" ca="1" si="1"/>
        <v>#N/A</v>
      </c>
      <c r="BU32" t="e">
        <f t="shared" ca="1" si="2"/>
        <v>#N/A</v>
      </c>
      <c r="BV32" t="e">
        <f t="shared" ca="1" si="6"/>
        <v>#N/A</v>
      </c>
      <c r="BX32" t="e">
        <f t="shared" ca="1" si="3"/>
        <v>#N/A</v>
      </c>
      <c r="BY32" t="e">
        <f t="shared" ca="1" si="4"/>
        <v>#N/A</v>
      </c>
      <c r="BZ32" t="e">
        <f t="shared" ca="1" si="5"/>
        <v>#N/A</v>
      </c>
      <c r="CB32" t="e">
        <f t="shared" ca="1" si="7"/>
        <v>#N/A</v>
      </c>
      <c r="CC32" t="e">
        <f t="shared" ca="1" si="8"/>
        <v>#N/A</v>
      </c>
      <c r="CD32" t="e">
        <f t="shared" ca="1" si="9"/>
        <v>#N/A</v>
      </c>
      <c r="CE32" t="e">
        <f t="shared" ca="1" si="10"/>
        <v>#N/A</v>
      </c>
    </row>
    <row r="33" spans="1:17" s="20" customFormat="1" ht="31" x14ac:dyDescent="0.35">
      <c r="B33" s="20" t="s">
        <v>723</v>
      </c>
      <c r="D33" s="29"/>
      <c r="E33" s="29"/>
      <c r="F33" s="29"/>
      <c r="G33" s="30"/>
      <c r="H33" s="38"/>
      <c r="I33" s="38"/>
      <c r="J33" s="38"/>
      <c r="K33" s="38"/>
      <c r="L33" s="38"/>
      <c r="M33" s="38"/>
      <c r="N33" s="9"/>
      <c r="O33" s="31" cm="1">
        <f t="array" aca="1" ref="O33" ca="1">SUM((IFERROR(O9:O32,"#N/A")))</f>
        <v>103</v>
      </c>
    </row>
    <row r="35" spans="1:17" ht="31" x14ac:dyDescent="0.35">
      <c r="B35" s="57" t="str">
        <f>F4</f>
        <v>Philadelphia 76ers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spans="1:17" ht="34" x14ac:dyDescent="0.2">
      <c r="B36" s="8"/>
      <c r="C36" s="8" t="s">
        <v>644</v>
      </c>
      <c r="D36" s="8" t="s">
        <v>656</v>
      </c>
      <c r="E36" s="8" t="s">
        <v>658</v>
      </c>
      <c r="F36" s="8" t="s">
        <v>657</v>
      </c>
      <c r="G36" s="8" t="s">
        <v>659</v>
      </c>
      <c r="H36" s="8" t="s">
        <v>662</v>
      </c>
      <c r="I36" s="8" t="s">
        <v>56</v>
      </c>
      <c r="J36" s="8" t="s">
        <v>660</v>
      </c>
      <c r="K36" s="8" t="s">
        <v>4</v>
      </c>
      <c r="L36" s="8" t="s">
        <v>58</v>
      </c>
      <c r="M36" s="8" t="s">
        <v>6</v>
      </c>
      <c r="N36" s="8" t="s">
        <v>643</v>
      </c>
      <c r="O36" s="8" t="s">
        <v>661</v>
      </c>
    </row>
    <row r="37" spans="1:17" x14ac:dyDescent="0.2">
      <c r="B37" s="7" t="s">
        <v>73</v>
      </c>
      <c r="C37" t="str">
        <f ca="1">_xlfn.XLOOKUP('Team Results'!B37,'Player Working'!$L$39:$L$65,'Player Working'!$J$39:$J$65)</f>
        <v>James Harden</v>
      </c>
      <c r="D37" s="9">
        <f ca="1">_xlfn.XLOOKUP(C37,'RAW Player Stats'!$B$3:$B$10002,'RAW Player Stats'!$I$3:$I$10002)</f>
        <v>36.799999999999997</v>
      </c>
      <c r="E37" s="9">
        <f ca="1">IF(N37&lt;=5,D37,D37/SUM('Player Working'!$K$10:$K$17)*(240-SUM('Player Working'!$K$5:$K$9)))</f>
        <v>36.799999999999997</v>
      </c>
      <c r="F37" s="9">
        <f ca="1">IF(E37&gt;0,_xlfn.XLOOKUP(C37,'RAW Player Stats'!$B$3:$B$10006,'RAW Player Stats'!$K$3:$K$10006)+_xlfn.XLOOKUP(C37,'RAW Player Stats'!$B$3:$B$10006,'RAW Player Stats'!$U$3:$U$10006),0)</f>
        <v>21.299999999999997</v>
      </c>
      <c r="G37" s="3">
        <f ca="1">((0.0182*(E37)^2-0.1186*(E37)+2.3528)/(0.0182*(D37)^2-0.1186*(D37)+2.3528))*F37*_xlfn.XLOOKUP($F$1,Teams,'Team ID '!$D$2:$D$31)</f>
        <v>21.906542496443809</v>
      </c>
      <c r="H37" s="21">
        <f ca="1">_xlfn.XLOOKUP($C37,'RAW Player Stats'!$B$3:$B$10002,'RAW Player Stats'!$Q$3:$Q$10002)/(_xlfn.XLOOKUP($C37,'RAW Player Stats'!$B$3:$B$10002,'RAW Player Stats'!$Q$3:$Q$10002)+_xlfn.XLOOKUP($C37,'RAW Player Stats'!$B$3:$B$10002,'RAW Player Stats'!$N$3:$N$10002)+_xlfn.XLOOKUP($C37,'RAW Player Stats'!$B$3:$B$10002,'RAW Player Stats'!$U$3:$U$10002))</f>
        <v>0.34433962264150941</v>
      </c>
      <c r="I37" s="21">
        <f ca="1">_xlfn.XLOOKUP(C37,'RAW Player Stats'!$B$3:$B$10002,'RAW Player Stats'!$R$3:$R$10002)</f>
        <v>0.503</v>
      </c>
      <c r="J37" s="21">
        <f ca="1">_xlfn.XLOOKUP($C37,'RAW Player Stats'!$B$3:$B$10002,'RAW Player Stats'!$N$3:$N$10002)/(_xlfn.XLOOKUP($C37,'RAW Player Stats'!$B$3:$B$10002,'RAW Player Stats'!$Q$3:$Q$10002)+_xlfn.XLOOKUP($C37,'RAW Player Stats'!$B$3:$B$10002,'RAW Player Stats'!$N$3:$N$10002)+_xlfn.XLOOKUP($C37,'RAW Player Stats'!$B$3:$B$10002,'RAW Player Stats'!$U$3:$U$10002))</f>
        <v>0.34433962264150941</v>
      </c>
      <c r="K37" s="21">
        <f ca="1">_xlfn.XLOOKUP(C37,'RAW Player Stats'!$B$3:$B$10002,'RAW Player Stats'!$O$3:$O$10002)</f>
        <v>0.39</v>
      </c>
      <c r="L37" s="21">
        <f ca="1">_xlfn.XLOOKUP($C37,'RAW Player Stats'!$B$3:$B$10002,'RAW Player Stats'!$U$3:$U$10002)/(_xlfn.XLOOKUP($C37,'RAW Player Stats'!$B$3:$B$10002,'RAW Player Stats'!$Q$3:$Q$10002)+_xlfn.XLOOKUP($C37,'RAW Player Stats'!$B$3:$B$10002,'RAW Player Stats'!$N$3:$N$10002)+_xlfn.XLOOKUP($C37,'RAW Player Stats'!$B$3:$B$10002,'RAW Player Stats'!$U$3:$U$10002))</f>
        <v>0.31132075471698112</v>
      </c>
      <c r="M37" s="21">
        <f ca="1">_xlfn.XLOOKUP(C37,'RAW Player Stats'!$B$3:$B$10002,'RAW Player Stats'!$V$3:$V$10002)</f>
        <v>0.86699999999999999</v>
      </c>
      <c r="N37" s="9">
        <f ca="1">_xlfn.RANK.EQ(_xlfn.XLOOKUP($C37,'Player Working'!$J$39:$J$65,'Player Working'!$K$39:$K$65),'Player Working'!$K$39:$K$65)</f>
        <v>1</v>
      </c>
      <c r="O37">
        <f ca="1">IF(E37&gt;0,IFERROR(2*_xlfn.BINOM.INV(_xlfn.BINOM.INV(G37,H37,RAND()),I37,RAND())+3*_xlfn.BINOM.INV(_xlfn.BINOM.INV(G37,J37,RAND()),K37,RAND())+_xlfn.BINOM.INV(_xlfn.BINOM.INV(G37,L37,RAND()),M37,RAND()),ROUND((G37/F37)*_xlfn.XLOOKUP(C37,'RAW Player Stats'!$B$3:$B$1002,'RAW Player Stats'!$AE$3:$AE$1002),0)),0)</f>
        <v>23</v>
      </c>
    </row>
    <row r="38" spans="1:17" x14ac:dyDescent="0.2">
      <c r="B38" s="7" t="s">
        <v>67</v>
      </c>
      <c r="C38" t="str">
        <f ca="1">_xlfn.XLOOKUP('Team Results'!B38,'Player Working'!$L$39:$L$65,'Player Working'!$J$39:$J$65)</f>
        <v>Tyrese Maxey</v>
      </c>
      <c r="D38" s="9">
        <f ca="1">_xlfn.XLOOKUP(C38,'RAW Player Stats'!$B$3:$B$10002,'RAW Player Stats'!$I$3:$I$10002)</f>
        <v>32.9</v>
      </c>
      <c r="E38" s="9">
        <f ca="1">IF(N38&lt;=5,D38,D38/SUM('Player Working'!$K$10:$K$17)*(240-SUM('Player Working'!$K$5:$K$9)))</f>
        <v>32.9</v>
      </c>
      <c r="F38" s="9">
        <f ca="1">IF(E38&gt;0,_xlfn.XLOOKUP(C38,'RAW Player Stats'!$B$3:$B$10006,'RAW Player Stats'!$K$3:$K$10006)+_xlfn.XLOOKUP(C38,'RAW Player Stats'!$B$3:$B$10006,'RAW Player Stats'!$U$3:$U$10006),0)</f>
        <v>18.8</v>
      </c>
      <c r="G38" s="3">
        <f ca="1">((0.0182*(E38)^2-0.1186*(E38)+2.3528)/(0.0182*(D38)^2-0.1186*(D38)+2.3528))*F38*_xlfn.XLOOKUP($F$1,Teams,'Team ID '!$D$2:$D$31)</f>
        <v>19.335352062588903</v>
      </c>
      <c r="H38" s="21">
        <f ca="1">_xlfn.XLOOKUP($C38,'RAW Player Stats'!$B$3:$B$10002,'RAW Player Stats'!$Q$3:$Q$10002)/(_xlfn.XLOOKUP($C38,'RAW Player Stats'!$B$3:$B$10002,'RAW Player Stats'!$Q$3:$Q$10002)+_xlfn.XLOOKUP($C38,'RAW Player Stats'!$B$3:$B$10002,'RAW Player Stats'!$N$3:$N$10002)+_xlfn.XLOOKUP($C38,'RAW Player Stats'!$B$3:$B$10002,'RAW Player Stats'!$U$3:$U$10002))</f>
        <v>0.4893617021276595</v>
      </c>
      <c r="I38" s="21">
        <f ca="1">_xlfn.XLOOKUP(C38,'RAW Player Stats'!$B$3:$B$10002,'RAW Player Stats'!$R$3:$R$10002)</f>
        <v>0.503</v>
      </c>
      <c r="J38" s="21">
        <f ca="1">_xlfn.XLOOKUP($C38,'RAW Player Stats'!$B$3:$B$10002,'RAW Player Stats'!$N$3:$N$10002)/(_xlfn.XLOOKUP($C38,'RAW Player Stats'!$B$3:$B$10002,'RAW Player Stats'!$Q$3:$Q$10002)+_xlfn.XLOOKUP($C38,'RAW Player Stats'!$B$3:$B$10002,'RAW Player Stats'!$N$3:$N$10002)+_xlfn.XLOOKUP($C38,'RAW Player Stats'!$B$3:$B$10002,'RAW Player Stats'!$U$3:$U$10002))</f>
        <v>0.31382978723404253</v>
      </c>
      <c r="K38" s="21">
        <f ca="1">_xlfn.XLOOKUP(C38,'RAW Player Stats'!$B$3:$B$10002,'RAW Player Stats'!$O$3:$O$10002)</f>
        <v>0.41599999999999998</v>
      </c>
      <c r="L38" s="21">
        <f ca="1">_xlfn.XLOOKUP($C38,'RAW Player Stats'!$B$3:$B$10002,'RAW Player Stats'!$U$3:$U$10002)/(_xlfn.XLOOKUP($C38,'RAW Player Stats'!$B$3:$B$10002,'RAW Player Stats'!$Q$3:$Q$10002)+_xlfn.XLOOKUP($C38,'RAW Player Stats'!$B$3:$B$10002,'RAW Player Stats'!$N$3:$N$10002)+_xlfn.XLOOKUP($C38,'RAW Player Stats'!$B$3:$B$10002,'RAW Player Stats'!$U$3:$U$10002))</f>
        <v>0.19680851063829788</v>
      </c>
      <c r="M38" s="21">
        <f ca="1">_xlfn.XLOOKUP(C38,'RAW Player Stats'!$B$3:$B$10002,'RAW Player Stats'!$V$3:$V$10002)</f>
        <v>0.83799999999999997</v>
      </c>
      <c r="N38" s="9">
        <f ca="1">_xlfn.RANK.EQ(_xlfn.XLOOKUP($C38,'Player Working'!$J$39:$J$65,'Player Working'!$K$39:$K$65),'Player Working'!$K$39:$K$65)</f>
        <v>3</v>
      </c>
      <c r="O38">
        <f ca="1">IF(E38&gt;0,IFERROR(2*_xlfn.BINOM.INV(_xlfn.BINOM.INV(G38,H38,RAND()),I38,RAND())+3*_xlfn.BINOM.INV(_xlfn.BINOM.INV(G38,J38,RAND()),K38,RAND())+_xlfn.BINOM.INV(_xlfn.BINOM.INV(G38,L38,RAND()),M38,RAND()),ROUND((G38/F38)*_xlfn.XLOOKUP(C38,'RAW Player Stats'!$B$3:$B$1002,'RAW Player Stats'!$AE$3:$AE$1002),0)),0)</f>
        <v>16</v>
      </c>
    </row>
    <row r="39" spans="1:17" x14ac:dyDescent="0.2">
      <c r="B39" s="7" t="s">
        <v>77</v>
      </c>
      <c r="C39" t="str">
        <f ca="1">_xlfn.XLOOKUP('Team Results'!B39,'Player Working'!$L$39:$L$65,'Player Working'!$J$39:$J$65)</f>
        <v>Jalen McDaniels</v>
      </c>
      <c r="D39" s="9">
        <f ca="1">_xlfn.XLOOKUP(C39,'RAW Player Stats'!$B$3:$B$10002,'RAW Player Stats'!$I$3:$I$10002)</f>
        <v>24.7</v>
      </c>
      <c r="E39" s="9">
        <f ca="1">IF(N39&lt;=5,D39,D39/SUM('Player Working'!$K$10:$K$17)*(240-SUM('Player Working'!$K$5:$K$9)))</f>
        <v>11.334723926380368</v>
      </c>
      <c r="F39" s="9">
        <f ca="1">IF(E39&gt;0,_xlfn.XLOOKUP(C39,'RAW Player Stats'!$B$3:$B$10006,'RAW Player Stats'!$K$3:$K$10006)+_xlfn.XLOOKUP(C39,'RAW Player Stats'!$B$3:$B$10006,'RAW Player Stats'!$U$3:$U$10006),0)</f>
        <v>9.9</v>
      </c>
      <c r="G39" s="3">
        <f ca="1">((0.0182*(E39)^2-0.1186*(E39)+2.3528)/(0.0182*(D39)^2-0.1186*(D39)+2.3528))*F39*_xlfn.XLOOKUP($F$1,Teams,'Team ID '!$D$2:$D$31)</f>
        <v>3.2370484220598295</v>
      </c>
      <c r="H39" s="21">
        <f ca="1">_xlfn.XLOOKUP($C39,'RAW Player Stats'!$B$3:$B$10002,'RAW Player Stats'!$Q$3:$Q$10002)/(_xlfn.XLOOKUP($C39,'RAW Player Stats'!$B$3:$B$10002,'RAW Player Stats'!$Q$3:$Q$10002)+_xlfn.XLOOKUP($C39,'RAW Player Stats'!$B$3:$B$10002,'RAW Player Stats'!$N$3:$N$10002)+_xlfn.XLOOKUP($C39,'RAW Player Stats'!$B$3:$B$10002,'RAW Player Stats'!$U$3:$U$10002))</f>
        <v>0.49494949494949497</v>
      </c>
      <c r="I39" s="21">
        <f ca="1">_xlfn.XLOOKUP(C39,'RAW Player Stats'!$B$3:$B$10002,'RAW Player Stats'!$R$3:$R$10002)</f>
        <v>0.53700000000000003</v>
      </c>
      <c r="J39" s="21">
        <f ca="1">_xlfn.XLOOKUP($C39,'RAW Player Stats'!$B$3:$B$10002,'RAW Player Stats'!$N$3:$N$10002)/(_xlfn.XLOOKUP($C39,'RAW Player Stats'!$B$3:$B$10002,'RAW Player Stats'!$Q$3:$Q$10002)+_xlfn.XLOOKUP($C39,'RAW Player Stats'!$B$3:$B$10002,'RAW Player Stats'!$N$3:$N$10002)+_xlfn.XLOOKUP($C39,'RAW Player Stats'!$B$3:$B$10002,'RAW Player Stats'!$U$3:$U$10002))</f>
        <v>0.31313131313131315</v>
      </c>
      <c r="K39" s="21">
        <f ca="1">_xlfn.XLOOKUP(C39,'RAW Player Stats'!$B$3:$B$10002,'RAW Player Stats'!$O$3:$O$10002)</f>
        <v>0.31900000000000001</v>
      </c>
      <c r="L39" s="21">
        <f ca="1">_xlfn.XLOOKUP($C39,'RAW Player Stats'!$B$3:$B$10002,'RAW Player Stats'!$U$3:$U$10002)/(_xlfn.XLOOKUP($C39,'RAW Player Stats'!$B$3:$B$10002,'RAW Player Stats'!$Q$3:$Q$10002)+_xlfn.XLOOKUP($C39,'RAW Player Stats'!$B$3:$B$10002,'RAW Player Stats'!$N$3:$N$10002)+_xlfn.XLOOKUP($C39,'RAW Player Stats'!$B$3:$B$10002,'RAW Player Stats'!$U$3:$U$10002))</f>
        <v>0.19191919191919191</v>
      </c>
      <c r="M39" s="21">
        <f ca="1">_xlfn.XLOOKUP(C39,'RAW Player Stats'!$B$3:$B$10002,'RAW Player Stats'!$V$3:$V$10002)</f>
        <v>0.83699999999999997</v>
      </c>
      <c r="N39" s="9">
        <f ca="1">_xlfn.RANK.EQ(_xlfn.XLOOKUP($C39,'Player Working'!$J$39:$J$65,'Player Working'!$K$39:$K$65),'Player Working'!$K$39:$K$65)</f>
        <v>8</v>
      </c>
      <c r="O39">
        <f ca="1">IF(E39&gt;0,IFERROR(2*_xlfn.BINOM.INV(_xlfn.BINOM.INV(G39,H39,RAND()),I39,RAND())+3*_xlfn.BINOM.INV(_xlfn.BINOM.INV(G39,J39,RAND()),K39,RAND())+_xlfn.BINOM.INV(_xlfn.BINOM.INV(G39,L39,RAND()),M39,RAND()),ROUND((G39/F39)*_xlfn.XLOOKUP(C39,'RAW Player Stats'!$B$3:$B$1002,'RAW Player Stats'!$AE$3:$AE$1002),0)),0)</f>
        <v>5</v>
      </c>
    </row>
    <row r="40" spans="1:17" x14ac:dyDescent="0.2">
      <c r="B40" s="7" t="s">
        <v>11</v>
      </c>
      <c r="C40" t="str">
        <f ca="1">_xlfn.XLOOKUP('Team Results'!B40,'Player Working'!$L$39:$L$65,'Player Working'!$J$39:$J$65)</f>
        <v>Tobias Harris</v>
      </c>
      <c r="D40" s="9">
        <f ca="1">_xlfn.XLOOKUP(C40,'RAW Player Stats'!$B$3:$B$10002,'RAW Player Stats'!$I$3:$I$10002)</f>
        <v>32.9</v>
      </c>
      <c r="E40" s="9">
        <f ca="1">IF(N40&lt;=5,D40,D40/SUM('Player Working'!$K$10:$K$17)*(240-SUM('Player Working'!$K$5:$K$9)))</f>
        <v>32.9</v>
      </c>
      <c r="F40" s="9">
        <f ca="1">IF(E40&gt;0,_xlfn.XLOOKUP(C40,'RAW Player Stats'!$B$3:$B$10006,'RAW Player Stats'!$K$3:$K$10006)+_xlfn.XLOOKUP(C40,'RAW Player Stats'!$B$3:$B$10006,'RAW Player Stats'!$U$3:$U$10006),0)</f>
        <v>13.399999999999999</v>
      </c>
      <c r="G40" s="3">
        <f ca="1">((0.0182*(E40)^2-0.1186*(E40)+2.3528)/(0.0182*(D40)^2-0.1186*(D40)+2.3528))*F40*_xlfn.XLOOKUP($F$1,Teams,'Team ID '!$D$2:$D$31)</f>
        <v>13.781580725462302</v>
      </c>
      <c r="H40" s="21">
        <f ca="1">_xlfn.XLOOKUP($C40,'RAW Player Stats'!$B$3:$B$10002,'RAW Player Stats'!$Q$3:$Q$10002)/(_xlfn.XLOOKUP($C40,'RAW Player Stats'!$B$3:$B$10002,'RAW Player Stats'!$Q$3:$Q$10002)+_xlfn.XLOOKUP($C40,'RAW Player Stats'!$B$3:$B$10002,'RAW Player Stats'!$N$3:$N$10002)+_xlfn.XLOOKUP($C40,'RAW Player Stats'!$B$3:$B$10002,'RAW Player Stats'!$U$3:$U$10002))</f>
        <v>0.537313432835821</v>
      </c>
      <c r="I40" s="21">
        <f ca="1">_xlfn.XLOOKUP(C40,'RAW Player Stats'!$B$3:$B$10002,'RAW Player Stats'!$R$3:$R$10002)</f>
        <v>0.56299999999999994</v>
      </c>
      <c r="J40" s="21">
        <f ca="1">_xlfn.XLOOKUP($C40,'RAW Player Stats'!$B$3:$B$10002,'RAW Player Stats'!$N$3:$N$10002)/(_xlfn.XLOOKUP($C40,'RAW Player Stats'!$B$3:$B$10002,'RAW Player Stats'!$Q$3:$Q$10002)+_xlfn.XLOOKUP($C40,'RAW Player Stats'!$B$3:$B$10002,'RAW Player Stats'!$N$3:$N$10002)+_xlfn.XLOOKUP($C40,'RAW Player Stats'!$B$3:$B$10002,'RAW Player Stats'!$U$3:$U$10002))</f>
        <v>0.33582089552238809</v>
      </c>
      <c r="K40" s="21">
        <f ca="1">_xlfn.XLOOKUP(C40,'RAW Player Stats'!$B$3:$B$10002,'RAW Player Stats'!$O$3:$O$10002)</f>
        <v>0.38100000000000001</v>
      </c>
      <c r="L40" s="21">
        <f ca="1">_xlfn.XLOOKUP($C40,'RAW Player Stats'!$B$3:$B$10002,'RAW Player Stats'!$U$3:$U$10002)/(_xlfn.XLOOKUP($C40,'RAW Player Stats'!$B$3:$B$10002,'RAW Player Stats'!$Q$3:$Q$10002)+_xlfn.XLOOKUP($C40,'RAW Player Stats'!$B$3:$B$10002,'RAW Player Stats'!$N$3:$N$10002)+_xlfn.XLOOKUP($C40,'RAW Player Stats'!$B$3:$B$10002,'RAW Player Stats'!$U$3:$U$10002))</f>
        <v>0.12686567164179105</v>
      </c>
      <c r="M40" s="21">
        <f ca="1">_xlfn.XLOOKUP(C40,'RAW Player Stats'!$B$3:$B$10002,'RAW Player Stats'!$V$3:$V$10002)</f>
        <v>0.86899999999999999</v>
      </c>
      <c r="N40" s="9">
        <f ca="1">_xlfn.RANK.EQ(_xlfn.XLOOKUP($C40,'Player Working'!$J$39:$J$65,'Player Working'!$K$39:$K$65),'Player Working'!$K$39:$K$65)</f>
        <v>3</v>
      </c>
      <c r="O40">
        <f ca="1">IF(E40&gt;0,IFERROR(2*_xlfn.BINOM.INV(_xlfn.BINOM.INV(G40,H40,RAND()),I40,RAND())+3*_xlfn.BINOM.INV(_xlfn.BINOM.INV(G40,J40,RAND()),K40,RAND())+_xlfn.BINOM.INV(_xlfn.BINOM.INV(G40,L40,RAND()),M40,RAND()),ROUND((G40/F40)*_xlfn.XLOOKUP(C40,'RAW Player Stats'!$B$3:$B$1002,'RAW Player Stats'!$AE$3:$AE$1002),0)),0)</f>
        <v>18</v>
      </c>
    </row>
    <row r="41" spans="1:17" x14ac:dyDescent="0.2">
      <c r="B41" s="7" t="s">
        <v>63</v>
      </c>
      <c r="C41" t="str">
        <f ca="1">_xlfn.XLOOKUP('Team Results'!B41,'Player Working'!$L$39:$L$65,'Player Working'!$J$39:$J$65)</f>
        <v>Joel Embiid</v>
      </c>
      <c r="D41" s="9">
        <f ca="1">_xlfn.XLOOKUP(C41,'RAW Player Stats'!$B$3:$B$10002,'RAW Player Stats'!$I$3:$I$10002)</f>
        <v>34.9</v>
      </c>
      <c r="E41" s="9">
        <f ca="1">IF(N41&lt;=5,D41,D41/SUM('Player Working'!$K$10:$K$17)*(240-SUM('Player Working'!$K$5:$K$9)))</f>
        <v>34.9</v>
      </c>
      <c r="F41" s="9">
        <f ca="1">IF(E41&gt;0,_xlfn.XLOOKUP(C41,'RAW Player Stats'!$B$3:$B$10006,'RAW Player Stats'!$K$3:$K$10006)+_xlfn.XLOOKUP(C41,'RAW Player Stats'!$B$3:$B$10006,'RAW Player Stats'!$U$3:$U$10006),0)</f>
        <v>32.299999999999997</v>
      </c>
      <c r="G41" s="3">
        <f ca="1">((0.0182*(E41)^2-0.1186*(E41)+2.3528)/(0.0182*(D41)^2-0.1186*(D41)+2.3528))*F41*_xlfn.XLOOKUP($F$1,Teams,'Team ID '!$D$2:$D$31)</f>
        <v>33.219780405405402</v>
      </c>
      <c r="H41" s="21">
        <f ca="1">_xlfn.XLOOKUP($C41,'RAW Player Stats'!$B$3:$B$10002,'RAW Player Stats'!$Q$3:$Q$10002)/(_xlfn.XLOOKUP($C41,'RAW Player Stats'!$B$3:$B$10002,'RAW Player Stats'!$Q$3:$Q$10002)+_xlfn.XLOOKUP($C41,'RAW Player Stats'!$B$3:$B$10002,'RAW Player Stats'!$N$3:$N$10002)+_xlfn.XLOOKUP($C41,'RAW Player Stats'!$B$3:$B$10002,'RAW Player Stats'!$U$3:$U$10002))</f>
        <v>0.54179566563467496</v>
      </c>
      <c r="I41" s="21">
        <f ca="1">_xlfn.XLOOKUP(C41,'RAW Player Stats'!$B$3:$B$10002,'RAW Player Stats'!$R$3:$R$10002)</f>
        <v>0.57799999999999996</v>
      </c>
      <c r="J41" s="21">
        <f ca="1">_xlfn.XLOOKUP($C41,'RAW Player Stats'!$B$3:$B$10002,'RAW Player Stats'!$N$3:$N$10002)/(_xlfn.XLOOKUP($C41,'RAW Player Stats'!$B$3:$B$10002,'RAW Player Stats'!$Q$3:$Q$10002)+_xlfn.XLOOKUP($C41,'RAW Player Stats'!$B$3:$B$10002,'RAW Player Stats'!$N$3:$N$10002)+_xlfn.XLOOKUP($C41,'RAW Player Stats'!$B$3:$B$10002,'RAW Player Stats'!$U$3:$U$10002))</f>
        <v>9.2879256965944276E-2</v>
      </c>
      <c r="K41" s="21">
        <f ca="1">_xlfn.XLOOKUP(C41,'RAW Player Stats'!$B$3:$B$10002,'RAW Player Stats'!$O$3:$O$10002)</f>
        <v>0.35499999999999998</v>
      </c>
      <c r="L41" s="21">
        <f ca="1">_xlfn.XLOOKUP($C41,'RAW Player Stats'!$B$3:$B$10002,'RAW Player Stats'!$U$3:$U$10002)/(_xlfn.XLOOKUP($C41,'RAW Player Stats'!$B$3:$B$10002,'RAW Player Stats'!$Q$3:$Q$10002)+_xlfn.XLOOKUP($C41,'RAW Player Stats'!$B$3:$B$10002,'RAW Player Stats'!$N$3:$N$10002)+_xlfn.XLOOKUP($C41,'RAW Player Stats'!$B$3:$B$10002,'RAW Player Stats'!$U$3:$U$10002))</f>
        <v>0.36532507739938086</v>
      </c>
      <c r="M41" s="21">
        <f ca="1">_xlfn.XLOOKUP(C41,'RAW Player Stats'!$B$3:$B$10002,'RAW Player Stats'!$V$3:$V$10002)</f>
        <v>0.85599999999999998</v>
      </c>
      <c r="N41" s="9">
        <f ca="1">_xlfn.RANK.EQ(_xlfn.XLOOKUP($C41,'Player Working'!$J$39:$J$65,'Player Working'!$K$39:$K$65),'Player Working'!$K$39:$K$65)</f>
        <v>2</v>
      </c>
      <c r="O41">
        <f ca="1">IF(E41&gt;0,IFERROR(2*_xlfn.BINOM.INV(_xlfn.BINOM.INV(G41,H41,RAND()),I41,RAND())+3*_xlfn.BINOM.INV(_xlfn.BINOM.INV(G41,J41,RAND()),K41,RAND())+_xlfn.BINOM.INV(_xlfn.BINOM.INV(G41,L41,RAND()),M41,RAND()),ROUND((G41/F41)*_xlfn.XLOOKUP(C41,'RAW Player Stats'!$B$3:$B$1002,'RAW Player Stats'!$AE$3:$AE$1002),0)),0)</f>
        <v>31</v>
      </c>
    </row>
    <row r="42" spans="1:17" x14ac:dyDescent="0.2">
      <c r="B42" s="7"/>
      <c r="D42" s="9"/>
      <c r="E42" s="9"/>
      <c r="F42" s="9"/>
      <c r="G42" s="3"/>
      <c r="H42" s="21"/>
      <c r="I42" s="21"/>
      <c r="J42" s="21"/>
      <c r="K42" s="21"/>
      <c r="L42" s="21"/>
      <c r="M42" s="21"/>
      <c r="N42" s="9"/>
    </row>
    <row r="43" spans="1:17" x14ac:dyDescent="0.2">
      <c r="A43" t="s">
        <v>726</v>
      </c>
      <c r="B43" s="7" t="s">
        <v>648</v>
      </c>
      <c r="C43" t="e">
        <f ca="1">_xlfn.XLOOKUP(N43,'Player Working'!$I$39:$I$57,'Player Working'!$J$39:$J$57)</f>
        <v>#N/A</v>
      </c>
      <c r="D43" s="9" t="e">
        <f ca="1">_xlfn.XLOOKUP(C43,'RAW Player Stats'!$B$3:$B$10002,'RAW Player Stats'!$I$3:$I$10002)</f>
        <v>#N/A</v>
      </c>
      <c r="E43" s="9" t="e">
        <f ca="1">IF(N43&lt;=5,D43,D43/SUM('Player Working'!$K$10:$K$17)*(240-SUM('Player Working'!$K$5:$K$9)))</f>
        <v>#N/A</v>
      </c>
      <c r="F43" s="9" t="e">
        <f ca="1">IF(E43&gt;0,_xlfn.XLOOKUP(C43,'RAW Player Stats'!$B$3:$B$10006,'RAW Player Stats'!$K$3:$K$10006)+_xlfn.XLOOKUP(C43,'RAW Player Stats'!$B$3:$B$10006,'RAW Player Stats'!$U$3:$U$10006),0)</f>
        <v>#N/A</v>
      </c>
      <c r="G43" s="3" t="e">
        <f ca="1">((0.0182*(E43)^2-0.1186*(E43)+2.3528)/(0.0182*(D43)^2-0.1186*(D43)+2.3528))*F43*_xlfn.XLOOKUP($F$1,Teams,'Team ID '!$D$2:$D$31)</f>
        <v>#N/A</v>
      </c>
      <c r="H43" s="21" t="e">
        <f ca="1">_xlfn.XLOOKUP($C43,'RAW Player Stats'!$B$3:$B$10002,'RAW Player Stats'!$Q$3:$Q$10002)/(_xlfn.XLOOKUP($C43,'RAW Player Stats'!$B$3:$B$10002,'RAW Player Stats'!$Q$3:$Q$10002)+_xlfn.XLOOKUP($C43,'RAW Player Stats'!$B$3:$B$10002,'RAW Player Stats'!$N$3:$N$10002)+_xlfn.XLOOKUP($C43,'RAW Player Stats'!$B$3:$B$10002,'RAW Player Stats'!$U$3:$U$10002))</f>
        <v>#N/A</v>
      </c>
      <c r="I43" s="21" t="e">
        <f ca="1">_xlfn.XLOOKUP(C43,'RAW Player Stats'!$B$3:$B$10002,'RAW Player Stats'!$R$3:$R$10002)</f>
        <v>#N/A</v>
      </c>
      <c r="J43" s="21" t="e">
        <f ca="1">_xlfn.XLOOKUP($C43,'RAW Player Stats'!$B$3:$B$10002,'RAW Player Stats'!$N$3:$N$10002)/(_xlfn.XLOOKUP($C43,'RAW Player Stats'!$B$3:$B$10002,'RAW Player Stats'!$Q$3:$Q$10002)+_xlfn.XLOOKUP($C43,'RAW Player Stats'!$B$3:$B$10002,'RAW Player Stats'!$N$3:$N$10002)+_xlfn.XLOOKUP($C43,'RAW Player Stats'!$B$3:$B$10002,'RAW Player Stats'!$U$3:$U$10002))</f>
        <v>#N/A</v>
      </c>
      <c r="K43" s="21" t="e">
        <f ca="1">_xlfn.XLOOKUP(C43,'RAW Player Stats'!$B$3:$B$10002,'RAW Player Stats'!$O$3:$O$10002)</f>
        <v>#N/A</v>
      </c>
      <c r="L43" s="21" t="e">
        <f ca="1">_xlfn.XLOOKUP($C43,'RAW Player Stats'!$B$3:$B$10002,'RAW Player Stats'!$U$3:$U$10002)/(_xlfn.XLOOKUP($C43,'RAW Player Stats'!$B$3:$B$10002,'RAW Player Stats'!$Q$3:$Q$10002)+_xlfn.XLOOKUP($C43,'RAW Player Stats'!$B$3:$B$10002,'RAW Player Stats'!$N$3:$N$10002)+_xlfn.XLOOKUP($C43,'RAW Player Stats'!$B$3:$B$10002,'RAW Player Stats'!$U$3:$U$10002))</f>
        <v>#N/A</v>
      </c>
      <c r="M43" s="21" t="e">
        <f ca="1">_xlfn.XLOOKUP(C43,'RAW Player Stats'!$B$3:$B$10002,'RAW Player Stats'!$V$3:$V$10002)</f>
        <v>#N/A</v>
      </c>
      <c r="N43" s="9" cm="1">
        <f t="array" aca="1" ref="N43" ca="1">MIN(IF(ISNA(MATCH('Player Working'!$I$39:OFFSET('Player Working'!$I$39,'Player Working'!$D$39-1,0),'Team Results'!$N$37:N42,0)),'Player Working'!$I$39:OFFSET('Player Working'!$I$39,'Player Working'!$D$39-1,1)))</f>
        <v>0</v>
      </c>
      <c r="O43" t="e">
        <f ca="1">IF(E43&gt;0,IFERROR(2*_xlfn.BINOM.INV(_xlfn.BINOM.INV(G43,H43,RAND()),I43,RAND())+3*_xlfn.BINOM.INV(_xlfn.BINOM.INV(G43,J43,RAND()),K43,RAND())+_xlfn.BINOM.INV(_xlfn.BINOM.INV(G43,L43,RAND()),M43,RAND()),ROUND((G43/F43)*_xlfn.XLOOKUP(C43,'RAW Player Stats'!$B$3:$B$1002,'RAW Player Stats'!$AE$3:$AE$1002),0)),0)</f>
        <v>#N/A</v>
      </c>
      <c r="P43" t="s">
        <v>739</v>
      </c>
      <c r="Q43" s="1"/>
    </row>
    <row r="44" spans="1:17" x14ac:dyDescent="0.2">
      <c r="B44" s="7" t="s">
        <v>649</v>
      </c>
      <c r="C44" t="str">
        <f ca="1">_xlfn.XLOOKUP(N44,'Player Working'!$I$39:$I$57,'Player Working'!$J$39:$J$57)</f>
        <v>Tyrese Maxey</v>
      </c>
      <c r="D44" s="9">
        <f ca="1">_xlfn.XLOOKUP(C44,'RAW Player Stats'!$B$3:$B$10002,'RAW Player Stats'!$I$3:$I$10002)</f>
        <v>32.9</v>
      </c>
      <c r="E44" s="9">
        <f ca="1">IF(N44&lt;=5,D44,D44/SUM('Player Working'!$K$10:$K$17)*(240-SUM('Player Working'!$K$5:$K$9)))</f>
        <v>32.9</v>
      </c>
      <c r="F44" s="9">
        <f ca="1">IF(E44&gt;0,_xlfn.XLOOKUP(C44,'RAW Player Stats'!$B$3:$B$10006,'RAW Player Stats'!$K$3:$K$10006)+_xlfn.XLOOKUP(C44,'RAW Player Stats'!$B$3:$B$10006,'RAW Player Stats'!$U$3:$U$10006),0)</f>
        <v>18.8</v>
      </c>
      <c r="G44" s="3">
        <f ca="1">((0.0182*(E44)^2-0.1186*(E44)+2.3528)/(0.0182*(D44)^2-0.1186*(D44)+2.3528))*F44*_xlfn.XLOOKUP($F$1,Teams,'Team ID '!$D$2:$D$31)</f>
        <v>19.335352062588903</v>
      </c>
      <c r="H44" s="21">
        <f ca="1">_xlfn.XLOOKUP($C44,'RAW Player Stats'!$B$3:$B$10002,'RAW Player Stats'!$Q$3:$Q$10002)/(_xlfn.XLOOKUP($C44,'RAW Player Stats'!$B$3:$B$10002,'RAW Player Stats'!$Q$3:$Q$10002)+_xlfn.XLOOKUP($C44,'RAW Player Stats'!$B$3:$B$10002,'RAW Player Stats'!$N$3:$N$10002)+_xlfn.XLOOKUP($C44,'RAW Player Stats'!$B$3:$B$10002,'RAW Player Stats'!$U$3:$U$10002))</f>
        <v>0.4893617021276595</v>
      </c>
      <c r="I44" s="21">
        <f ca="1">_xlfn.XLOOKUP(C44,'RAW Player Stats'!$B$3:$B$10002,'RAW Player Stats'!$R$3:$R$10002)</f>
        <v>0.503</v>
      </c>
      <c r="J44" s="21">
        <f ca="1">_xlfn.XLOOKUP($C44,'RAW Player Stats'!$B$3:$B$10002,'RAW Player Stats'!$N$3:$N$10002)/(_xlfn.XLOOKUP($C44,'RAW Player Stats'!$B$3:$B$10002,'RAW Player Stats'!$Q$3:$Q$10002)+_xlfn.XLOOKUP($C44,'RAW Player Stats'!$B$3:$B$10002,'RAW Player Stats'!$N$3:$N$10002)+_xlfn.XLOOKUP($C44,'RAW Player Stats'!$B$3:$B$10002,'RAW Player Stats'!$U$3:$U$10002))</f>
        <v>0.31382978723404253</v>
      </c>
      <c r="K44" s="21">
        <f ca="1">_xlfn.XLOOKUP(C44,'RAW Player Stats'!$B$3:$B$10002,'RAW Player Stats'!$O$3:$O$10002)</f>
        <v>0.41599999999999998</v>
      </c>
      <c r="L44" s="21">
        <f ca="1">_xlfn.XLOOKUP($C44,'RAW Player Stats'!$B$3:$B$10002,'RAW Player Stats'!$U$3:$U$10002)/(_xlfn.XLOOKUP($C44,'RAW Player Stats'!$B$3:$B$10002,'RAW Player Stats'!$Q$3:$Q$10002)+_xlfn.XLOOKUP($C44,'RAW Player Stats'!$B$3:$B$10002,'RAW Player Stats'!$N$3:$N$10002)+_xlfn.XLOOKUP($C44,'RAW Player Stats'!$B$3:$B$10002,'RAW Player Stats'!$U$3:$U$10002))</f>
        <v>0.19680851063829788</v>
      </c>
      <c r="M44" s="21">
        <f ca="1">_xlfn.XLOOKUP(C44,'RAW Player Stats'!$B$3:$B$10002,'RAW Player Stats'!$V$3:$V$10002)</f>
        <v>0.83799999999999997</v>
      </c>
      <c r="N44" s="9" cm="1">
        <f t="array" aca="1" ref="N44" ca="1">MIN(IF(ISNA(MATCH('Player Working'!$I$39:OFFSET('Player Working'!$I$39,'Player Working'!$D$39-1,0),'Team Results'!$N$37:N43,0)),'Player Working'!$I$39:OFFSET('Player Working'!$I$39,'Player Working'!$D$39-1,1)))</f>
        <v>4</v>
      </c>
      <c r="O44">
        <f ca="1">IF(E44&gt;0,IFERROR(2*_xlfn.BINOM.INV(_xlfn.BINOM.INV(G44,H44,RAND()),I44,RAND())+3*_xlfn.BINOM.INV(_xlfn.BINOM.INV(G44,J44,RAND()),K44,RAND())+_xlfn.BINOM.INV(_xlfn.BINOM.INV(G44,L44,RAND()),M44,RAND()),ROUND((G44/F44)*_xlfn.XLOOKUP(C44,'RAW Player Stats'!$B$3:$B$1002,'RAW Player Stats'!$AE$3:$AE$1002),0)),0)</f>
        <v>18</v>
      </c>
      <c r="Q44" s="1"/>
    </row>
    <row r="45" spans="1:17" x14ac:dyDescent="0.2">
      <c r="B45" s="7" t="s">
        <v>650</v>
      </c>
      <c r="C45" t="str">
        <f ca="1">_xlfn.XLOOKUP(N45,'Player Working'!$I$39:$I$57,'Player Working'!$J$39:$J$57)</f>
        <v>De'Anthony Melton</v>
      </c>
      <c r="D45" s="9">
        <f ca="1">_xlfn.XLOOKUP(C45,'RAW Player Stats'!$B$3:$B$10002,'RAW Player Stats'!$I$3:$I$10002)</f>
        <v>27.7</v>
      </c>
      <c r="E45" s="9">
        <f ca="1">IF(N45&lt;=5,D45,D45/SUM('Player Working'!$K$10:$K$17)*(240-SUM('Player Working'!$K$5:$K$9)))</f>
        <v>27.7</v>
      </c>
      <c r="F45" s="9">
        <f ca="1">IF(E45&gt;0,_xlfn.XLOOKUP(C45,'RAW Player Stats'!$B$3:$B$10006,'RAW Player Stats'!$K$3:$K$10006)+_xlfn.XLOOKUP(C45,'RAW Player Stats'!$B$3:$B$10006,'RAW Player Stats'!$U$3:$U$10006),0)</f>
        <v>9.4</v>
      </c>
      <c r="G45" s="3">
        <f ca="1">((0.0182*(E45)^2-0.1186*(E45)+2.3528)/(0.0182*(D45)^2-0.1186*(D45)+2.3528))*F45*_xlfn.XLOOKUP($F$1,Teams,'Team ID '!$D$2:$D$31)</f>
        <v>9.6676760312944516</v>
      </c>
      <c r="H45" s="21">
        <f ca="1">_xlfn.XLOOKUP($C45,'RAW Player Stats'!$B$3:$B$10002,'RAW Player Stats'!$Q$3:$Q$10002)/(_xlfn.XLOOKUP($C45,'RAW Player Stats'!$B$3:$B$10002,'RAW Player Stats'!$Q$3:$Q$10002)+_xlfn.XLOOKUP($C45,'RAW Player Stats'!$B$3:$B$10002,'RAW Player Stats'!$N$3:$N$10002)+_xlfn.XLOOKUP($C45,'RAW Player Stats'!$B$3:$B$10002,'RAW Player Stats'!$U$3:$U$10002))</f>
        <v>0.33684210526315789</v>
      </c>
      <c r="I45" s="21">
        <f ca="1">_xlfn.XLOOKUP(C45,'RAW Player Stats'!$B$3:$B$10002,'RAW Player Stats'!$R$3:$R$10002)</f>
        <v>0.47099999999999997</v>
      </c>
      <c r="J45" s="21">
        <f ca="1">_xlfn.XLOOKUP($C45,'RAW Player Stats'!$B$3:$B$10002,'RAW Player Stats'!$N$3:$N$10002)/(_xlfn.XLOOKUP($C45,'RAW Player Stats'!$B$3:$B$10002,'RAW Player Stats'!$Q$3:$Q$10002)+_xlfn.XLOOKUP($C45,'RAW Player Stats'!$B$3:$B$10002,'RAW Player Stats'!$N$3:$N$10002)+_xlfn.XLOOKUP($C45,'RAW Player Stats'!$B$3:$B$10002,'RAW Player Stats'!$U$3:$U$10002))</f>
        <v>0.54736842105263162</v>
      </c>
      <c r="K45" s="21">
        <f ca="1">_xlfn.XLOOKUP(C45,'RAW Player Stats'!$B$3:$B$10002,'RAW Player Stats'!$O$3:$O$10002)</f>
        <v>0.40200000000000002</v>
      </c>
      <c r="L45" s="21">
        <f ca="1">_xlfn.XLOOKUP($C45,'RAW Player Stats'!$B$3:$B$10002,'RAW Player Stats'!$U$3:$U$10002)/(_xlfn.XLOOKUP($C45,'RAW Player Stats'!$B$3:$B$10002,'RAW Player Stats'!$Q$3:$Q$10002)+_xlfn.XLOOKUP($C45,'RAW Player Stats'!$B$3:$B$10002,'RAW Player Stats'!$N$3:$N$10002)+_xlfn.XLOOKUP($C45,'RAW Player Stats'!$B$3:$B$10002,'RAW Player Stats'!$U$3:$U$10002))</f>
        <v>0.11578947368421054</v>
      </c>
      <c r="M45" s="21">
        <f ca="1">_xlfn.XLOOKUP(C45,'RAW Player Stats'!$B$3:$B$10002,'RAW Player Stats'!$V$3:$V$10002)</f>
        <v>0.8</v>
      </c>
      <c r="N45" s="9" cm="1">
        <f t="array" aca="1" ref="N45" ca="1">MIN(IF(ISNA(MATCH('Player Working'!$I$39:OFFSET('Player Working'!$I$39,'Player Working'!$D$39-1,0),'Team Results'!$N$37:N44,0)),'Player Working'!$I$39:OFFSET('Player Working'!$I$39,'Player Working'!$D$39-1,1)))</f>
        <v>5</v>
      </c>
      <c r="O45">
        <f ca="1">IF(E45&gt;0,IFERROR(2*_xlfn.BINOM.INV(_xlfn.BINOM.INV(G45,H45,RAND()),I45,RAND())+3*_xlfn.BINOM.INV(_xlfn.BINOM.INV(G45,J45,RAND()),K45,RAND())+_xlfn.BINOM.INV(_xlfn.BINOM.INV(G45,L45,RAND()),M45,RAND()),ROUND((G45/F45)*_xlfn.XLOOKUP(C45,'RAW Player Stats'!$B$3:$B$1002,'RAW Player Stats'!$AE$3:$AE$1002),0)),0)</f>
        <v>14</v>
      </c>
    </row>
    <row r="46" spans="1:17" x14ac:dyDescent="0.2">
      <c r="B46" s="7" t="s">
        <v>651</v>
      </c>
      <c r="C46" t="str">
        <f ca="1">_xlfn.XLOOKUP(N46,'Player Working'!$I$39:$I$57,'Player Working'!$J$39:$J$57)</f>
        <v>Shake Milton</v>
      </c>
      <c r="D46" s="9">
        <f ca="1">_xlfn.XLOOKUP(C46,'RAW Player Stats'!$B$3:$B$10002,'RAW Player Stats'!$I$3:$I$10002)</f>
        <v>20.3</v>
      </c>
      <c r="E46" s="9">
        <f ca="1">IF(N46&lt;=5,D46,D46/SUM('Player Working'!$K$10:$K$17)*(240-SUM('Player Working'!$K$5:$K$9)))</f>
        <v>9.3155828220858918</v>
      </c>
      <c r="F46" s="9">
        <f ca="1">IF(E46&gt;0,_xlfn.XLOOKUP(C46,'RAW Player Stats'!$B$3:$B$10006,'RAW Player Stats'!$K$3:$K$10006)+_xlfn.XLOOKUP(C46,'RAW Player Stats'!$B$3:$B$10006,'RAW Player Stats'!$U$3:$U$10006),0)</f>
        <v>8</v>
      </c>
      <c r="G46" s="3">
        <f ca="1">((0.0182*(E46)^2-0.1186*(E46)+2.3528)/(0.0182*(D46)^2-0.1186*(D46)+2.3528))*F46*_xlfn.XLOOKUP($F$1,Teams,'Team ID '!$D$2:$D$31)</f>
        <v>3.1245467170181196</v>
      </c>
      <c r="H46" s="21">
        <f ca="1">_xlfn.XLOOKUP($C46,'RAW Player Stats'!$B$3:$B$10002,'RAW Player Stats'!$Q$3:$Q$10002)/(_xlfn.XLOOKUP($C46,'RAW Player Stats'!$B$3:$B$10002,'RAW Player Stats'!$Q$3:$Q$10002)+_xlfn.XLOOKUP($C46,'RAW Player Stats'!$B$3:$B$10002,'RAW Player Stats'!$N$3:$N$10002)+_xlfn.XLOOKUP($C46,'RAW Player Stats'!$B$3:$B$10002,'RAW Player Stats'!$U$3:$U$10002))</f>
        <v>0.5625</v>
      </c>
      <c r="I46" s="21">
        <f ca="1">_xlfn.XLOOKUP(C46,'RAW Player Stats'!$B$3:$B$10002,'RAW Player Stats'!$R$3:$R$10002)</f>
        <v>0.53700000000000003</v>
      </c>
      <c r="J46" s="21">
        <f ca="1">_xlfn.XLOOKUP($C46,'RAW Player Stats'!$B$3:$B$10002,'RAW Player Stats'!$N$3:$N$10002)/(_xlfn.XLOOKUP($C46,'RAW Player Stats'!$B$3:$B$10002,'RAW Player Stats'!$Q$3:$Q$10002)+_xlfn.XLOOKUP($C46,'RAW Player Stats'!$B$3:$B$10002,'RAW Player Stats'!$N$3:$N$10002)+_xlfn.XLOOKUP($C46,'RAW Player Stats'!$B$3:$B$10002,'RAW Player Stats'!$U$3:$U$10002))</f>
        <v>0.25</v>
      </c>
      <c r="K46" s="21">
        <f ca="1">_xlfn.XLOOKUP(C46,'RAW Player Stats'!$B$3:$B$10002,'RAW Player Stats'!$O$3:$O$10002)</f>
        <v>0.40600000000000003</v>
      </c>
      <c r="L46" s="21">
        <f ca="1">_xlfn.XLOOKUP($C46,'RAW Player Stats'!$B$3:$B$10002,'RAW Player Stats'!$U$3:$U$10002)/(_xlfn.XLOOKUP($C46,'RAW Player Stats'!$B$3:$B$10002,'RAW Player Stats'!$Q$3:$Q$10002)+_xlfn.XLOOKUP($C46,'RAW Player Stats'!$B$3:$B$10002,'RAW Player Stats'!$N$3:$N$10002)+_xlfn.XLOOKUP($C46,'RAW Player Stats'!$B$3:$B$10002,'RAW Player Stats'!$U$3:$U$10002))</f>
        <v>0.1875</v>
      </c>
      <c r="M46" s="21">
        <f ca="1">_xlfn.XLOOKUP(C46,'RAW Player Stats'!$B$3:$B$10002,'RAW Player Stats'!$V$3:$V$10002)</f>
        <v>0.84</v>
      </c>
      <c r="N46" s="9" cm="1">
        <f t="array" aca="1" ref="N46" ca="1">MIN(IF(ISNA(MATCH('Player Working'!$I$39:OFFSET('Player Working'!$I$39,'Player Working'!$D$39-1,0),'Team Results'!$N$37:N45,0)),'Player Working'!$I$39:OFFSET('Player Working'!$I$39,'Player Working'!$D$39-1,1)))</f>
        <v>6</v>
      </c>
      <c r="O46">
        <f ca="1">IF(E46&gt;0,IFERROR(2*_xlfn.BINOM.INV(_xlfn.BINOM.INV(G46,H46,RAND()),I46,RAND())+3*_xlfn.BINOM.INV(_xlfn.BINOM.INV(G46,J46,RAND()),K46,RAND())+_xlfn.BINOM.INV(_xlfn.BINOM.INV(G46,L46,RAND()),M46,RAND()),ROUND((G46/F46)*_xlfn.XLOOKUP(C46,'RAW Player Stats'!$B$3:$B$1002,'RAW Player Stats'!$AE$3:$AE$1002),0)),0)</f>
        <v>3</v>
      </c>
    </row>
    <row r="47" spans="1:17" x14ac:dyDescent="0.2">
      <c r="B47" s="7" t="s">
        <v>652</v>
      </c>
      <c r="C47" t="str">
        <f ca="1">_xlfn.XLOOKUP(N47,'Player Working'!$I$39:$I$57,'Player Working'!$J$39:$J$57)</f>
        <v>Georges Niang</v>
      </c>
      <c r="D47" s="9">
        <f ca="1">_xlfn.XLOOKUP(C47,'RAW Player Stats'!$B$3:$B$10002,'RAW Player Stats'!$I$3:$I$10002)</f>
        <v>19.3</v>
      </c>
      <c r="E47" s="9">
        <f ca="1">IF(N47&lt;=5,D47,D47/SUM('Player Working'!$K$10:$K$17)*(240-SUM('Player Working'!$K$5:$K$9)))</f>
        <v>8.8566871165644194</v>
      </c>
      <c r="F47" s="9">
        <f ca="1">IF(E47&gt;0,_xlfn.XLOOKUP(C47,'RAW Player Stats'!$B$3:$B$10006,'RAW Player Stats'!$K$3:$K$10006)+_xlfn.XLOOKUP(C47,'RAW Player Stats'!$B$3:$B$10006,'RAW Player Stats'!$U$3:$U$10006),0)</f>
        <v>7.1</v>
      </c>
      <c r="G47" s="3">
        <f ca="1">((0.0182*(E47)^2-0.1186*(E47)+2.3528)/(0.0182*(D47)^2-0.1186*(D47)+2.3528))*F47*_xlfn.XLOOKUP($F$1,Teams,'Team ID '!$D$2:$D$31)</f>
        <v>2.9131532943330387</v>
      </c>
      <c r="H47" s="21">
        <f ca="1">_xlfn.XLOOKUP($C47,'RAW Player Stats'!$B$3:$B$10002,'RAW Player Stats'!$Q$3:$Q$10002)/(_xlfn.XLOOKUP($C47,'RAW Player Stats'!$B$3:$B$10002,'RAW Player Stats'!$Q$3:$Q$10002)+_xlfn.XLOOKUP($C47,'RAW Player Stats'!$B$3:$B$10002,'RAW Player Stats'!$N$3:$N$10002)+_xlfn.XLOOKUP($C47,'RAW Player Stats'!$B$3:$B$10002,'RAW Player Stats'!$U$3:$U$10002))</f>
        <v>0.21126760563380284</v>
      </c>
      <c r="I47" s="21">
        <f ca="1">_xlfn.XLOOKUP(C47,'RAW Player Stats'!$B$3:$B$10002,'RAW Player Stats'!$R$3:$R$10002)</f>
        <v>0.57099999999999995</v>
      </c>
      <c r="J47" s="21">
        <f ca="1">_xlfn.XLOOKUP($C47,'RAW Player Stats'!$B$3:$B$10002,'RAW Player Stats'!$N$3:$N$10002)/(_xlfn.XLOOKUP($C47,'RAW Player Stats'!$B$3:$B$10002,'RAW Player Stats'!$Q$3:$Q$10002)+_xlfn.XLOOKUP($C47,'RAW Player Stats'!$B$3:$B$10002,'RAW Player Stats'!$N$3:$N$10002)+_xlfn.XLOOKUP($C47,'RAW Player Stats'!$B$3:$B$10002,'RAW Player Stats'!$U$3:$U$10002))</f>
        <v>0.70422535211267612</v>
      </c>
      <c r="K47" s="21">
        <f ca="1">_xlfn.XLOOKUP(C47,'RAW Player Stats'!$B$3:$B$10002,'RAW Player Stats'!$O$3:$O$10002)</f>
        <v>0.40799999999999997</v>
      </c>
      <c r="L47" s="21">
        <f ca="1">_xlfn.XLOOKUP($C47,'RAW Player Stats'!$B$3:$B$10002,'RAW Player Stats'!$U$3:$U$10002)/(_xlfn.XLOOKUP($C47,'RAW Player Stats'!$B$3:$B$10002,'RAW Player Stats'!$Q$3:$Q$10002)+_xlfn.XLOOKUP($C47,'RAW Player Stats'!$B$3:$B$10002,'RAW Player Stats'!$N$3:$N$10002)+_xlfn.XLOOKUP($C47,'RAW Player Stats'!$B$3:$B$10002,'RAW Player Stats'!$U$3:$U$10002))</f>
        <v>8.4507042253521125E-2</v>
      </c>
      <c r="M47" s="21">
        <f ca="1">_xlfn.XLOOKUP(C47,'RAW Player Stats'!$B$3:$B$10002,'RAW Player Stats'!$V$3:$V$10002)</f>
        <v>0.84199999999999997</v>
      </c>
      <c r="N47" s="9" cm="1">
        <f t="array" aca="1" ref="N47" ca="1">MIN(IF(ISNA(MATCH('Player Working'!$I$39:OFFSET('Player Working'!$I$39,'Player Working'!$D$39-1,0),'Team Results'!$N$37:N46,0)),'Player Working'!$I$39:OFFSET('Player Working'!$I$39,'Player Working'!$D$39-1,1)))</f>
        <v>7</v>
      </c>
      <c r="O47">
        <f ca="1">IF(E47&gt;0,IFERROR(2*_xlfn.BINOM.INV(_xlfn.BINOM.INV(G47,H47,RAND()),I47,RAND())+3*_xlfn.BINOM.INV(_xlfn.BINOM.INV(G47,J47,RAND()),K47,RAND())+_xlfn.BINOM.INV(_xlfn.BINOM.INV(G47,L47,RAND()),M47,RAND()),ROUND((G47/F47)*_xlfn.XLOOKUP(C47,'RAW Player Stats'!$B$3:$B$1002,'RAW Player Stats'!$AE$3:$AE$1002),0)),0)</f>
        <v>3</v>
      </c>
    </row>
    <row r="48" spans="1:17" x14ac:dyDescent="0.2">
      <c r="B48" s="7" t="s">
        <v>653</v>
      </c>
      <c r="C48" t="str">
        <f ca="1">_xlfn.XLOOKUP(N48,'Player Working'!$I$39:$I$57,'Player Working'!$J$39:$J$57)</f>
        <v/>
      </c>
      <c r="D48" s="9" t="e">
        <f ca="1">_xlfn.XLOOKUP(C48,'RAW Player Stats'!$B$3:$B$10002,'RAW Player Stats'!$I$3:$I$10002)</f>
        <v>#N/A</v>
      </c>
      <c r="E48" s="9" t="e">
        <f ca="1">IF(N48&lt;=5,D48,D48/SUM('Player Working'!$K$10:$K$17)*(240-SUM('Player Working'!$K$5:$K$9)))</f>
        <v>#N/A</v>
      </c>
      <c r="F48" s="9" t="e">
        <f ca="1">IF(E48&gt;0,_xlfn.XLOOKUP(C48,'RAW Player Stats'!$B$3:$B$10006,'RAW Player Stats'!$K$3:$K$10006)+_xlfn.XLOOKUP(C48,'RAW Player Stats'!$B$3:$B$10006,'RAW Player Stats'!$U$3:$U$10006),0)</f>
        <v>#N/A</v>
      </c>
      <c r="G48" s="3" t="e">
        <f ca="1">((0.0182*(E48)^2-0.1186*(E48)+2.3528)/(0.0182*(D48)^2-0.1186*(D48)+2.3528))*F48*_xlfn.XLOOKUP($F$1,Teams,'Team ID '!$D$2:$D$31)</f>
        <v>#N/A</v>
      </c>
      <c r="H48" s="21" t="e">
        <f ca="1">_xlfn.XLOOKUP($C48,'RAW Player Stats'!$B$3:$B$10002,'RAW Player Stats'!$Q$3:$Q$10002)/(_xlfn.XLOOKUP($C48,'RAW Player Stats'!$B$3:$B$10002,'RAW Player Stats'!$Q$3:$Q$10002)+_xlfn.XLOOKUP($C48,'RAW Player Stats'!$B$3:$B$10002,'RAW Player Stats'!$N$3:$N$10002)+_xlfn.XLOOKUP($C48,'RAW Player Stats'!$B$3:$B$10002,'RAW Player Stats'!$U$3:$U$10002))</f>
        <v>#N/A</v>
      </c>
      <c r="I48" s="21" t="e">
        <f ca="1">_xlfn.XLOOKUP(C48,'RAW Player Stats'!$B$3:$B$10002,'RAW Player Stats'!$R$3:$R$10002)</f>
        <v>#N/A</v>
      </c>
      <c r="J48" s="21" t="e">
        <f ca="1">_xlfn.XLOOKUP($C48,'RAW Player Stats'!$B$3:$B$10002,'RAW Player Stats'!$N$3:$N$10002)/(_xlfn.XLOOKUP($C48,'RAW Player Stats'!$B$3:$B$10002,'RAW Player Stats'!$Q$3:$Q$10002)+_xlfn.XLOOKUP($C48,'RAW Player Stats'!$B$3:$B$10002,'RAW Player Stats'!$N$3:$N$10002)+_xlfn.XLOOKUP($C48,'RAW Player Stats'!$B$3:$B$10002,'RAW Player Stats'!$U$3:$U$10002))</f>
        <v>#N/A</v>
      </c>
      <c r="K48" s="21" t="e">
        <f ca="1">_xlfn.XLOOKUP(C48,'RAW Player Stats'!$B$3:$B$10002,'RAW Player Stats'!$O$3:$O$10002)</f>
        <v>#N/A</v>
      </c>
      <c r="L48" s="21" t="e">
        <f ca="1">_xlfn.XLOOKUP($C48,'RAW Player Stats'!$B$3:$B$10002,'RAW Player Stats'!$U$3:$U$10002)/(_xlfn.XLOOKUP($C48,'RAW Player Stats'!$B$3:$B$10002,'RAW Player Stats'!$Q$3:$Q$10002)+_xlfn.XLOOKUP($C48,'RAW Player Stats'!$B$3:$B$10002,'RAW Player Stats'!$N$3:$N$10002)+_xlfn.XLOOKUP($C48,'RAW Player Stats'!$B$3:$B$10002,'RAW Player Stats'!$U$3:$U$10002))</f>
        <v>#N/A</v>
      </c>
      <c r="M48" s="21" t="e">
        <f ca="1">_xlfn.XLOOKUP(C48,'RAW Player Stats'!$B$3:$B$10002,'RAW Player Stats'!$V$3:$V$10002)</f>
        <v>#N/A</v>
      </c>
      <c r="N48" s="9" cm="1">
        <f t="array" aca="1" ref="N48" ca="1">MIN(IF(ISNA(MATCH('Player Working'!$I$39:OFFSET('Player Working'!$I$39,'Player Working'!$D$39-1,0),'Team Results'!$N$37:N47,0)),'Player Working'!$I$39:OFFSET('Player Working'!$I$39,'Player Working'!$D$39-1,1)))</f>
        <v>9</v>
      </c>
      <c r="O48" t="e">
        <f ca="1">IF(E48&gt;0,IFERROR(2*_xlfn.BINOM.INV(_xlfn.BINOM.INV(G48,H48,RAND()),I48,RAND())+3*_xlfn.BINOM.INV(_xlfn.BINOM.INV(G48,J48,RAND()),K48,RAND())+_xlfn.BINOM.INV(_xlfn.BINOM.INV(G48,L48,RAND()),M48,RAND()),ROUND((G48/F48)*_xlfn.XLOOKUP(C48,'RAW Player Stats'!$B$3:$B$1002,'RAW Player Stats'!$AE$3:$AE$1002),0)),0)</f>
        <v>#N/A</v>
      </c>
    </row>
    <row r="49" spans="2:15" x14ac:dyDescent="0.2">
      <c r="B49" s="7" t="s">
        <v>654</v>
      </c>
      <c r="C49" t="str">
        <f ca="1">_xlfn.XLOOKUP(N49,'Player Working'!$I$39:$I$57,'Player Working'!$J$39:$J$57)</f>
        <v/>
      </c>
      <c r="D49" s="9" t="e">
        <f ca="1">_xlfn.XLOOKUP(C49,'RAW Player Stats'!$B$3:$B$10002,'RAW Player Stats'!$I$3:$I$10002)</f>
        <v>#N/A</v>
      </c>
      <c r="E49" s="9" t="e">
        <f ca="1">IF(N49&lt;=5,D49,D49/SUM('Player Working'!$K$10:$K$17)*(240-SUM('Player Working'!$K$5:$K$9)))</f>
        <v>#N/A</v>
      </c>
      <c r="F49" s="9" t="e">
        <f ca="1">IF(E49&gt;0,_xlfn.XLOOKUP(C49,'RAW Player Stats'!$B$3:$B$10006,'RAW Player Stats'!$K$3:$K$10006)+_xlfn.XLOOKUP(C49,'RAW Player Stats'!$B$3:$B$10006,'RAW Player Stats'!$U$3:$U$10006),0)</f>
        <v>#N/A</v>
      </c>
      <c r="G49" s="3" t="e">
        <f ca="1">((0.0182*(E49)^2-0.1186*(E49)+2.3528)/(0.0182*(D49)^2-0.1186*(D49)+2.3528))*F49*_xlfn.XLOOKUP($F$1,Teams,'Team ID '!$D$2:$D$31)</f>
        <v>#N/A</v>
      </c>
      <c r="H49" s="21" t="e">
        <f ca="1">_xlfn.XLOOKUP($C49,'RAW Player Stats'!$B$3:$B$10002,'RAW Player Stats'!$Q$3:$Q$10002)/(_xlfn.XLOOKUP($C49,'RAW Player Stats'!$B$3:$B$10002,'RAW Player Stats'!$Q$3:$Q$10002)+_xlfn.XLOOKUP($C49,'RAW Player Stats'!$B$3:$B$10002,'RAW Player Stats'!$N$3:$N$10002)+_xlfn.XLOOKUP($C49,'RAW Player Stats'!$B$3:$B$10002,'RAW Player Stats'!$U$3:$U$10002))</f>
        <v>#N/A</v>
      </c>
      <c r="I49" s="21" t="e">
        <f ca="1">_xlfn.XLOOKUP(C49,'RAW Player Stats'!$B$3:$B$10002,'RAW Player Stats'!$R$3:$R$10002)</f>
        <v>#N/A</v>
      </c>
      <c r="J49" s="21" t="e">
        <f ca="1">_xlfn.XLOOKUP($C49,'RAW Player Stats'!$B$3:$B$10002,'RAW Player Stats'!$N$3:$N$10002)/(_xlfn.XLOOKUP($C49,'RAW Player Stats'!$B$3:$B$10002,'RAW Player Stats'!$Q$3:$Q$10002)+_xlfn.XLOOKUP($C49,'RAW Player Stats'!$B$3:$B$10002,'RAW Player Stats'!$N$3:$N$10002)+_xlfn.XLOOKUP($C49,'RAW Player Stats'!$B$3:$B$10002,'RAW Player Stats'!$U$3:$U$10002))</f>
        <v>#N/A</v>
      </c>
      <c r="K49" s="21" t="e">
        <f ca="1">_xlfn.XLOOKUP(C49,'RAW Player Stats'!$B$3:$B$10002,'RAW Player Stats'!$O$3:$O$10002)</f>
        <v>#N/A</v>
      </c>
      <c r="L49" s="21" t="e">
        <f ca="1">_xlfn.XLOOKUP($C49,'RAW Player Stats'!$B$3:$B$10002,'RAW Player Stats'!$U$3:$U$10002)/(_xlfn.XLOOKUP($C49,'RAW Player Stats'!$B$3:$B$10002,'RAW Player Stats'!$Q$3:$Q$10002)+_xlfn.XLOOKUP($C49,'RAW Player Stats'!$B$3:$B$10002,'RAW Player Stats'!$N$3:$N$10002)+_xlfn.XLOOKUP($C49,'RAW Player Stats'!$B$3:$B$10002,'RAW Player Stats'!$U$3:$U$10002))</f>
        <v>#N/A</v>
      </c>
      <c r="M49" s="21" t="e">
        <f ca="1">_xlfn.XLOOKUP(C49,'RAW Player Stats'!$B$3:$B$10002,'RAW Player Stats'!$V$3:$V$10002)</f>
        <v>#N/A</v>
      </c>
      <c r="N49" s="9" cm="1">
        <f t="array" aca="1" ref="N49" ca="1">MIN(IF(ISNA(MATCH('Player Working'!$I$39:OFFSET('Player Working'!$I$39,'Player Working'!$D$39-1,0),'Team Results'!$N$37:N48,0)),'Player Working'!$I$39:OFFSET('Player Working'!$I$39,'Player Working'!$D$39-1,1)))</f>
        <v>10</v>
      </c>
      <c r="O49" t="e">
        <f ca="1">IF(E49&gt;0,IFERROR(2*_xlfn.BINOM.INV(_xlfn.BINOM.INV(G49,H49,RAND()),I49,RAND())+3*_xlfn.BINOM.INV(_xlfn.BINOM.INV(G49,J49,RAND()),K49,RAND())+_xlfn.BINOM.INV(_xlfn.BINOM.INV(G49,L49,RAND()),M49,RAND()),ROUND((G49/F49)*_xlfn.XLOOKUP(C49,'RAW Player Stats'!$B$3:$B$1002,'RAW Player Stats'!$AE$3:$AE$1002),0)),0)</f>
        <v>#N/A</v>
      </c>
    </row>
    <row r="50" spans="2:15" x14ac:dyDescent="0.2">
      <c r="B50" s="7" t="s">
        <v>655</v>
      </c>
      <c r="C50" t="str">
        <f ca="1">_xlfn.XLOOKUP(N50,'Player Working'!$I$39:$I$57,'Player Working'!$J$39:$J$57)</f>
        <v/>
      </c>
      <c r="D50" s="9" t="e">
        <f ca="1">_xlfn.XLOOKUP(C50,'RAW Player Stats'!$B$3:$B$10002,'RAW Player Stats'!$I$3:$I$10002)</f>
        <v>#N/A</v>
      </c>
      <c r="E50" s="9" t="e">
        <f ca="1">IF(N50&lt;=5,D50,D50/SUM('Player Working'!$K$10:$K$17)*(240-SUM('Player Working'!$K$5:$K$9)))</f>
        <v>#N/A</v>
      </c>
      <c r="F50" s="9" t="e">
        <f ca="1">IF(E50&gt;0,_xlfn.XLOOKUP(C50,'RAW Player Stats'!$B$3:$B$10006,'RAW Player Stats'!$K$3:$K$10006)+_xlfn.XLOOKUP(C50,'RAW Player Stats'!$B$3:$B$10006,'RAW Player Stats'!$U$3:$U$10006),0)</f>
        <v>#N/A</v>
      </c>
      <c r="G50" s="3" t="e">
        <f ca="1">((0.0182*(E50)^2-0.1186*(E50)+2.3528)/(0.0182*(D50)^2-0.1186*(D50)+2.3528))*F50*_xlfn.XLOOKUP($F$1,Teams,'Team ID '!$D$2:$D$31)</f>
        <v>#N/A</v>
      </c>
      <c r="H50" s="21" t="e">
        <f ca="1">_xlfn.XLOOKUP($C50,'RAW Player Stats'!$B$3:$B$10002,'RAW Player Stats'!$Q$3:$Q$10002)/(_xlfn.XLOOKUP($C50,'RAW Player Stats'!$B$3:$B$10002,'RAW Player Stats'!$Q$3:$Q$10002)+_xlfn.XLOOKUP($C50,'RAW Player Stats'!$B$3:$B$10002,'RAW Player Stats'!$N$3:$N$10002)+_xlfn.XLOOKUP($C50,'RAW Player Stats'!$B$3:$B$10002,'RAW Player Stats'!$U$3:$U$10002))</f>
        <v>#N/A</v>
      </c>
      <c r="I50" s="21" t="e">
        <f ca="1">_xlfn.XLOOKUP(C50,'RAW Player Stats'!$B$3:$B$10002,'RAW Player Stats'!$R$3:$R$10002)</f>
        <v>#N/A</v>
      </c>
      <c r="J50" s="21" t="e">
        <f ca="1">_xlfn.XLOOKUP($C50,'RAW Player Stats'!$B$3:$B$10002,'RAW Player Stats'!$N$3:$N$10002)/(_xlfn.XLOOKUP($C50,'RAW Player Stats'!$B$3:$B$10002,'RAW Player Stats'!$Q$3:$Q$10002)+_xlfn.XLOOKUP($C50,'RAW Player Stats'!$B$3:$B$10002,'RAW Player Stats'!$N$3:$N$10002)+_xlfn.XLOOKUP($C50,'RAW Player Stats'!$B$3:$B$10002,'RAW Player Stats'!$U$3:$U$10002))</f>
        <v>#N/A</v>
      </c>
      <c r="K50" s="21" t="e">
        <f ca="1">_xlfn.XLOOKUP(C50,'RAW Player Stats'!$B$3:$B$10002,'RAW Player Stats'!$O$3:$O$10002)</f>
        <v>#N/A</v>
      </c>
      <c r="L50" s="21" t="e">
        <f ca="1">_xlfn.XLOOKUP($C50,'RAW Player Stats'!$B$3:$B$10002,'RAW Player Stats'!$U$3:$U$10002)/(_xlfn.XLOOKUP($C50,'RAW Player Stats'!$B$3:$B$10002,'RAW Player Stats'!$Q$3:$Q$10002)+_xlfn.XLOOKUP($C50,'RAW Player Stats'!$B$3:$B$10002,'RAW Player Stats'!$N$3:$N$10002)+_xlfn.XLOOKUP($C50,'RAW Player Stats'!$B$3:$B$10002,'RAW Player Stats'!$U$3:$U$10002))</f>
        <v>#N/A</v>
      </c>
      <c r="M50" s="21" t="e">
        <f ca="1">_xlfn.XLOOKUP(C50,'RAW Player Stats'!$B$3:$B$10002,'RAW Player Stats'!$V$3:$V$10002)</f>
        <v>#N/A</v>
      </c>
      <c r="N50" s="9" cm="1">
        <f t="array" aca="1" ref="N50" ca="1">MIN(IF(ISNA(MATCH('Player Working'!$I$39:OFFSET('Player Working'!$I$39,'Player Working'!$D$39-1,0),'Team Results'!$N$37:N49,0)),'Player Working'!$I$39:OFFSET('Player Working'!$I$39,'Player Working'!$D$39-1,1)))</f>
        <v>11</v>
      </c>
      <c r="O50" t="e">
        <f ca="1">IF(E50&gt;0,IFERROR(2*_xlfn.BINOM.INV(_xlfn.BINOM.INV(G50,H50,RAND()),I50,RAND())+3*_xlfn.BINOM.INV(_xlfn.BINOM.INV(G50,J50,RAND()),K50,RAND())+_xlfn.BINOM.INV(_xlfn.BINOM.INV(G50,L50,RAND()),M50,RAND()),ROUND((G50/F50)*_xlfn.XLOOKUP(C50,'RAW Player Stats'!$B$3:$B$1002,'RAW Player Stats'!$AE$3:$AE$1002),0)),0)</f>
        <v>#N/A</v>
      </c>
    </row>
    <row r="51" spans="2:15" x14ac:dyDescent="0.2">
      <c r="B51" s="7" t="s">
        <v>664</v>
      </c>
      <c r="C51" t="str">
        <f ca="1">_xlfn.XLOOKUP(N51,'Player Working'!$I$39:$I$57,'Player Working'!$J$39:$J$57)</f>
        <v>Danuel House Jr.</v>
      </c>
      <c r="D51" s="9">
        <f ca="1">_xlfn.XLOOKUP(C51,'RAW Player Stats'!$B$3:$B$10002,'RAW Player Stats'!$I$3:$I$10002)</f>
        <v>13.9</v>
      </c>
      <c r="E51" s="9">
        <f ca="1">IF(N51&lt;=5,D51,D51/SUM('Player Working'!$K$10:$K$17)*(240-SUM('Player Working'!$K$5:$K$9)))</f>
        <v>6.3786503067484679</v>
      </c>
      <c r="F51" s="9">
        <f ca="1">IF(E51&gt;0,_xlfn.XLOOKUP(C51,'RAW Player Stats'!$B$3:$B$10006,'RAW Player Stats'!$K$3:$K$10006)+_xlfn.XLOOKUP(C51,'RAW Player Stats'!$B$3:$B$10006,'RAW Player Stats'!$U$3:$U$10006),0)</f>
        <v>4</v>
      </c>
      <c r="G51" s="3">
        <f ca="1">((0.0182*(E51)^2-0.1186*(E51)+2.3528)/(0.0182*(D51)^2-0.1186*(D51)+2.3528))*F51*_xlfn.XLOOKUP($F$1,Teams,'Team ID '!$D$2:$D$31)</f>
        <v>2.2776810301280652</v>
      </c>
      <c r="H51" s="21">
        <f ca="1">_xlfn.XLOOKUP($C51,'RAW Player Stats'!$B$3:$B$10002,'RAW Player Stats'!$Q$3:$Q$10002)/(_xlfn.XLOOKUP($C51,'RAW Player Stats'!$B$3:$B$10002,'RAW Player Stats'!$Q$3:$Q$10002)+_xlfn.XLOOKUP($C51,'RAW Player Stats'!$B$3:$B$10002,'RAW Player Stats'!$N$3:$N$10002)+_xlfn.XLOOKUP($C51,'RAW Player Stats'!$B$3:$B$10002,'RAW Player Stats'!$U$3:$U$10002))</f>
        <v>0.30000000000000004</v>
      </c>
      <c r="I51" s="21">
        <f ca="1">_xlfn.XLOOKUP(C51,'RAW Player Stats'!$B$3:$B$10002,'RAW Player Stats'!$R$3:$R$10002)</f>
        <v>0.69599999999999995</v>
      </c>
      <c r="J51" s="21">
        <f ca="1">_xlfn.XLOOKUP($C51,'RAW Player Stats'!$B$3:$B$10002,'RAW Player Stats'!$N$3:$N$10002)/(_xlfn.XLOOKUP($C51,'RAW Player Stats'!$B$3:$B$10002,'RAW Player Stats'!$Q$3:$Q$10002)+_xlfn.XLOOKUP($C51,'RAW Player Stats'!$B$3:$B$10002,'RAW Player Stats'!$N$3:$N$10002)+_xlfn.XLOOKUP($C51,'RAW Player Stats'!$B$3:$B$10002,'RAW Player Stats'!$U$3:$U$10002))</f>
        <v>0.47500000000000003</v>
      </c>
      <c r="K51" s="21">
        <f ca="1">_xlfn.XLOOKUP(C51,'RAW Player Stats'!$B$3:$B$10002,'RAW Player Stats'!$O$3:$O$10002)</f>
        <v>0.34499999999999997</v>
      </c>
      <c r="L51" s="21">
        <f ca="1">_xlfn.XLOOKUP($C51,'RAW Player Stats'!$B$3:$B$10002,'RAW Player Stats'!$U$3:$U$10002)/(_xlfn.XLOOKUP($C51,'RAW Player Stats'!$B$3:$B$10002,'RAW Player Stats'!$Q$3:$Q$10002)+_xlfn.XLOOKUP($C51,'RAW Player Stats'!$B$3:$B$10002,'RAW Player Stats'!$N$3:$N$10002)+_xlfn.XLOOKUP($C51,'RAW Player Stats'!$B$3:$B$10002,'RAW Player Stats'!$U$3:$U$10002))</f>
        <v>0.22500000000000003</v>
      </c>
      <c r="M51" s="21">
        <f ca="1">_xlfn.XLOOKUP(C51,'RAW Player Stats'!$B$3:$B$10002,'RAW Player Stats'!$V$3:$V$10002)</f>
        <v>0.71399999999999997</v>
      </c>
      <c r="N51" s="9" cm="1">
        <f t="array" aca="1" ref="N51" ca="1">MIN(IF(ISNA(MATCH('Player Working'!$I$39:OFFSET('Player Working'!$I$39,'Player Working'!$D$39-1,0),'Team Results'!$N$37:N50,0)),'Player Working'!$I$39:OFFSET('Player Working'!$I$39,'Player Working'!$D$39-1,1)))</f>
        <v>12</v>
      </c>
      <c r="O51">
        <f ca="1">IF(E51&gt;0,IFERROR(2*_xlfn.BINOM.INV(_xlfn.BINOM.INV(G51,H51,RAND()),I51,RAND())+3*_xlfn.BINOM.INV(_xlfn.BINOM.INV(G51,J51,RAND()),K51,RAND())+_xlfn.BINOM.INV(_xlfn.BINOM.INV(G51,L51,RAND()),M51,RAND()),ROUND((G51/F51)*_xlfn.XLOOKUP(C51,'RAW Player Stats'!$B$3:$B$1002,'RAW Player Stats'!$AE$3:$AE$1002),0)),0)</f>
        <v>2</v>
      </c>
    </row>
    <row r="52" spans="2:15" x14ac:dyDescent="0.2">
      <c r="B52" s="7" t="s">
        <v>665</v>
      </c>
      <c r="C52" t="str">
        <f ca="1">_xlfn.XLOOKUP(N52,'Player Working'!$I$39:$I$57,'Player Working'!$J$39:$J$57)</f>
        <v>Montrezl Harrell</v>
      </c>
      <c r="D52" s="9">
        <f ca="1">_xlfn.XLOOKUP(C52,'RAW Player Stats'!$B$3:$B$10002,'RAW Player Stats'!$I$3:$I$10002)</f>
        <v>12.3</v>
      </c>
      <c r="E52" s="9">
        <f ca="1">IF(N52&lt;=5,D52,D52/SUM('Player Working'!$K$10:$K$17)*(240-SUM('Player Working'!$K$5:$K$9)))</f>
        <v>5.6444171779141117</v>
      </c>
      <c r="F52" s="9">
        <f ca="1">IF(E52&gt;0,_xlfn.XLOOKUP(C52,'RAW Player Stats'!$B$3:$B$10006,'RAW Player Stats'!$K$3:$K$10006)+_xlfn.XLOOKUP(C52,'RAW Player Stats'!$B$3:$B$10006,'RAW Player Stats'!$U$3:$U$10006),0)</f>
        <v>5.3</v>
      </c>
      <c r="G52" s="3">
        <f ca="1">((0.0182*(E52)^2-0.1186*(E52)+2.3528)/(0.0182*(D52)^2-0.1186*(D52)+2.3528))*F52*_xlfn.XLOOKUP($F$1,Teams,'Team ID '!$D$2:$D$31)</f>
        <v>3.3822107706200533</v>
      </c>
      <c r="H52" s="21">
        <f ca="1">_xlfn.XLOOKUP($C52,'RAW Player Stats'!$B$3:$B$10002,'RAW Player Stats'!$Q$3:$Q$10002)/(_xlfn.XLOOKUP($C52,'RAW Player Stats'!$B$3:$B$10002,'RAW Player Stats'!$Q$3:$Q$10002)+_xlfn.XLOOKUP($C52,'RAW Player Stats'!$B$3:$B$10002,'RAW Player Stats'!$N$3:$N$10002)+_xlfn.XLOOKUP($C52,'RAW Player Stats'!$B$3:$B$10002,'RAW Player Stats'!$U$3:$U$10002))</f>
        <v>0.679245283018868</v>
      </c>
      <c r="I52" s="21">
        <f ca="1">_xlfn.XLOOKUP(C52,'RAW Player Stats'!$B$3:$B$10002,'RAW Player Stats'!$R$3:$R$10002)</f>
        <v>0.60899999999999999</v>
      </c>
      <c r="J52" s="21">
        <f ca="1">_xlfn.XLOOKUP($C52,'RAW Player Stats'!$B$3:$B$10002,'RAW Player Stats'!$N$3:$N$10002)/(_xlfn.XLOOKUP($C52,'RAW Player Stats'!$B$3:$B$10002,'RAW Player Stats'!$Q$3:$Q$10002)+_xlfn.XLOOKUP($C52,'RAW Player Stats'!$B$3:$B$10002,'RAW Player Stats'!$N$3:$N$10002)+_xlfn.XLOOKUP($C52,'RAW Player Stats'!$B$3:$B$10002,'RAW Player Stats'!$U$3:$U$10002))</f>
        <v>0</v>
      </c>
      <c r="K52" s="21">
        <f ca="1">_xlfn.XLOOKUP(C52,'RAW Player Stats'!$B$3:$B$10002,'RAW Player Stats'!$O$3:$O$10002)</f>
        <v>0</v>
      </c>
      <c r="L52" s="21">
        <f ca="1">_xlfn.XLOOKUP($C52,'RAW Player Stats'!$B$3:$B$10002,'RAW Player Stats'!$U$3:$U$10002)/(_xlfn.XLOOKUP($C52,'RAW Player Stats'!$B$3:$B$10002,'RAW Player Stats'!$Q$3:$Q$10002)+_xlfn.XLOOKUP($C52,'RAW Player Stats'!$B$3:$B$10002,'RAW Player Stats'!$N$3:$N$10002)+_xlfn.XLOOKUP($C52,'RAW Player Stats'!$B$3:$B$10002,'RAW Player Stats'!$U$3:$U$10002))</f>
        <v>0.32075471698113206</v>
      </c>
      <c r="M52" s="21">
        <f ca="1">_xlfn.XLOOKUP(C52,'RAW Player Stats'!$B$3:$B$10002,'RAW Player Stats'!$V$3:$V$10002)</f>
        <v>0.69399999999999995</v>
      </c>
      <c r="N52" s="9" cm="1">
        <f t="array" aca="1" ref="N52" ca="1">MIN(IF(ISNA(MATCH('Player Working'!$I$39:OFFSET('Player Working'!$I$39,'Player Working'!$D$39-1,0),'Team Results'!$N$37:N51,0)),'Player Working'!$I$39:OFFSET('Player Working'!$I$39,'Player Working'!$D$39-1,1)))</f>
        <v>13</v>
      </c>
      <c r="O52">
        <f ca="1">IF(E52&gt;0,IFERROR(2*_xlfn.BINOM.INV(_xlfn.BINOM.INV(G52,H52,RAND()),I52,RAND())+3*_xlfn.BINOM.INV(_xlfn.BINOM.INV(G52,J52,RAND()),K52,RAND())+_xlfn.BINOM.INV(_xlfn.BINOM.INV(G52,L52,RAND()),M52,RAND()),ROUND((G52/F52)*_xlfn.XLOOKUP(C52,'RAW Player Stats'!$B$3:$B$1002,'RAW Player Stats'!$AE$3:$AE$1002),0)),0)</f>
        <v>4</v>
      </c>
    </row>
    <row r="53" spans="2:15" x14ac:dyDescent="0.2">
      <c r="B53" s="7" t="s">
        <v>666</v>
      </c>
      <c r="C53" t="str">
        <f ca="1">_xlfn.XLOOKUP(N53,'Player Working'!$I$39:$I$57,'Player Working'!$J$39:$J$57)</f>
        <v>Paul Reed</v>
      </c>
      <c r="D53" s="9">
        <f ca="1">_xlfn.XLOOKUP(C53,'RAW Player Stats'!$B$3:$B$10002,'RAW Player Stats'!$I$3:$I$10002)</f>
        <v>10.1</v>
      </c>
      <c r="E53" s="9">
        <f ca="1">IF(N53&lt;=5,D53,D53/SUM('Player Working'!$K$10:$K$17)*(240-SUM('Player Working'!$K$5:$K$9)))</f>
        <v>4.6348466257668717</v>
      </c>
      <c r="F53" s="9">
        <f ca="1">IF(E53&gt;0,_xlfn.XLOOKUP(C53,'RAW Player Stats'!$B$3:$B$10006,'RAW Player Stats'!$K$3:$K$10006)+_xlfn.XLOOKUP(C53,'RAW Player Stats'!$B$3:$B$10006,'RAW Player Stats'!$U$3:$U$10006),0)</f>
        <v>3.2</v>
      </c>
      <c r="G53" s="3">
        <f ca="1">((0.0182*(E53)^2-0.1186*(E53)+2.3528)/(0.0182*(D53)^2-0.1186*(D53)+2.3528))*F53*_xlfn.XLOOKUP($F$1,Teams,'Team ID '!$D$2:$D$31)</f>
        <v>2.3977828071625753</v>
      </c>
      <c r="H53" s="21">
        <f ca="1">_xlfn.XLOOKUP($C53,'RAW Player Stats'!$B$3:$B$10002,'RAW Player Stats'!$Q$3:$Q$10002)/(_xlfn.XLOOKUP($C53,'RAW Player Stats'!$B$3:$B$10002,'RAW Player Stats'!$Q$3:$Q$10002)+_xlfn.XLOOKUP($C53,'RAW Player Stats'!$B$3:$B$10002,'RAW Player Stats'!$N$3:$N$10002)+_xlfn.XLOOKUP($C53,'RAW Player Stats'!$B$3:$B$10002,'RAW Player Stats'!$U$3:$U$10002))</f>
        <v>0.8125</v>
      </c>
      <c r="I53" s="21">
        <f ca="1">_xlfn.XLOOKUP(C53,'RAW Player Stats'!$B$3:$B$10002,'RAW Player Stats'!$R$3:$R$10002)</f>
        <v>0.58099999999999996</v>
      </c>
      <c r="J53" s="21">
        <f ca="1">_xlfn.XLOOKUP($C53,'RAW Player Stats'!$B$3:$B$10002,'RAW Player Stats'!$N$3:$N$10002)/(_xlfn.XLOOKUP($C53,'RAW Player Stats'!$B$3:$B$10002,'RAW Player Stats'!$Q$3:$Q$10002)+_xlfn.XLOOKUP($C53,'RAW Player Stats'!$B$3:$B$10002,'RAW Player Stats'!$N$3:$N$10002)+_xlfn.XLOOKUP($C53,'RAW Player Stats'!$B$3:$B$10002,'RAW Player Stats'!$U$3:$U$10002))</f>
        <v>3.125E-2</v>
      </c>
      <c r="K53" s="21">
        <f ca="1">_xlfn.XLOOKUP(C53,'RAW Player Stats'!$B$3:$B$10002,'RAW Player Stats'!$O$3:$O$10002)</f>
        <v>0</v>
      </c>
      <c r="L53" s="21">
        <f ca="1">_xlfn.XLOOKUP($C53,'RAW Player Stats'!$B$3:$B$10002,'RAW Player Stats'!$U$3:$U$10002)/(_xlfn.XLOOKUP($C53,'RAW Player Stats'!$B$3:$B$10002,'RAW Player Stats'!$Q$3:$Q$10002)+_xlfn.XLOOKUP($C53,'RAW Player Stats'!$B$3:$B$10002,'RAW Player Stats'!$N$3:$N$10002)+_xlfn.XLOOKUP($C53,'RAW Player Stats'!$B$3:$B$10002,'RAW Player Stats'!$U$3:$U$10002))</f>
        <v>0.15625</v>
      </c>
      <c r="M53" s="21">
        <f ca="1">_xlfn.XLOOKUP(C53,'RAW Player Stats'!$B$3:$B$10002,'RAW Player Stats'!$V$3:$V$10002)</f>
        <v>0.75900000000000001</v>
      </c>
      <c r="N53" s="9" cm="1">
        <f t="array" aca="1" ref="N53" ca="1">MIN(IF(ISNA(MATCH('Player Working'!$I$39:OFFSET('Player Working'!$I$39,'Player Working'!$D$39-1,0),'Team Results'!$N$37:N52,0)),'Player Working'!$I$39:OFFSET('Player Working'!$I$39,'Player Working'!$D$39-1,1)))</f>
        <v>14</v>
      </c>
      <c r="O53">
        <f ca="1">IF(E53&gt;0,IFERROR(2*_xlfn.BINOM.INV(_xlfn.BINOM.INV(G53,H53,RAND()),I53,RAND())+3*_xlfn.BINOM.INV(_xlfn.BINOM.INV(G53,J53,RAND()),K53,RAND())+_xlfn.BINOM.INV(_xlfn.BINOM.INV(G53,L53,RAND()),M53,RAND()),ROUND((G53/F53)*_xlfn.XLOOKUP(C53,'RAW Player Stats'!$B$3:$B$1002,'RAW Player Stats'!$AE$3:$AE$1002),0)),0)</f>
        <v>3</v>
      </c>
    </row>
    <row r="54" spans="2:15" x14ac:dyDescent="0.2">
      <c r="B54" s="7" t="s">
        <v>667</v>
      </c>
      <c r="C54" t="str">
        <f ca="1">_xlfn.XLOOKUP(N54,'Player Working'!$I$39:$I$57,'Player Working'!$J$39:$J$57)</f>
        <v>Furkan Korkmaz</v>
      </c>
      <c r="D54" s="9">
        <f ca="1">_xlfn.XLOOKUP(C54,'RAW Player Stats'!$B$3:$B$10002,'RAW Player Stats'!$I$3:$I$10002)</f>
        <v>9.6999999999999993</v>
      </c>
      <c r="E54" s="9">
        <f ca="1">IF(N54&lt;=5,D54,D54/SUM('Player Working'!$K$10:$K$17)*(240-SUM('Player Working'!$K$5:$K$9)))</f>
        <v>4.4512883435582822</v>
      </c>
      <c r="F54" s="9">
        <f ca="1">IF(E54&gt;0,_xlfn.XLOOKUP(C54,'RAW Player Stats'!$B$3:$B$10006,'RAW Player Stats'!$K$3:$K$10006)+_xlfn.XLOOKUP(C54,'RAW Player Stats'!$B$3:$B$10006,'RAW Player Stats'!$U$3:$U$10006),0)</f>
        <v>4.0999999999999996</v>
      </c>
      <c r="G54" s="3">
        <f ca="1">((0.0182*(E54)^2-0.1186*(E54)+2.3528)/(0.0182*(D54)^2-0.1186*(D54)+2.3528))*F54*_xlfn.XLOOKUP($F$1,Teams,'Team ID '!$D$2:$D$31)</f>
        <v>3.1616642929310292</v>
      </c>
      <c r="H54" s="21">
        <f ca="1">_xlfn.XLOOKUP($C54,'RAW Player Stats'!$B$3:$B$10002,'RAW Player Stats'!$Q$3:$Q$10002)/(_xlfn.XLOOKUP($C54,'RAW Player Stats'!$B$3:$B$10002,'RAW Player Stats'!$Q$3:$Q$10002)+_xlfn.XLOOKUP($C54,'RAW Player Stats'!$B$3:$B$10002,'RAW Player Stats'!$N$3:$N$10002)+_xlfn.XLOOKUP($C54,'RAW Player Stats'!$B$3:$B$10002,'RAW Player Stats'!$U$3:$U$10002))</f>
        <v>0.41463414634146345</v>
      </c>
      <c r="I54" s="21">
        <f ca="1">_xlfn.XLOOKUP(C54,'RAW Player Stats'!$B$3:$B$10002,'RAW Player Stats'!$R$3:$R$10002)</f>
        <v>0.45800000000000002</v>
      </c>
      <c r="J54" s="21">
        <f ca="1">_xlfn.XLOOKUP($C54,'RAW Player Stats'!$B$3:$B$10002,'RAW Player Stats'!$N$3:$N$10002)/(_xlfn.XLOOKUP($C54,'RAW Player Stats'!$B$3:$B$10002,'RAW Player Stats'!$Q$3:$Q$10002)+_xlfn.XLOOKUP($C54,'RAW Player Stats'!$B$3:$B$10002,'RAW Player Stats'!$N$3:$N$10002)+_xlfn.XLOOKUP($C54,'RAW Player Stats'!$B$3:$B$10002,'RAW Player Stats'!$U$3:$U$10002))</f>
        <v>0.31707317073170738</v>
      </c>
      <c r="K54" s="21">
        <f ca="1">_xlfn.XLOOKUP(C54,'RAW Player Stats'!$B$3:$B$10002,'RAW Player Stats'!$O$3:$O$10002)</f>
        <v>0.35099999999999998</v>
      </c>
      <c r="L54" s="21">
        <f ca="1">_xlfn.XLOOKUP($C54,'RAW Player Stats'!$B$3:$B$10002,'RAW Player Stats'!$U$3:$U$10002)/(_xlfn.XLOOKUP($C54,'RAW Player Stats'!$B$3:$B$10002,'RAW Player Stats'!$Q$3:$Q$10002)+_xlfn.XLOOKUP($C54,'RAW Player Stats'!$B$3:$B$10002,'RAW Player Stats'!$N$3:$N$10002)+_xlfn.XLOOKUP($C54,'RAW Player Stats'!$B$3:$B$10002,'RAW Player Stats'!$U$3:$U$10002))</f>
        <v>0.26829268292682934</v>
      </c>
      <c r="M54" s="21">
        <f ca="1">_xlfn.XLOOKUP(C54,'RAW Player Stats'!$B$3:$B$10002,'RAW Player Stats'!$V$3:$V$10002)</f>
        <v>0.66700000000000004</v>
      </c>
      <c r="N54" s="9" cm="1">
        <f t="array" aca="1" ref="N54" ca="1">MIN(IF(ISNA(MATCH('Player Working'!$I$39:OFFSET('Player Working'!$I$39,'Player Working'!$D$39-1,0),'Team Results'!$N$37:N53,0)),'Player Working'!$I$39:OFFSET('Player Working'!$I$39,'Player Working'!$D$39-1,1)))</f>
        <v>15</v>
      </c>
      <c r="O54">
        <f ca="1">IF(E54&gt;0,IFERROR(2*_xlfn.BINOM.INV(_xlfn.BINOM.INV(G54,H54,RAND()),I54,RAND())+3*_xlfn.BINOM.INV(_xlfn.BINOM.INV(G54,J54,RAND()),K54,RAND())+_xlfn.BINOM.INV(_xlfn.BINOM.INV(G54,L54,RAND()),M54,RAND()),ROUND((G54/F54)*_xlfn.XLOOKUP(C54,'RAW Player Stats'!$B$3:$B$1002,'RAW Player Stats'!$AE$3:$AE$1002),0)),0)</f>
        <v>4</v>
      </c>
    </row>
    <row r="55" spans="2:15" x14ac:dyDescent="0.2">
      <c r="B55" s="7" t="s">
        <v>668</v>
      </c>
      <c r="C55" t="str">
        <f ca="1">_xlfn.XLOOKUP(N55,'Player Working'!$I$39:$I$57,'Player Working'!$J$39:$J$57)</f>
        <v>Dewayne Dedmon</v>
      </c>
      <c r="D55" s="9">
        <f ca="1">_xlfn.XLOOKUP(C55,'RAW Player Stats'!$B$3:$B$10002,'RAW Player Stats'!$I$3:$I$10002)</f>
        <v>11.3</v>
      </c>
      <c r="E55" s="9">
        <f ca="1">IF(N55&lt;=5,D55,D55/SUM('Player Working'!$K$10:$K$17)*(240-SUM('Player Working'!$K$5:$K$9)))</f>
        <v>5.1855214723926393</v>
      </c>
      <c r="F55" s="9">
        <f ca="1">IF(E55&gt;0,_xlfn.XLOOKUP(C55,'RAW Player Stats'!$B$3:$B$10006,'RAW Player Stats'!$K$3:$K$10006)+_xlfn.XLOOKUP(C55,'RAW Player Stats'!$B$3:$B$10006,'RAW Player Stats'!$U$3:$U$10006),0)</f>
        <v>5.5</v>
      </c>
      <c r="G55" s="3">
        <f ca="1">((0.0182*(E55)^2-0.1186*(E55)+2.3528)/(0.0182*(D55)^2-0.1186*(D55)+2.3528))*F55*_xlfn.XLOOKUP($F$1,Teams,'Team ID '!$D$2:$D$31)</f>
        <v>3.7758315648467362</v>
      </c>
      <c r="H55" s="21">
        <f ca="1">_xlfn.XLOOKUP($C55,'RAW Player Stats'!$B$3:$B$10002,'RAW Player Stats'!$Q$3:$Q$10002)/(_xlfn.XLOOKUP($C55,'RAW Player Stats'!$B$3:$B$10002,'RAW Player Stats'!$Q$3:$Q$10002)+_xlfn.XLOOKUP($C55,'RAW Player Stats'!$B$3:$B$10002,'RAW Player Stats'!$N$3:$N$10002)+_xlfn.XLOOKUP($C55,'RAW Player Stats'!$B$3:$B$10002,'RAW Player Stats'!$U$3:$U$10002))</f>
        <v>0.5357142857142857</v>
      </c>
      <c r="I55" s="21">
        <f ca="1">_xlfn.XLOOKUP(C55,'RAW Player Stats'!$B$3:$B$10002,'RAW Player Stats'!$R$3:$R$10002)</f>
        <v>0.58899999999999997</v>
      </c>
      <c r="J55" s="21">
        <f ca="1">_xlfn.XLOOKUP($C55,'RAW Player Stats'!$B$3:$B$10002,'RAW Player Stats'!$N$3:$N$10002)/(_xlfn.XLOOKUP($C55,'RAW Player Stats'!$B$3:$B$10002,'RAW Player Stats'!$Q$3:$Q$10002)+_xlfn.XLOOKUP($C55,'RAW Player Stats'!$B$3:$B$10002,'RAW Player Stats'!$N$3:$N$10002)+_xlfn.XLOOKUP($C55,'RAW Player Stats'!$B$3:$B$10002,'RAW Player Stats'!$U$3:$U$10002))</f>
        <v>0.2142857142857143</v>
      </c>
      <c r="K55" s="21">
        <f ca="1">_xlfn.XLOOKUP(C55,'RAW Player Stats'!$B$3:$B$10002,'RAW Player Stats'!$O$3:$O$10002)</f>
        <v>0.29699999999999999</v>
      </c>
      <c r="L55" s="21">
        <f ca="1">_xlfn.XLOOKUP($C55,'RAW Player Stats'!$B$3:$B$10002,'RAW Player Stats'!$U$3:$U$10002)/(_xlfn.XLOOKUP($C55,'RAW Player Stats'!$B$3:$B$10002,'RAW Player Stats'!$Q$3:$Q$10002)+_xlfn.XLOOKUP($C55,'RAW Player Stats'!$B$3:$B$10002,'RAW Player Stats'!$N$3:$N$10002)+_xlfn.XLOOKUP($C55,'RAW Player Stats'!$B$3:$B$10002,'RAW Player Stats'!$U$3:$U$10002))</f>
        <v>0.25</v>
      </c>
      <c r="M55" s="21">
        <f ca="1">_xlfn.XLOOKUP(C55,'RAW Player Stats'!$B$3:$B$10002,'RAW Player Stats'!$V$3:$V$10002)</f>
        <v>0.69599999999999995</v>
      </c>
      <c r="N55" s="9" cm="1">
        <f t="array" aca="1" ref="N55" ca="1">MIN(IF(ISNA(MATCH('Player Working'!$I$39:OFFSET('Player Working'!$I$39,'Player Working'!$D$39-1,0),'Team Results'!$N$37:N54,0)),'Player Working'!$I$39:OFFSET('Player Working'!$I$39,'Player Working'!$D$39-1,1)))</f>
        <v>16</v>
      </c>
      <c r="O55">
        <f ca="1">IF(E55&gt;0,IFERROR(2*_xlfn.BINOM.INV(_xlfn.BINOM.INV(G55,H55,RAND()),I55,RAND())+3*_xlfn.BINOM.INV(_xlfn.BINOM.INV(G55,J55,RAND()),K55,RAND())+_xlfn.BINOM.INV(_xlfn.BINOM.INV(G55,L55,RAND()),M55,RAND()),ROUND((G55/F55)*_xlfn.XLOOKUP(C55,'RAW Player Stats'!$B$3:$B$1002,'RAW Player Stats'!$AE$3:$AE$1002),0)),0)</f>
        <v>5</v>
      </c>
    </row>
    <row r="56" spans="2:15" x14ac:dyDescent="0.2">
      <c r="B56" s="7" t="s">
        <v>669</v>
      </c>
      <c r="C56" t="str">
        <f ca="1">_xlfn.XLOOKUP(N56,'Player Working'!$I$39:$I$57,'Player Working'!$J$39:$J$57)</f>
        <v>Jaden Springer</v>
      </c>
      <c r="D56" s="9">
        <f ca="1">_xlfn.XLOOKUP(C56,'RAW Player Stats'!$B$3:$B$10002,'RAW Player Stats'!$I$3:$I$10002)</f>
        <v>4</v>
      </c>
      <c r="E56" s="9">
        <f ca="1">IF(N56&lt;=5,D56,D56/SUM('Player Working'!$K$10:$K$17)*(240-SUM('Player Working'!$K$5:$K$9)))</f>
        <v>1.8355828220858899</v>
      </c>
      <c r="F56" s="9">
        <f ca="1">IF(E56&gt;0,_xlfn.XLOOKUP(C56,'RAW Player Stats'!$B$3:$B$10006,'RAW Player Stats'!$K$3:$K$10006)+_xlfn.XLOOKUP(C56,'RAW Player Stats'!$B$3:$B$10006,'RAW Player Stats'!$U$3:$U$10006),0)</f>
        <v>2.1</v>
      </c>
      <c r="G56" s="3">
        <f ca="1">((0.0182*(E56)^2-0.1186*(E56)+2.3528)/(0.0182*(D56)^2-0.1186*(D56)+2.3528))*F56*_xlfn.XLOOKUP($F$1,Teams,'Team ID '!$D$2:$D$31)</f>
        <v>2.1865011161653021</v>
      </c>
      <c r="H56" s="21">
        <f ca="1">_xlfn.XLOOKUP($C56,'RAW Player Stats'!$B$3:$B$10002,'RAW Player Stats'!$Q$3:$Q$10002)/(_xlfn.XLOOKUP($C56,'RAW Player Stats'!$B$3:$B$10002,'RAW Player Stats'!$Q$3:$Q$10002)+_xlfn.XLOOKUP($C56,'RAW Player Stats'!$B$3:$B$10002,'RAW Player Stats'!$N$3:$N$10002)+_xlfn.XLOOKUP($C56,'RAW Player Stats'!$B$3:$B$10002,'RAW Player Stats'!$U$3:$U$10002))</f>
        <v>0.76190476190476186</v>
      </c>
      <c r="I56" s="21">
        <f ca="1">_xlfn.XLOOKUP(C56,'RAW Player Stats'!$B$3:$B$10002,'RAW Player Stats'!$R$3:$R$10002)</f>
        <v>0.57099999999999995</v>
      </c>
      <c r="J56" s="21">
        <f ca="1">_xlfn.XLOOKUP($C56,'RAW Player Stats'!$B$3:$B$10002,'RAW Player Stats'!$N$3:$N$10002)/(_xlfn.XLOOKUP($C56,'RAW Player Stats'!$B$3:$B$10002,'RAW Player Stats'!$Q$3:$Q$10002)+_xlfn.XLOOKUP($C56,'RAW Player Stats'!$B$3:$B$10002,'RAW Player Stats'!$N$3:$N$10002)+_xlfn.XLOOKUP($C56,'RAW Player Stats'!$B$3:$B$10002,'RAW Player Stats'!$U$3:$U$10002))</f>
        <v>4.7619047619047616E-2</v>
      </c>
      <c r="K56" s="21">
        <f ca="1">_xlfn.XLOOKUP(C56,'RAW Player Stats'!$B$3:$B$10002,'RAW Player Stats'!$O$3:$O$10002)</f>
        <v>0</v>
      </c>
      <c r="L56" s="21">
        <f ca="1">_xlfn.XLOOKUP($C56,'RAW Player Stats'!$B$3:$B$10002,'RAW Player Stats'!$U$3:$U$10002)/(_xlfn.XLOOKUP($C56,'RAW Player Stats'!$B$3:$B$10002,'RAW Player Stats'!$Q$3:$Q$10002)+_xlfn.XLOOKUP($C56,'RAW Player Stats'!$B$3:$B$10002,'RAW Player Stats'!$N$3:$N$10002)+_xlfn.XLOOKUP($C56,'RAW Player Stats'!$B$3:$B$10002,'RAW Player Stats'!$U$3:$U$10002))</f>
        <v>0.19047619047619047</v>
      </c>
      <c r="M56" s="21">
        <f ca="1">_xlfn.XLOOKUP(C56,'RAW Player Stats'!$B$3:$B$10002,'RAW Player Stats'!$V$3:$V$10002)</f>
        <v>0.75</v>
      </c>
      <c r="N56" s="9" cm="1">
        <f t="array" aca="1" ref="N56" ca="1">MIN(IF(ISNA(MATCH('Player Working'!$I$39:OFFSET('Player Working'!$I$39,'Player Working'!$D$39-1,0),'Team Results'!$N$37:N55,0)),'Player Working'!$I$39:OFFSET('Player Working'!$I$39,'Player Working'!$D$39-1,1)))</f>
        <v>17</v>
      </c>
      <c r="O56">
        <f ca="1">IF(E56&gt;0,IFERROR(2*_xlfn.BINOM.INV(_xlfn.BINOM.INV(G56,H56,RAND()),I56,RAND())+3*_xlfn.BINOM.INV(_xlfn.BINOM.INV(G56,J56,RAND()),K56,RAND())+_xlfn.BINOM.INV(_xlfn.BINOM.INV(G56,L56,RAND()),M56,RAND()),ROUND((G56/F56)*_xlfn.XLOOKUP(C56,'RAW Player Stats'!$B$3:$B$1002,'RAW Player Stats'!$AE$3:$AE$1002),0)),0)</f>
        <v>2</v>
      </c>
    </row>
    <row r="57" spans="2:15" x14ac:dyDescent="0.2">
      <c r="B57" s="7" t="s">
        <v>670</v>
      </c>
      <c r="C57" t="str">
        <f ca="1">_xlfn.XLOOKUP(N57,'Player Working'!$I$39:$I$57,'Player Working'!$J$39:$J$57)</f>
        <v>Michael Foster Jr.</v>
      </c>
      <c r="D57" s="9">
        <f ca="1">_xlfn.XLOOKUP(C57,'RAW Player Stats'!$B$3:$B$10002,'RAW Player Stats'!$I$3:$I$10002)</f>
        <v>1</v>
      </c>
      <c r="E57" s="9">
        <f ca="1">IF(N57&lt;=5,D57,D57/SUM('Player Working'!$K$10:$K$17)*(240-SUM('Player Working'!$K$5:$K$9)))</f>
        <v>0.45889570552147246</v>
      </c>
      <c r="F57" s="9">
        <f ca="1">IF(E57&gt;0,_xlfn.XLOOKUP(C57,'RAW Player Stats'!$B$3:$B$10006,'RAW Player Stats'!$K$3:$K$10006)+_xlfn.XLOOKUP(C57,'RAW Player Stats'!$B$3:$B$10006,'RAW Player Stats'!$U$3:$U$10006),0)</f>
        <v>0</v>
      </c>
      <c r="G57" s="3">
        <f ca="1">((0.0182*(E57)^2-0.1186*(E57)+2.3528)/(0.0182*(D57)^2-0.1186*(D57)+2.3528))*F57*_xlfn.XLOOKUP($F$1,Teams,'Team ID '!$D$2:$D$31)</f>
        <v>0</v>
      </c>
      <c r="H57" s="21" t="e">
        <f ca="1">_xlfn.XLOOKUP($C57,'RAW Player Stats'!$B$3:$B$10002,'RAW Player Stats'!$Q$3:$Q$10002)/(_xlfn.XLOOKUP($C57,'RAW Player Stats'!$B$3:$B$10002,'RAW Player Stats'!$Q$3:$Q$10002)+_xlfn.XLOOKUP($C57,'RAW Player Stats'!$B$3:$B$10002,'RAW Player Stats'!$N$3:$N$10002)+_xlfn.XLOOKUP($C57,'RAW Player Stats'!$B$3:$B$10002,'RAW Player Stats'!$U$3:$U$10002))</f>
        <v>#DIV/0!</v>
      </c>
      <c r="I57" s="21">
        <f ca="1">_xlfn.XLOOKUP(C57,'RAW Player Stats'!$B$3:$B$10002,'RAW Player Stats'!$R$3:$R$10002)</f>
        <v>0</v>
      </c>
      <c r="J57" s="21" t="e">
        <f ca="1">_xlfn.XLOOKUP($C57,'RAW Player Stats'!$B$3:$B$10002,'RAW Player Stats'!$N$3:$N$10002)/(_xlfn.XLOOKUP($C57,'RAW Player Stats'!$B$3:$B$10002,'RAW Player Stats'!$Q$3:$Q$10002)+_xlfn.XLOOKUP($C57,'RAW Player Stats'!$B$3:$B$10002,'RAW Player Stats'!$N$3:$N$10002)+_xlfn.XLOOKUP($C57,'RAW Player Stats'!$B$3:$B$10002,'RAW Player Stats'!$U$3:$U$10002))</f>
        <v>#DIV/0!</v>
      </c>
      <c r="K57" s="21">
        <f ca="1">_xlfn.XLOOKUP(C57,'RAW Player Stats'!$B$3:$B$10002,'RAW Player Stats'!$O$3:$O$10002)</f>
        <v>0</v>
      </c>
      <c r="L57" s="21" t="e">
        <f ca="1">_xlfn.XLOOKUP($C57,'RAW Player Stats'!$B$3:$B$10002,'RAW Player Stats'!$U$3:$U$10002)/(_xlfn.XLOOKUP($C57,'RAW Player Stats'!$B$3:$B$10002,'RAW Player Stats'!$Q$3:$Q$10002)+_xlfn.XLOOKUP($C57,'RAW Player Stats'!$B$3:$B$10002,'RAW Player Stats'!$N$3:$N$10002)+_xlfn.XLOOKUP($C57,'RAW Player Stats'!$B$3:$B$10002,'RAW Player Stats'!$U$3:$U$10002))</f>
        <v>#DIV/0!</v>
      </c>
      <c r="M57" s="21">
        <f ca="1">_xlfn.XLOOKUP(C57,'RAW Player Stats'!$B$3:$B$10002,'RAW Player Stats'!$V$3:$V$10002)</f>
        <v>0</v>
      </c>
      <c r="N57" s="9" cm="1">
        <f t="array" aca="1" ref="N57" ca="1">MIN(IF(ISNA(MATCH('Player Working'!$I$39:OFFSET('Player Working'!$I$39,'Player Working'!$D$39-1,0),'Team Results'!$N$37:N56,0)),'Player Working'!$I$39:OFFSET('Player Working'!$I$39,'Player Working'!$D$39-1,1)))</f>
        <v>18</v>
      </c>
      <c r="O57" t="e">
        <f ca="1">IF(E57&gt;0,IFERROR(2*_xlfn.BINOM.INV(_xlfn.BINOM.INV(G57,H57,RAND()),I57,RAND())+3*_xlfn.BINOM.INV(_xlfn.BINOM.INV(G57,J57,RAND()),K57,RAND())+_xlfn.BINOM.INV(_xlfn.BINOM.INV(G57,L57,RAND()),M57,RAND()),ROUND((G57/F57)*_xlfn.XLOOKUP(C57,'RAW Player Stats'!$B$3:$B$1002,'RAW Player Stats'!$AE$3:$AE$1002),0)),0)</f>
        <v>#DIV/0!</v>
      </c>
    </row>
    <row r="58" spans="2:15" x14ac:dyDescent="0.2">
      <c r="B58" s="7" t="s">
        <v>671</v>
      </c>
      <c r="C58" t="e">
        <f ca="1">_xlfn.XLOOKUP(N58,'Player Working'!$I$39:$I$57,'Player Working'!$J$39:$J$57)</f>
        <v>#N/A</v>
      </c>
      <c r="D58" s="9" t="e">
        <f ca="1">_xlfn.XLOOKUP(C58,'RAW Player Stats'!$B$3:$B$10002,'RAW Player Stats'!$I$3:$I$10002)</f>
        <v>#N/A</v>
      </c>
      <c r="E58" s="9" t="e">
        <f ca="1">IF(N58&lt;=5,D58,D58/SUM('Player Working'!$K$10:$K$17)*(240-SUM('Player Working'!$K$5:$K$9)))</f>
        <v>#N/A</v>
      </c>
      <c r="F58" s="9" t="e">
        <f ca="1">IF(E58&gt;0,_xlfn.XLOOKUP(C58,'RAW Player Stats'!$B$3:$B$10006,'RAW Player Stats'!$K$3:$K$10006)+_xlfn.XLOOKUP(C58,'RAW Player Stats'!$B$3:$B$10006,'RAW Player Stats'!$U$3:$U$10006),0)</f>
        <v>#N/A</v>
      </c>
      <c r="G58" s="3" t="e">
        <f ca="1">((0.0182*(E58)^2-0.1186*(E58)+2.3528)/(0.0182*(D58)^2-0.1186*(D58)+2.3528))*F58*_xlfn.XLOOKUP($F$1,Teams,'Team ID '!$D$2:$D$31)</f>
        <v>#N/A</v>
      </c>
      <c r="H58" s="21" t="e">
        <f ca="1">_xlfn.XLOOKUP($C58,'RAW Player Stats'!$B$3:$B$10002,'RAW Player Stats'!$Q$3:$Q$10002)/(_xlfn.XLOOKUP($C58,'RAW Player Stats'!$B$3:$B$10002,'RAW Player Stats'!$Q$3:$Q$10002)+_xlfn.XLOOKUP($C58,'RAW Player Stats'!$B$3:$B$10002,'RAW Player Stats'!$N$3:$N$10002)+_xlfn.XLOOKUP($C58,'RAW Player Stats'!$B$3:$B$10002,'RAW Player Stats'!$U$3:$U$10002))</f>
        <v>#N/A</v>
      </c>
      <c r="I58" s="21" t="e">
        <f ca="1">_xlfn.XLOOKUP(C58,'RAW Player Stats'!$B$3:$B$10002,'RAW Player Stats'!$R$3:$R$10002)</f>
        <v>#N/A</v>
      </c>
      <c r="J58" s="21" t="e">
        <f ca="1">_xlfn.XLOOKUP($C58,'RAW Player Stats'!$B$3:$B$10002,'RAW Player Stats'!$N$3:$N$10002)/(_xlfn.XLOOKUP($C58,'RAW Player Stats'!$B$3:$B$10002,'RAW Player Stats'!$Q$3:$Q$10002)+_xlfn.XLOOKUP($C58,'RAW Player Stats'!$B$3:$B$10002,'RAW Player Stats'!$N$3:$N$10002)+_xlfn.XLOOKUP($C58,'RAW Player Stats'!$B$3:$B$10002,'RAW Player Stats'!$U$3:$U$10002))</f>
        <v>#N/A</v>
      </c>
      <c r="K58" s="21" t="e">
        <f ca="1">_xlfn.XLOOKUP(C58,'RAW Player Stats'!$B$3:$B$10002,'RAW Player Stats'!$O$3:$O$10002)</f>
        <v>#N/A</v>
      </c>
      <c r="L58" s="21" t="e">
        <f ca="1">_xlfn.XLOOKUP($C58,'RAW Player Stats'!$B$3:$B$10002,'RAW Player Stats'!$U$3:$U$10002)/(_xlfn.XLOOKUP($C58,'RAW Player Stats'!$B$3:$B$10002,'RAW Player Stats'!$Q$3:$Q$10002)+_xlfn.XLOOKUP($C58,'RAW Player Stats'!$B$3:$B$10002,'RAW Player Stats'!$N$3:$N$10002)+_xlfn.XLOOKUP($C58,'RAW Player Stats'!$B$3:$B$10002,'RAW Player Stats'!$U$3:$U$10002))</f>
        <v>#N/A</v>
      </c>
      <c r="M58" s="21" t="e">
        <f ca="1">_xlfn.XLOOKUP(C58,'RAW Player Stats'!$B$3:$B$10002,'RAW Player Stats'!$V$3:$V$10002)</f>
        <v>#N/A</v>
      </c>
      <c r="N58" s="9" cm="1">
        <f t="array" aca="1" ref="N58" ca="1">MIN(IF(ISNA(MATCH('Player Working'!$I$39:OFFSET('Player Working'!$I$39,'Player Working'!$D$39-1,0),'Team Results'!$N$37:N57,0)),'Player Working'!$I$39:OFFSET('Player Working'!$I$39,'Player Working'!$D$39-1,1)))</f>
        <v>0</v>
      </c>
      <c r="O58" t="e">
        <f ca="1">IF(E58&gt;0,IFERROR(2*_xlfn.BINOM.INV(_xlfn.BINOM.INV(G58,H58,RAND()),I58,RAND())+3*_xlfn.BINOM.INV(_xlfn.BINOM.INV(G58,J58,RAND()),K58,RAND())+_xlfn.BINOM.INV(_xlfn.BINOM.INV(G58,L58,RAND()),M58,RAND()),ROUND((G58/F58)*_xlfn.XLOOKUP(C58,'RAW Player Stats'!$B$3:$B$1002,'RAW Player Stats'!$AE$3:$AE$1002),0)),0)</f>
        <v>#N/A</v>
      </c>
    </row>
    <row r="59" spans="2:15" x14ac:dyDescent="0.2">
      <c r="B59" s="7" t="s">
        <v>672</v>
      </c>
      <c r="C59" t="e">
        <f ca="1">_xlfn.XLOOKUP(N59,'Player Working'!$I$39:$I$57,'Player Working'!$J$39:$J$57)</f>
        <v>#N/A</v>
      </c>
      <c r="D59" s="9" t="e">
        <f ca="1">_xlfn.XLOOKUP(C59,'RAW Player Stats'!$B$3:$B$10002,'RAW Player Stats'!$I$3:$I$10002)</f>
        <v>#N/A</v>
      </c>
      <c r="E59" s="9" t="e">
        <f ca="1">IF(N59&lt;=5,D59,D59/SUM('Player Working'!$K$10:$K$17)*(240-SUM('Player Working'!$K$5:$K$9)))</f>
        <v>#N/A</v>
      </c>
      <c r="F59" s="9" t="e">
        <f ca="1">IF(E59&gt;0,_xlfn.XLOOKUP(C59,'RAW Player Stats'!$B$3:$B$10006,'RAW Player Stats'!$K$3:$K$10006)+_xlfn.XLOOKUP(C59,'RAW Player Stats'!$B$3:$B$10006,'RAW Player Stats'!$U$3:$U$10006),0)</f>
        <v>#N/A</v>
      </c>
      <c r="G59" s="3" t="e">
        <f ca="1">((0.0182*(E59)^2-0.1186*(E59)+2.3528)/(0.0182*(D59)^2-0.1186*(D59)+2.3528))*F59*_xlfn.XLOOKUP($F$1,Teams,'Team ID '!$D$2:$D$31)</f>
        <v>#N/A</v>
      </c>
      <c r="H59" s="21" t="e">
        <f ca="1">_xlfn.XLOOKUP($C59,'RAW Player Stats'!$B$3:$B$10002,'RAW Player Stats'!$Q$3:$Q$10002)/(_xlfn.XLOOKUP($C59,'RAW Player Stats'!$B$3:$B$10002,'RAW Player Stats'!$Q$3:$Q$10002)+_xlfn.XLOOKUP($C59,'RAW Player Stats'!$B$3:$B$10002,'RAW Player Stats'!$N$3:$N$10002)+_xlfn.XLOOKUP($C59,'RAW Player Stats'!$B$3:$B$10002,'RAW Player Stats'!$U$3:$U$10002))</f>
        <v>#N/A</v>
      </c>
      <c r="I59" s="21" t="e">
        <f ca="1">_xlfn.XLOOKUP(C59,'RAW Player Stats'!$B$3:$B$10002,'RAW Player Stats'!$R$3:$R$10002)</f>
        <v>#N/A</v>
      </c>
      <c r="J59" s="21" t="e">
        <f ca="1">_xlfn.XLOOKUP($C59,'RAW Player Stats'!$B$3:$B$10002,'RAW Player Stats'!$N$3:$N$10002)/(_xlfn.XLOOKUP($C59,'RAW Player Stats'!$B$3:$B$10002,'RAW Player Stats'!$Q$3:$Q$10002)+_xlfn.XLOOKUP($C59,'RAW Player Stats'!$B$3:$B$10002,'RAW Player Stats'!$N$3:$N$10002)+_xlfn.XLOOKUP($C59,'RAW Player Stats'!$B$3:$B$10002,'RAW Player Stats'!$U$3:$U$10002))</f>
        <v>#N/A</v>
      </c>
      <c r="K59" s="21" t="e">
        <f ca="1">_xlfn.XLOOKUP(C59,'RAW Player Stats'!$B$3:$B$10002,'RAW Player Stats'!$O$3:$O$10002)</f>
        <v>#N/A</v>
      </c>
      <c r="L59" s="21" t="e">
        <f ca="1">_xlfn.XLOOKUP($C59,'RAW Player Stats'!$B$3:$B$10002,'RAW Player Stats'!$U$3:$U$10002)/(_xlfn.XLOOKUP($C59,'RAW Player Stats'!$B$3:$B$10002,'RAW Player Stats'!$Q$3:$Q$10002)+_xlfn.XLOOKUP($C59,'RAW Player Stats'!$B$3:$B$10002,'RAW Player Stats'!$N$3:$N$10002)+_xlfn.XLOOKUP($C59,'RAW Player Stats'!$B$3:$B$10002,'RAW Player Stats'!$U$3:$U$10002))</f>
        <v>#N/A</v>
      </c>
      <c r="M59" s="21" t="e">
        <f ca="1">_xlfn.XLOOKUP(C59,'RAW Player Stats'!$B$3:$B$10002,'RAW Player Stats'!$V$3:$V$10002)</f>
        <v>#N/A</v>
      </c>
      <c r="N59" s="9" cm="1">
        <f t="array" aca="1" ref="N59" ca="1">MIN(IF(ISNA(MATCH('Player Working'!$I$39:OFFSET('Player Working'!$I$39,'Player Working'!$D$39-1,0),'Team Results'!$N$37:N58,0)),'Player Working'!$I$39:OFFSET('Player Working'!$I$39,'Player Working'!$D$39-1,1)))</f>
        <v>0</v>
      </c>
      <c r="O59" t="e">
        <f ca="1">IF(E59&gt;0,IFERROR(2*_xlfn.BINOM.INV(_xlfn.BINOM.INV(G59,H59,RAND()),I59,RAND())+3*_xlfn.BINOM.INV(_xlfn.BINOM.INV(G59,J59,RAND()),K59,RAND())+_xlfn.BINOM.INV(_xlfn.BINOM.INV(G59,L59,RAND()),M59,RAND()),ROUND((G59/F59)*_xlfn.XLOOKUP(C59,'RAW Player Stats'!$B$3:$B$1002,'RAW Player Stats'!$AE$3:$AE$1002),0)),0)</f>
        <v>#N/A</v>
      </c>
    </row>
    <row r="60" spans="2:15" x14ac:dyDescent="0.2">
      <c r="B60" s="7" t="s">
        <v>673</v>
      </c>
      <c r="C60" t="e">
        <f ca="1">_xlfn.XLOOKUP(N60,'Player Working'!$I$39:$I$57,'Player Working'!$J$39:$J$57)</f>
        <v>#N/A</v>
      </c>
      <c r="D60" s="9" t="e">
        <f ca="1">_xlfn.XLOOKUP(C60,'RAW Player Stats'!$B$3:$B$10002,'RAW Player Stats'!$I$3:$I$10002)</f>
        <v>#N/A</v>
      </c>
      <c r="E60" s="9" t="e">
        <f ca="1">IF(N60&lt;=5,D60,D60/SUM('Player Working'!$K$10:$K$17)*(240-SUM('Player Working'!$K$5:$K$9)))</f>
        <v>#N/A</v>
      </c>
      <c r="F60" s="9" t="e">
        <f ca="1">IF(E60&gt;0,_xlfn.XLOOKUP(C60,'RAW Player Stats'!$B$3:$B$10006,'RAW Player Stats'!$K$3:$K$10006)+_xlfn.XLOOKUP(C60,'RAW Player Stats'!$B$3:$B$10006,'RAW Player Stats'!$U$3:$U$10006),0)</f>
        <v>#N/A</v>
      </c>
      <c r="G60" s="3" t="e">
        <f ca="1">((0.0182*(E60)^2-0.1186*(E60)+2.3528)/(0.0182*(D60)^2-0.1186*(D60)+2.3528))*F60*_xlfn.XLOOKUP($F$1,Teams,'Team ID '!$D$2:$D$31)</f>
        <v>#N/A</v>
      </c>
      <c r="H60" s="21" t="e">
        <f ca="1">_xlfn.XLOOKUP($C60,'RAW Player Stats'!$B$3:$B$10002,'RAW Player Stats'!$Q$3:$Q$10002)/(_xlfn.XLOOKUP($C60,'RAW Player Stats'!$B$3:$B$10002,'RAW Player Stats'!$Q$3:$Q$10002)+_xlfn.XLOOKUP($C60,'RAW Player Stats'!$B$3:$B$10002,'RAW Player Stats'!$N$3:$N$10002)+_xlfn.XLOOKUP($C60,'RAW Player Stats'!$B$3:$B$10002,'RAW Player Stats'!$U$3:$U$10002))</f>
        <v>#N/A</v>
      </c>
      <c r="I60" s="21" t="e">
        <f ca="1">_xlfn.XLOOKUP(C60,'RAW Player Stats'!$B$3:$B$10002,'RAW Player Stats'!$R$3:$R$10002)</f>
        <v>#N/A</v>
      </c>
      <c r="J60" s="21" t="e">
        <f ca="1">_xlfn.XLOOKUP($C60,'RAW Player Stats'!$B$3:$B$10002,'RAW Player Stats'!$N$3:$N$10002)/(_xlfn.XLOOKUP($C60,'RAW Player Stats'!$B$3:$B$10002,'RAW Player Stats'!$Q$3:$Q$10002)+_xlfn.XLOOKUP($C60,'RAW Player Stats'!$B$3:$B$10002,'RAW Player Stats'!$N$3:$N$10002)+_xlfn.XLOOKUP($C60,'RAW Player Stats'!$B$3:$B$10002,'RAW Player Stats'!$U$3:$U$10002))</f>
        <v>#N/A</v>
      </c>
      <c r="K60" s="21" t="e">
        <f ca="1">_xlfn.XLOOKUP(C60,'RAW Player Stats'!$B$3:$B$10002,'RAW Player Stats'!$O$3:$O$10002)</f>
        <v>#N/A</v>
      </c>
      <c r="L60" s="21" t="e">
        <f ca="1">_xlfn.XLOOKUP($C60,'RAW Player Stats'!$B$3:$B$10002,'RAW Player Stats'!$U$3:$U$10002)/(_xlfn.XLOOKUP($C60,'RAW Player Stats'!$B$3:$B$10002,'RAW Player Stats'!$Q$3:$Q$10002)+_xlfn.XLOOKUP($C60,'RAW Player Stats'!$B$3:$B$10002,'RAW Player Stats'!$N$3:$N$10002)+_xlfn.XLOOKUP($C60,'RAW Player Stats'!$B$3:$B$10002,'RAW Player Stats'!$U$3:$U$10002))</f>
        <v>#N/A</v>
      </c>
      <c r="M60" s="21" t="e">
        <f ca="1">_xlfn.XLOOKUP(C60,'RAW Player Stats'!$B$3:$B$10002,'RAW Player Stats'!$V$3:$V$10002)</f>
        <v>#N/A</v>
      </c>
      <c r="N60" s="9" cm="1">
        <f t="array" aca="1" ref="N60" ca="1">MIN(IF(ISNA(MATCH('Player Working'!$I$39:OFFSET('Player Working'!$I$39,'Player Working'!$D$39-1,0),'Team Results'!$N$37:N59,0)),'Player Working'!$I$39:OFFSET('Player Working'!$I$39,'Player Working'!$D$39-1,1)))</f>
        <v>0</v>
      </c>
      <c r="O60" t="e">
        <f ca="1">IF(E60&gt;0,IFERROR(2*_xlfn.BINOM.INV(_xlfn.BINOM.INV(G60,H60,RAND()),I60,RAND())+3*_xlfn.BINOM.INV(_xlfn.BINOM.INV(G60,J60,RAND()),K60,RAND())+_xlfn.BINOM.INV(_xlfn.BINOM.INV(G60,L60,RAND()),M60,RAND()),ROUND((G60/F60)*_xlfn.XLOOKUP(C60,'RAW Player Stats'!$B$3:$B$1002,'RAW Player Stats'!$AE$3:$AE$1002),0)),0)</f>
        <v>#N/A</v>
      </c>
    </row>
    <row r="61" spans="2:15" s="20" customFormat="1" ht="31" x14ac:dyDescent="0.35">
      <c r="B61" s="20" t="s">
        <v>723</v>
      </c>
      <c r="D61" s="29"/>
      <c r="E61" s="29"/>
      <c r="F61" s="29"/>
      <c r="G61" s="30"/>
      <c r="H61" s="38"/>
      <c r="I61" s="38"/>
      <c r="J61" s="38"/>
      <c r="K61" s="38"/>
      <c r="L61" s="38"/>
      <c r="M61" s="38"/>
      <c r="N61" s="9"/>
      <c r="O61" s="31" cm="1">
        <f t="array" aca="1" ref="O61" ca="1">SUM((IFERROR(O37:O60,"#N/A")))</f>
        <v>151</v>
      </c>
    </row>
  </sheetData>
  <mergeCells count="10">
    <mergeCell ref="B35:O35"/>
    <mergeCell ref="M1:N2"/>
    <mergeCell ref="M4:N5"/>
    <mergeCell ref="O1:P2"/>
    <mergeCell ref="O4:P5"/>
    <mergeCell ref="B7:O7"/>
    <mergeCell ref="C1:E2"/>
    <mergeCell ref="F1:L2"/>
    <mergeCell ref="C4:E5"/>
    <mergeCell ref="F4:L5"/>
  </mergeCells>
  <phoneticPr fontId="1" type="noConversion"/>
  <conditionalFormatting sqref="M1:N2 M4:N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3">
    <cfRule type="cellIs" dxfId="5" priority="3" operator="lessThan">
      <formula>$O$61</formula>
    </cfRule>
    <cfRule type="cellIs" dxfId="4" priority="4" operator="greaterThan">
      <formula>$O$61</formula>
    </cfRule>
  </conditionalFormatting>
  <conditionalFormatting sqref="O61">
    <cfRule type="cellIs" dxfId="3" priority="1" operator="lessThan">
      <formula>$O$33</formula>
    </cfRule>
    <cfRule type="cellIs" dxfId="2" priority="2" operator="greaterThan">
      <formula>$O$33</formula>
    </cfRule>
  </conditionalFormatting>
  <dataValidations count="1">
    <dataValidation type="list" allowBlank="1" showInputMessage="1" showErrorMessage="1" sqref="F1:L2 F4:L5" xr:uid="{9534BB03-8C38-3342-A596-776DAC2CFC1D}">
      <formula1>Teams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3851-F7DE-DE4E-80CB-4F0EF09D7C63}">
  <dimension ref="A1:N1012"/>
  <sheetViews>
    <sheetView zoomScaleNormal="100" workbookViewId="0">
      <selection activeCell="K2" sqref="K2"/>
    </sheetView>
  </sheetViews>
  <sheetFormatPr baseColWidth="10" defaultRowHeight="16" x14ac:dyDescent="0.2"/>
  <cols>
    <col min="1" max="1" width="8" style="22" customWidth="1"/>
    <col min="2" max="2" width="16.33203125" style="22" customWidth="1"/>
    <col min="3" max="3" width="22.1640625" style="22" bestFit="1" customWidth="1"/>
    <col min="4" max="4" width="14.83203125" style="22" customWidth="1"/>
    <col min="5" max="5" width="16" style="22" bestFit="1" customWidth="1"/>
    <col min="6" max="6" width="10.83203125" style="43" bestFit="1" customWidth="1"/>
    <col min="7" max="7" width="14.1640625" style="43" bestFit="1" customWidth="1"/>
    <col min="8" max="8" width="13.6640625" style="43" customWidth="1"/>
    <col min="9" max="10" width="15" style="23" customWidth="1"/>
    <col min="11" max="11" width="27.1640625" style="22" bestFit="1" customWidth="1"/>
    <col min="12" max="12" width="26.1640625" customWidth="1"/>
    <col min="13" max="13" width="21.83203125" customWidth="1"/>
    <col min="14" max="14" width="73" style="1" customWidth="1"/>
  </cols>
  <sheetData>
    <row r="1" spans="1:14" ht="51" x14ac:dyDescent="0.2">
      <c r="A1" s="28" t="s">
        <v>706</v>
      </c>
      <c r="B1" s="28" t="s">
        <v>707</v>
      </c>
      <c r="C1" s="28" t="s">
        <v>708</v>
      </c>
      <c r="D1" s="28" t="s">
        <v>45</v>
      </c>
      <c r="E1" s="42" t="s">
        <v>41</v>
      </c>
      <c r="F1" s="42" t="s">
        <v>693</v>
      </c>
      <c r="G1" s="42" t="s">
        <v>712</v>
      </c>
      <c r="H1" s="24" t="s">
        <v>709</v>
      </c>
      <c r="I1" s="28" t="s">
        <v>713</v>
      </c>
      <c r="J1" s="26" t="s">
        <v>717</v>
      </c>
      <c r="K1" s="27" t="s">
        <v>719</v>
      </c>
      <c r="L1" s="25" t="s">
        <v>718</v>
      </c>
      <c r="M1" t="s">
        <v>720</v>
      </c>
      <c r="N1"/>
    </row>
    <row r="2" spans="1:14" ht="31" x14ac:dyDescent="0.35">
      <c r="B2" s="22" t="s">
        <v>704</v>
      </c>
      <c r="C2" s="22" t="s">
        <v>705</v>
      </c>
      <c r="D2" s="22" t="s">
        <v>74</v>
      </c>
      <c r="E2" s="43" t="str">
        <f>_xlfn.XLOOKUP(Table2[[#This Row],[Player]],'RAW Player Stats'!$B$3:$B$10006,'RAW Player Stats'!$F$3:$F$10006)</f>
        <v>MIN</v>
      </c>
      <c r="F2" s="43" t="s">
        <v>40</v>
      </c>
      <c r="G2" s="43" t="s">
        <v>710</v>
      </c>
      <c r="H2" s="23">
        <v>0.81299999999999994</v>
      </c>
      <c r="I2" s="22">
        <v>20</v>
      </c>
      <c r="J2" s="22">
        <v>28</v>
      </c>
      <c r="K2">
        <f>COUNTIFS($J$2:$J$1000,"&gt;=20",$H$2:$H$1000,"&gt;=50%")</f>
        <v>4</v>
      </c>
      <c r="L2">
        <f>COUNTIF($H$2:$H$1000,"&gt;=50%")</f>
        <v>7</v>
      </c>
      <c r="M2" s="46">
        <f>K2/L2</f>
        <v>0.5714285714285714</v>
      </c>
      <c r="N2"/>
    </row>
    <row r="3" spans="1:14" x14ac:dyDescent="0.2">
      <c r="B3" s="22" t="s">
        <v>704</v>
      </c>
      <c r="C3" s="22" t="s">
        <v>705</v>
      </c>
      <c r="D3" s="22" t="s">
        <v>494</v>
      </c>
      <c r="E3" s="43" t="str">
        <f>_xlfn.XLOOKUP(Table2[[#This Row],[Player]],'RAW Player Stats'!$B$3:$B$10006,'RAW Player Stats'!$F$3:$F$10006)</f>
        <v>TOR</v>
      </c>
      <c r="F3" s="43" t="s">
        <v>36</v>
      </c>
      <c r="G3" s="43" t="s">
        <v>710</v>
      </c>
      <c r="H3" s="23">
        <v>0.78200000000000003</v>
      </c>
      <c r="I3" s="22">
        <v>20</v>
      </c>
      <c r="J3" s="22">
        <v>12</v>
      </c>
      <c r="K3"/>
      <c r="N3"/>
    </row>
    <row r="4" spans="1:14" x14ac:dyDescent="0.2">
      <c r="B4" s="22" t="s">
        <v>704</v>
      </c>
      <c r="C4" s="22" t="s">
        <v>705</v>
      </c>
      <c r="D4" s="22" t="s">
        <v>535</v>
      </c>
      <c r="E4" s="43" t="str">
        <f>_xlfn.XLOOKUP(Table2[[#This Row],[Player]],'RAW Player Stats'!$B$3:$B$10006,'RAW Player Stats'!$F$3:$F$10006)</f>
        <v>TOR</v>
      </c>
      <c r="F4" s="43" t="s">
        <v>36</v>
      </c>
      <c r="G4" s="43" t="s">
        <v>711</v>
      </c>
      <c r="H4" s="23">
        <v>0.46500000000000002</v>
      </c>
      <c r="I4" s="22">
        <v>20</v>
      </c>
      <c r="J4" s="22">
        <v>36</v>
      </c>
      <c r="K4"/>
      <c r="N4"/>
    </row>
    <row r="5" spans="1:14" x14ac:dyDescent="0.2">
      <c r="B5" s="22" t="s">
        <v>704</v>
      </c>
      <c r="C5" s="22" t="s">
        <v>705</v>
      </c>
      <c r="D5" s="22" t="s">
        <v>445</v>
      </c>
      <c r="E5" s="43" t="str">
        <f>_xlfn.XLOOKUP(Table2[[#This Row],[Player]],'RAW Player Stats'!$B$3:$B$10006,'RAW Player Stats'!$F$3:$F$10006)</f>
        <v>DEN</v>
      </c>
      <c r="F5" s="43" t="s">
        <v>40</v>
      </c>
      <c r="G5" s="43" t="s">
        <v>711</v>
      </c>
      <c r="H5" s="23">
        <v>0.26</v>
      </c>
      <c r="I5" s="22">
        <v>20</v>
      </c>
      <c r="J5" s="22">
        <v>23</v>
      </c>
      <c r="K5"/>
      <c r="N5"/>
    </row>
    <row r="6" spans="1:14" x14ac:dyDescent="0.2">
      <c r="B6" s="22" t="s">
        <v>704</v>
      </c>
      <c r="C6" s="22" t="s">
        <v>705</v>
      </c>
      <c r="D6" s="22" t="s">
        <v>95</v>
      </c>
      <c r="E6" s="43" t="str">
        <f>_xlfn.XLOOKUP(Table2[[#This Row],[Player]],'RAW Player Stats'!$B$3:$B$10006,'RAW Player Stats'!$F$3:$F$10006)</f>
        <v>TOR</v>
      </c>
      <c r="F6" s="43" t="s">
        <v>36</v>
      </c>
      <c r="G6" s="43" t="s">
        <v>711</v>
      </c>
      <c r="H6" s="23">
        <v>0.16500000000000001</v>
      </c>
      <c r="I6" s="22">
        <v>20</v>
      </c>
      <c r="J6" s="22">
        <v>18</v>
      </c>
      <c r="K6"/>
      <c r="N6"/>
    </row>
    <row r="7" spans="1:14" x14ac:dyDescent="0.2">
      <c r="B7" s="22" t="s">
        <v>704</v>
      </c>
      <c r="C7" s="22" t="s">
        <v>705</v>
      </c>
      <c r="D7" s="22" t="s">
        <v>232</v>
      </c>
      <c r="E7" s="43" t="str">
        <f>_xlfn.XLOOKUP(Table2[[#This Row],[Player]],'RAW Player Stats'!$B$3:$B$10006,'RAW Player Stats'!$F$3:$F$10006)</f>
        <v>DEN</v>
      </c>
      <c r="F7" s="43" t="s">
        <v>40</v>
      </c>
      <c r="G7" s="43" t="s">
        <v>711</v>
      </c>
      <c r="H7" s="23">
        <v>0.23499999999999999</v>
      </c>
      <c r="I7" s="22">
        <v>20</v>
      </c>
      <c r="J7" s="22">
        <v>18</v>
      </c>
      <c r="K7"/>
      <c r="N7"/>
    </row>
    <row r="8" spans="1:14" x14ac:dyDescent="0.2">
      <c r="B8" s="22" t="s">
        <v>704</v>
      </c>
      <c r="C8" s="22" t="s">
        <v>705</v>
      </c>
      <c r="D8" s="22" t="s">
        <v>90</v>
      </c>
      <c r="E8" s="43" t="str">
        <f>_xlfn.XLOOKUP(Table2[[#This Row],[Player]],'RAW Player Stats'!$B$3:$B$10006,'RAW Player Stats'!$F$3:$F$10006)</f>
        <v>ORL</v>
      </c>
      <c r="F8" s="43" t="s">
        <v>35</v>
      </c>
      <c r="G8" s="43" t="s">
        <v>711</v>
      </c>
      <c r="H8" s="23">
        <v>0.46600000000000003</v>
      </c>
      <c r="I8" s="22">
        <v>20</v>
      </c>
      <c r="J8" s="22">
        <v>27</v>
      </c>
      <c r="K8"/>
      <c r="N8"/>
    </row>
    <row r="9" spans="1:14" x14ac:dyDescent="0.2">
      <c r="B9" s="22" t="s">
        <v>704</v>
      </c>
      <c r="C9" s="22" t="s">
        <v>705</v>
      </c>
      <c r="D9" s="22" t="s">
        <v>536</v>
      </c>
      <c r="E9" s="43" t="str">
        <f>_xlfn.XLOOKUP(Table2[[#This Row],[Player]],'RAW Player Stats'!$B$3:$B$10006,'RAW Player Stats'!$F$3:$F$10006)</f>
        <v>SAS</v>
      </c>
      <c r="F9" s="43" t="s">
        <v>27</v>
      </c>
      <c r="G9" s="43" t="s">
        <v>711</v>
      </c>
      <c r="H9" s="23">
        <v>0.40500000000000003</v>
      </c>
      <c r="I9" s="22">
        <v>20</v>
      </c>
      <c r="J9" s="22">
        <v>10</v>
      </c>
      <c r="K9"/>
      <c r="N9"/>
    </row>
    <row r="10" spans="1:14" x14ac:dyDescent="0.2">
      <c r="B10" s="22" t="s">
        <v>704</v>
      </c>
      <c r="C10" s="22" t="s">
        <v>705</v>
      </c>
      <c r="D10" s="22" t="s">
        <v>151</v>
      </c>
      <c r="E10" s="43" t="str">
        <f>_xlfn.XLOOKUP(Table2[[#This Row],[Player]],'RAW Player Stats'!$B$3:$B$10006,'RAW Player Stats'!$F$3:$F$10006)</f>
        <v>ORL</v>
      </c>
      <c r="F10" s="43" t="s">
        <v>35</v>
      </c>
      <c r="G10" s="43" t="s">
        <v>711</v>
      </c>
      <c r="H10" s="23">
        <v>0.111</v>
      </c>
      <c r="I10" s="22">
        <v>20</v>
      </c>
      <c r="J10" s="22">
        <v>16</v>
      </c>
      <c r="K10"/>
      <c r="N10"/>
    </row>
    <row r="11" spans="1:14" x14ac:dyDescent="0.2">
      <c r="B11" s="22" t="s">
        <v>704</v>
      </c>
      <c r="C11" s="22" t="s">
        <v>705</v>
      </c>
      <c r="D11" s="22" t="s">
        <v>218</v>
      </c>
      <c r="E11" s="43" t="str">
        <f>_xlfn.XLOOKUP(Table2[[#This Row],[Player]],'RAW Player Stats'!$B$3:$B$10006,'RAW Player Stats'!$F$3:$F$10006)</f>
        <v>ORL</v>
      </c>
      <c r="F11" s="43" t="s">
        <v>35</v>
      </c>
      <c r="G11" s="43" t="s">
        <v>711</v>
      </c>
      <c r="H11" s="23">
        <v>3.1E-2</v>
      </c>
      <c r="I11" s="22">
        <v>20</v>
      </c>
      <c r="J11" s="22">
        <v>13</v>
      </c>
      <c r="K11"/>
      <c r="N11"/>
    </row>
    <row r="12" spans="1:14" x14ac:dyDescent="0.2">
      <c r="B12" s="22" t="s">
        <v>704</v>
      </c>
      <c r="C12" s="22" t="s">
        <v>705</v>
      </c>
      <c r="D12" s="22" t="s">
        <v>221</v>
      </c>
      <c r="E12" s="43" t="str">
        <f>_xlfn.XLOOKUP(Table2[[#This Row],[Player]],'RAW Player Stats'!$B$3:$B$10006,'RAW Player Stats'!$F$3:$F$10006)</f>
        <v>CLE</v>
      </c>
      <c r="F12" s="43" t="s">
        <v>88</v>
      </c>
      <c r="G12" s="43" t="s">
        <v>710</v>
      </c>
      <c r="H12" s="23">
        <v>0.53400000000000003</v>
      </c>
      <c r="I12" s="22">
        <v>20</v>
      </c>
      <c r="J12" s="22">
        <v>19</v>
      </c>
      <c r="K12"/>
      <c r="N12"/>
    </row>
    <row r="13" spans="1:14" x14ac:dyDescent="0.2">
      <c r="B13" s="22" t="s">
        <v>704</v>
      </c>
      <c r="C13" s="22" t="s">
        <v>705</v>
      </c>
      <c r="D13" s="22" t="s">
        <v>478</v>
      </c>
      <c r="E13" s="43" t="str">
        <f>_xlfn.XLOOKUP(Table2[[#This Row],[Player]],'RAW Player Stats'!$B$3:$B$10006,'RAW Player Stats'!$F$3:$F$10006)</f>
        <v>CHO</v>
      </c>
      <c r="F13" s="43" t="s">
        <v>37</v>
      </c>
      <c r="G13" s="43" t="s">
        <v>710</v>
      </c>
      <c r="H13" s="23">
        <v>0.61699999999999999</v>
      </c>
      <c r="I13" s="22">
        <v>20</v>
      </c>
      <c r="J13" s="22">
        <v>22</v>
      </c>
      <c r="K13"/>
      <c r="N13"/>
    </row>
    <row r="14" spans="1:14" x14ac:dyDescent="0.2">
      <c r="B14" s="22" t="s">
        <v>704</v>
      </c>
      <c r="C14" s="22" t="s">
        <v>705</v>
      </c>
      <c r="D14" s="22" t="s">
        <v>434</v>
      </c>
      <c r="E14" s="43" t="str">
        <f>_xlfn.XLOOKUP(Table2[[#This Row],[Player]],'RAW Player Stats'!$B$3:$B$10006,'RAW Player Stats'!$F$3:$F$10006)</f>
        <v>CHO</v>
      </c>
      <c r="F14" s="43" t="s">
        <v>37</v>
      </c>
      <c r="G14" s="43" t="s">
        <v>710</v>
      </c>
      <c r="H14" s="23">
        <v>0.57899999999999996</v>
      </c>
      <c r="I14" s="22">
        <v>20</v>
      </c>
      <c r="J14" s="22">
        <v>28</v>
      </c>
      <c r="K14"/>
      <c r="N14"/>
    </row>
    <row r="15" spans="1:14" x14ac:dyDescent="0.2">
      <c r="B15" s="22" t="s">
        <v>704</v>
      </c>
      <c r="C15" s="22" t="s">
        <v>705</v>
      </c>
      <c r="D15" s="22" t="s">
        <v>395</v>
      </c>
      <c r="E15" s="43" t="str">
        <f>_xlfn.XLOOKUP(Table2[[#This Row],[Player]],'RAW Player Stats'!$B$3:$B$10006,'RAW Player Stats'!$F$3:$F$10006)</f>
        <v>CLE</v>
      </c>
      <c r="F15" s="43" t="s">
        <v>88</v>
      </c>
      <c r="G15" s="43" t="s">
        <v>711</v>
      </c>
      <c r="H15" s="23">
        <v>0.14899999999999999</v>
      </c>
      <c r="I15" s="22">
        <v>20</v>
      </c>
      <c r="J15" s="22">
        <v>26</v>
      </c>
      <c r="K15"/>
      <c r="N15"/>
    </row>
    <row r="16" spans="1:14" x14ac:dyDescent="0.2">
      <c r="B16" s="22" t="s">
        <v>704</v>
      </c>
      <c r="C16" s="22" t="s">
        <v>705</v>
      </c>
      <c r="D16" s="22" t="s">
        <v>550</v>
      </c>
      <c r="E16" s="43" t="str">
        <f>_xlfn.XLOOKUP(Table2[[#This Row],[Player]],'RAW Player Stats'!$B$3:$B$10006,'RAW Player Stats'!$F$3:$F$10006)</f>
        <v>CHO</v>
      </c>
      <c r="F16" s="43" t="s">
        <v>37</v>
      </c>
      <c r="G16" s="43" t="s">
        <v>711</v>
      </c>
      <c r="H16" s="23">
        <v>0.187</v>
      </c>
      <c r="I16" s="22">
        <v>20</v>
      </c>
      <c r="J16" s="22">
        <v>9</v>
      </c>
      <c r="K16"/>
      <c r="N16"/>
    </row>
    <row r="17" spans="2:14" x14ac:dyDescent="0.2">
      <c r="B17" s="22" t="s">
        <v>704</v>
      </c>
      <c r="C17" s="22" t="s">
        <v>705</v>
      </c>
      <c r="D17" s="22" t="s">
        <v>349</v>
      </c>
      <c r="E17" s="43" t="str">
        <f>_xlfn.XLOOKUP(Table2[[#This Row],[Player]],'RAW Player Stats'!$B$3:$B$10006,'RAW Player Stats'!$F$3:$F$10006)</f>
        <v>CLE</v>
      </c>
      <c r="F17" s="43" t="s">
        <v>88</v>
      </c>
      <c r="G17" s="43" t="s">
        <v>711</v>
      </c>
      <c r="H17" s="23">
        <v>4.4999999999999998E-2</v>
      </c>
      <c r="I17" s="22">
        <v>20</v>
      </c>
      <c r="J17" s="22">
        <v>22</v>
      </c>
      <c r="K17"/>
      <c r="N17"/>
    </row>
    <row r="18" spans="2:14" x14ac:dyDescent="0.2">
      <c r="B18" s="22" t="s">
        <v>704</v>
      </c>
      <c r="C18" s="22" t="s">
        <v>705</v>
      </c>
      <c r="D18" s="22" t="s">
        <v>102</v>
      </c>
      <c r="E18" s="43" t="str">
        <f>_xlfn.XLOOKUP(Table2[[#This Row],[Player]],'RAW Player Stats'!$B$3:$B$10006,'RAW Player Stats'!$F$3:$F$10006)</f>
        <v>WAS</v>
      </c>
      <c r="F18" s="43" t="s">
        <v>28</v>
      </c>
      <c r="G18" s="43" t="s">
        <v>710</v>
      </c>
      <c r="H18" s="23">
        <v>0.67200000000000004</v>
      </c>
      <c r="I18" s="22">
        <v>20</v>
      </c>
      <c r="J18" s="22">
        <v>36</v>
      </c>
      <c r="K18"/>
      <c r="N18"/>
    </row>
    <row r="19" spans="2:14" x14ac:dyDescent="0.2">
      <c r="B19" s="22" t="s">
        <v>704</v>
      </c>
      <c r="C19" s="22" t="s">
        <v>705</v>
      </c>
      <c r="D19" s="22" t="s">
        <v>448</v>
      </c>
      <c r="E19" s="43" t="str">
        <f>_xlfn.XLOOKUP(Table2[[#This Row],[Player]],'RAW Player Stats'!$B$3:$B$10006,'RAW Player Stats'!$F$3:$F$10006)</f>
        <v>WAS</v>
      </c>
      <c r="F19" s="43" t="s">
        <v>28</v>
      </c>
      <c r="G19" s="43" t="s">
        <v>710</v>
      </c>
      <c r="H19" s="23">
        <v>0.65500000000000003</v>
      </c>
      <c r="I19" s="22">
        <v>20</v>
      </c>
      <c r="J19" s="22">
        <v>18</v>
      </c>
      <c r="K19"/>
      <c r="N19"/>
    </row>
    <row r="20" spans="2:14" x14ac:dyDescent="0.2">
      <c r="D20" s="22" t="s">
        <v>515</v>
      </c>
      <c r="E20" s="43" t="str">
        <f>_xlfn.XLOOKUP(Table2[[#This Row],[Player]],'RAW Player Stats'!$B$3:$B$10006,'RAW Player Stats'!$F$3:$F$10006)</f>
        <v>BOS</v>
      </c>
      <c r="H20" s="23"/>
      <c r="J20" s="22"/>
      <c r="K20"/>
      <c r="N20"/>
    </row>
    <row r="21" spans="2:14" x14ac:dyDescent="0.2">
      <c r="D21" s="22" t="s">
        <v>469</v>
      </c>
      <c r="E21" s="43" t="str">
        <f>_xlfn.XLOOKUP(Table2[[#This Row],[Player]],'RAW Player Stats'!$B$3:$B$10006,'RAW Player Stats'!$F$3:$F$10006)</f>
        <v>MIA</v>
      </c>
      <c r="H21" s="23"/>
      <c r="J21" s="22"/>
      <c r="K21"/>
      <c r="N21"/>
    </row>
    <row r="22" spans="2:14" x14ac:dyDescent="0.2">
      <c r="E22" s="43">
        <f>_xlfn.XLOOKUP(Table2[[#This Row],[Player]],'RAW Player Stats'!$B$3:$B$10006,'RAW Player Stats'!$F$3:$F$10006)</f>
        <v>0</v>
      </c>
      <c r="H22" s="23"/>
      <c r="J22" s="22"/>
      <c r="K22"/>
      <c r="N22"/>
    </row>
    <row r="23" spans="2:14" x14ac:dyDescent="0.2">
      <c r="E23" s="43">
        <f>_xlfn.XLOOKUP(Table2[[#This Row],[Player]],'RAW Player Stats'!$B$3:$B$10006,'RAW Player Stats'!$F$3:$F$10006)</f>
        <v>0</v>
      </c>
      <c r="H23" s="23"/>
      <c r="J23" s="22"/>
      <c r="K23"/>
      <c r="N23"/>
    </row>
    <row r="24" spans="2:14" x14ac:dyDescent="0.2">
      <c r="E24" s="43">
        <f>_xlfn.XLOOKUP(Table2[[#This Row],[Player]],'RAW Player Stats'!$B$3:$B$10006,'RAW Player Stats'!$F$3:$F$10006)</f>
        <v>0</v>
      </c>
      <c r="H24" s="23"/>
      <c r="J24" s="22"/>
      <c r="K24"/>
      <c r="N24"/>
    </row>
    <row r="25" spans="2:14" x14ac:dyDescent="0.2">
      <c r="E25" s="43">
        <f>_xlfn.XLOOKUP(Table2[[#This Row],[Player]],'RAW Player Stats'!$B$3:$B$10006,'RAW Player Stats'!$F$3:$F$10006)</f>
        <v>0</v>
      </c>
      <c r="H25" s="23"/>
      <c r="J25" s="22"/>
      <c r="K25"/>
      <c r="N25"/>
    </row>
    <row r="26" spans="2:14" x14ac:dyDescent="0.2">
      <c r="E26" s="43">
        <f>_xlfn.XLOOKUP(Table2[[#This Row],[Player]],'RAW Player Stats'!$B$3:$B$10006,'RAW Player Stats'!$F$3:$F$10006)</f>
        <v>0</v>
      </c>
      <c r="H26" s="23"/>
      <c r="J26" s="22"/>
      <c r="K26"/>
      <c r="N26"/>
    </row>
    <row r="27" spans="2:14" x14ac:dyDescent="0.2">
      <c r="E27" s="43">
        <f>_xlfn.XLOOKUP(Table2[[#This Row],[Player]],'RAW Player Stats'!$B$3:$B$10006,'RAW Player Stats'!$F$3:$F$10006)</f>
        <v>0</v>
      </c>
      <c r="H27" s="23"/>
      <c r="J27" s="22"/>
      <c r="K27"/>
      <c r="N27"/>
    </row>
    <row r="28" spans="2:14" x14ac:dyDescent="0.2">
      <c r="E28" s="43">
        <f>_xlfn.XLOOKUP(Table2[[#This Row],[Player]],'RAW Player Stats'!$B$3:$B$10006,'RAW Player Stats'!$F$3:$F$10006)</f>
        <v>0</v>
      </c>
      <c r="H28" s="23"/>
      <c r="J28" s="22"/>
      <c r="K28"/>
      <c r="N28"/>
    </row>
    <row r="29" spans="2:14" x14ac:dyDescent="0.2">
      <c r="E29" s="43">
        <f>_xlfn.XLOOKUP(Table2[[#This Row],[Player]],'RAW Player Stats'!$B$3:$B$10006,'RAW Player Stats'!$F$3:$F$10006)</f>
        <v>0</v>
      </c>
      <c r="H29" s="23"/>
      <c r="J29" s="22"/>
      <c r="K29"/>
      <c r="N29"/>
    </row>
    <row r="30" spans="2:14" x14ac:dyDescent="0.2">
      <c r="E30" s="43">
        <f>_xlfn.XLOOKUP(Table2[[#This Row],[Player]],'RAW Player Stats'!$B$3:$B$10006,'RAW Player Stats'!$F$3:$F$10006)</f>
        <v>0</v>
      </c>
      <c r="H30" s="23"/>
      <c r="J30" s="22"/>
      <c r="K30"/>
      <c r="N30"/>
    </row>
    <row r="31" spans="2:14" x14ac:dyDescent="0.2">
      <c r="E31" s="43">
        <f>_xlfn.XLOOKUP(Table2[[#This Row],[Player]],'RAW Player Stats'!$B$3:$B$10006,'RAW Player Stats'!$F$3:$F$10006)</f>
        <v>0</v>
      </c>
      <c r="H31" s="23"/>
      <c r="J31" s="22"/>
      <c r="K31"/>
      <c r="N31"/>
    </row>
    <row r="32" spans="2:14" x14ac:dyDescent="0.2">
      <c r="E32" s="43">
        <f>_xlfn.XLOOKUP(Table2[[#This Row],[Player]],'RAW Player Stats'!$B$3:$B$10006,'RAW Player Stats'!$F$3:$F$10006)</f>
        <v>0</v>
      </c>
      <c r="H32" s="23"/>
      <c r="J32" s="22"/>
      <c r="K32"/>
      <c r="N32"/>
    </row>
    <row r="33" spans="5:14" x14ac:dyDescent="0.2">
      <c r="E33" s="43">
        <f>_xlfn.XLOOKUP(Table2[[#This Row],[Player]],'RAW Player Stats'!$B$3:$B$10006,'RAW Player Stats'!$F$3:$F$10006)</f>
        <v>0</v>
      </c>
      <c r="H33" s="23"/>
      <c r="J33" s="22"/>
      <c r="K33"/>
      <c r="N33"/>
    </row>
    <row r="34" spans="5:14" x14ac:dyDescent="0.2">
      <c r="E34" s="43">
        <f>_xlfn.XLOOKUP(Table2[[#This Row],[Player]],'RAW Player Stats'!$B$3:$B$10006,'RAW Player Stats'!$F$3:$F$10006)</f>
        <v>0</v>
      </c>
      <c r="H34" s="23"/>
      <c r="J34" s="22"/>
      <c r="K34"/>
      <c r="N34"/>
    </row>
    <row r="35" spans="5:14" x14ac:dyDescent="0.2">
      <c r="E35" s="43">
        <f>_xlfn.XLOOKUP(Table2[[#This Row],[Player]],'RAW Player Stats'!$B$3:$B$10006,'RAW Player Stats'!$F$3:$F$10006)</f>
        <v>0</v>
      </c>
      <c r="H35" s="23"/>
      <c r="J35" s="22"/>
      <c r="K35"/>
      <c r="N35"/>
    </row>
    <row r="36" spans="5:14" x14ac:dyDescent="0.2">
      <c r="E36" s="43">
        <f>_xlfn.XLOOKUP(Table2[[#This Row],[Player]],'RAW Player Stats'!$B$3:$B$10006,'RAW Player Stats'!$F$3:$F$10006)</f>
        <v>0</v>
      </c>
      <c r="H36" s="23"/>
      <c r="J36" s="22"/>
      <c r="K36"/>
      <c r="N36"/>
    </row>
    <row r="37" spans="5:14" x14ac:dyDescent="0.2">
      <c r="E37" s="43">
        <f>_xlfn.XLOOKUP(Table2[[#This Row],[Player]],'RAW Player Stats'!$B$3:$B$10006,'RAW Player Stats'!$F$3:$F$10006)</f>
        <v>0</v>
      </c>
      <c r="H37" s="23"/>
      <c r="J37" s="22"/>
      <c r="K37"/>
      <c r="N37"/>
    </row>
    <row r="38" spans="5:14" x14ac:dyDescent="0.2">
      <c r="E38" s="43">
        <f>_xlfn.XLOOKUP(Table2[[#This Row],[Player]],'RAW Player Stats'!$B$3:$B$10006,'RAW Player Stats'!$F$3:$F$10006)</f>
        <v>0</v>
      </c>
      <c r="H38" s="23"/>
      <c r="J38" s="22"/>
      <c r="K38"/>
      <c r="N38"/>
    </row>
    <row r="39" spans="5:14" x14ac:dyDescent="0.2">
      <c r="E39" s="43">
        <f>_xlfn.XLOOKUP(Table2[[#This Row],[Player]],'RAW Player Stats'!$B$3:$B$10006,'RAW Player Stats'!$F$3:$F$10006)</f>
        <v>0</v>
      </c>
      <c r="H39" s="23"/>
      <c r="J39" s="22"/>
      <c r="K39"/>
      <c r="N39"/>
    </row>
    <row r="40" spans="5:14" x14ac:dyDescent="0.2">
      <c r="E40" s="43">
        <f>_xlfn.XLOOKUP(Table2[[#This Row],[Player]],'RAW Player Stats'!$B$3:$B$10006,'RAW Player Stats'!$F$3:$F$10006)</f>
        <v>0</v>
      </c>
      <c r="H40" s="23"/>
      <c r="J40" s="22"/>
      <c r="K40"/>
      <c r="N40"/>
    </row>
    <row r="41" spans="5:14" x14ac:dyDescent="0.2">
      <c r="E41" s="43">
        <f>_xlfn.XLOOKUP(Table2[[#This Row],[Player]],'RAW Player Stats'!$B$3:$B$10006,'RAW Player Stats'!$F$3:$F$10006)</f>
        <v>0</v>
      </c>
      <c r="H41" s="23"/>
      <c r="J41" s="22"/>
      <c r="K41"/>
      <c r="N41"/>
    </row>
    <row r="42" spans="5:14" x14ac:dyDescent="0.2">
      <c r="E42" s="43">
        <f>_xlfn.XLOOKUP(Table2[[#This Row],[Player]],'RAW Player Stats'!$B$3:$B$10006,'RAW Player Stats'!$F$3:$F$10006)</f>
        <v>0</v>
      </c>
      <c r="H42" s="23"/>
      <c r="J42" s="22"/>
      <c r="K42"/>
      <c r="N42"/>
    </row>
    <row r="43" spans="5:14" x14ac:dyDescent="0.2">
      <c r="E43" s="43">
        <f>_xlfn.XLOOKUP(Table2[[#This Row],[Player]],'RAW Player Stats'!$B$3:$B$10006,'RAW Player Stats'!$F$3:$F$10006)</f>
        <v>0</v>
      </c>
      <c r="H43" s="23"/>
      <c r="J43" s="22"/>
      <c r="K43"/>
      <c r="N43"/>
    </row>
    <row r="44" spans="5:14" x14ac:dyDescent="0.2">
      <c r="E44" s="43">
        <f>_xlfn.XLOOKUP(Table2[[#This Row],[Player]],'RAW Player Stats'!$B$3:$B$10006,'RAW Player Stats'!$F$3:$F$10006)</f>
        <v>0</v>
      </c>
      <c r="H44" s="23"/>
      <c r="J44" s="22"/>
      <c r="K44"/>
      <c r="N44"/>
    </row>
    <row r="45" spans="5:14" x14ac:dyDescent="0.2">
      <c r="E45" s="43">
        <f>_xlfn.XLOOKUP(Table2[[#This Row],[Player]],'RAW Player Stats'!$B$3:$B$10006,'RAW Player Stats'!$F$3:$F$10006)</f>
        <v>0</v>
      </c>
      <c r="H45" s="23"/>
      <c r="J45" s="22"/>
      <c r="K45"/>
      <c r="N45"/>
    </row>
    <row r="46" spans="5:14" x14ac:dyDescent="0.2">
      <c r="E46" s="43">
        <f>_xlfn.XLOOKUP(Table2[[#This Row],[Player]],'RAW Player Stats'!$B$3:$B$10006,'RAW Player Stats'!$F$3:$F$10006)</f>
        <v>0</v>
      </c>
      <c r="H46" s="23"/>
      <c r="J46" s="22"/>
      <c r="K46"/>
      <c r="N46"/>
    </row>
    <row r="47" spans="5:14" x14ac:dyDescent="0.2">
      <c r="E47" s="43">
        <f>_xlfn.XLOOKUP(Table2[[#This Row],[Player]],'RAW Player Stats'!$B$3:$B$10006,'RAW Player Stats'!$F$3:$F$10006)</f>
        <v>0</v>
      </c>
      <c r="H47" s="23"/>
      <c r="J47" s="22"/>
      <c r="K47"/>
      <c r="N47"/>
    </row>
    <row r="48" spans="5:14" x14ac:dyDescent="0.2">
      <c r="E48" s="43">
        <f>_xlfn.XLOOKUP(Table2[[#This Row],[Player]],'RAW Player Stats'!$B$3:$B$10006,'RAW Player Stats'!$F$3:$F$10006)</f>
        <v>0</v>
      </c>
      <c r="H48" s="23"/>
      <c r="J48" s="22"/>
      <c r="K48"/>
      <c r="N48"/>
    </row>
    <row r="49" spans="5:14" x14ac:dyDescent="0.2">
      <c r="E49" s="43">
        <f>_xlfn.XLOOKUP(Table2[[#This Row],[Player]],'RAW Player Stats'!$B$3:$B$10006,'RAW Player Stats'!$F$3:$F$10006)</f>
        <v>0</v>
      </c>
      <c r="H49" s="23"/>
      <c r="J49" s="22"/>
      <c r="K49"/>
      <c r="N49"/>
    </row>
    <row r="50" spans="5:14" x14ac:dyDescent="0.2">
      <c r="E50" s="43">
        <f>_xlfn.XLOOKUP(Table2[[#This Row],[Player]],'RAW Player Stats'!$B$3:$B$10006,'RAW Player Stats'!$F$3:$F$10006)</f>
        <v>0</v>
      </c>
      <c r="H50" s="23"/>
      <c r="J50" s="22"/>
      <c r="K50"/>
      <c r="N50"/>
    </row>
    <row r="51" spans="5:14" x14ac:dyDescent="0.2">
      <c r="E51" s="43">
        <f>_xlfn.XLOOKUP(Table2[[#This Row],[Player]],'RAW Player Stats'!$B$3:$B$10006,'RAW Player Stats'!$F$3:$F$10006)</f>
        <v>0</v>
      </c>
      <c r="H51" s="23"/>
      <c r="J51" s="22"/>
      <c r="K51"/>
      <c r="N51"/>
    </row>
    <row r="52" spans="5:14" x14ac:dyDescent="0.2">
      <c r="E52" s="43">
        <f>_xlfn.XLOOKUP(Table2[[#This Row],[Player]],'RAW Player Stats'!$B$3:$B$10006,'RAW Player Stats'!$F$3:$F$10006)</f>
        <v>0</v>
      </c>
      <c r="H52" s="23"/>
      <c r="J52" s="22"/>
      <c r="K52"/>
      <c r="N52"/>
    </row>
    <row r="53" spans="5:14" x14ac:dyDescent="0.2">
      <c r="E53" s="43">
        <f>_xlfn.XLOOKUP(Table2[[#This Row],[Player]],'RAW Player Stats'!$B$3:$B$10006,'RAW Player Stats'!$F$3:$F$10006)</f>
        <v>0</v>
      </c>
      <c r="H53" s="23"/>
      <c r="J53" s="22"/>
      <c r="K53"/>
      <c r="N53"/>
    </row>
    <row r="54" spans="5:14" x14ac:dyDescent="0.2">
      <c r="E54" s="43">
        <f>_xlfn.XLOOKUP(Table2[[#This Row],[Player]],'RAW Player Stats'!$B$3:$B$10006,'RAW Player Stats'!$F$3:$F$10006)</f>
        <v>0</v>
      </c>
      <c r="H54" s="23"/>
      <c r="J54" s="22"/>
      <c r="K54"/>
      <c r="N54"/>
    </row>
    <row r="55" spans="5:14" x14ac:dyDescent="0.2">
      <c r="E55" s="43">
        <f>_xlfn.XLOOKUP(Table2[[#This Row],[Player]],'RAW Player Stats'!$B$3:$B$10006,'RAW Player Stats'!$F$3:$F$10006)</f>
        <v>0</v>
      </c>
      <c r="H55" s="23"/>
      <c r="J55" s="22"/>
      <c r="K55"/>
      <c r="N55"/>
    </row>
    <row r="56" spans="5:14" x14ac:dyDescent="0.2">
      <c r="E56" s="43">
        <f>_xlfn.XLOOKUP(Table2[[#This Row],[Player]],'RAW Player Stats'!$B$3:$B$10006,'RAW Player Stats'!$F$3:$F$10006)</f>
        <v>0</v>
      </c>
      <c r="H56" s="23"/>
      <c r="J56" s="22"/>
      <c r="K56"/>
      <c r="N56"/>
    </row>
    <row r="57" spans="5:14" x14ac:dyDescent="0.2">
      <c r="E57" s="43">
        <f>_xlfn.XLOOKUP(Table2[[#This Row],[Player]],'RAW Player Stats'!$B$3:$B$10006,'RAW Player Stats'!$F$3:$F$10006)</f>
        <v>0</v>
      </c>
      <c r="H57" s="23"/>
      <c r="J57" s="22"/>
      <c r="K57"/>
      <c r="N57"/>
    </row>
    <row r="58" spans="5:14" x14ac:dyDescent="0.2">
      <c r="E58" s="43">
        <f>_xlfn.XLOOKUP(Table2[[#This Row],[Player]],'RAW Player Stats'!$B$3:$B$10006,'RAW Player Stats'!$F$3:$F$10006)</f>
        <v>0</v>
      </c>
      <c r="H58" s="23"/>
      <c r="J58" s="22"/>
      <c r="K58"/>
      <c r="N58"/>
    </row>
    <row r="59" spans="5:14" x14ac:dyDescent="0.2">
      <c r="E59" s="43">
        <f>_xlfn.XLOOKUP(Table2[[#This Row],[Player]],'RAW Player Stats'!$B$3:$B$10006,'RAW Player Stats'!$F$3:$F$10006)</f>
        <v>0</v>
      </c>
      <c r="H59" s="23"/>
      <c r="J59" s="22"/>
      <c r="K59"/>
      <c r="N59"/>
    </row>
    <row r="60" spans="5:14" x14ac:dyDescent="0.2">
      <c r="E60" s="43">
        <f>_xlfn.XLOOKUP(Table2[[#This Row],[Player]],'RAW Player Stats'!$B$3:$B$10006,'RAW Player Stats'!$F$3:$F$10006)</f>
        <v>0</v>
      </c>
      <c r="H60" s="23"/>
      <c r="J60" s="22"/>
      <c r="K60"/>
      <c r="N60"/>
    </row>
    <row r="61" spans="5:14" x14ac:dyDescent="0.2">
      <c r="E61" s="43">
        <f>_xlfn.XLOOKUP(Table2[[#This Row],[Player]],'RAW Player Stats'!$B$3:$B$10006,'RAW Player Stats'!$F$3:$F$10006)</f>
        <v>0</v>
      </c>
      <c r="H61" s="23"/>
      <c r="J61" s="22"/>
      <c r="K61"/>
      <c r="N61"/>
    </row>
    <row r="62" spans="5:14" x14ac:dyDescent="0.2">
      <c r="E62" s="43">
        <f>_xlfn.XLOOKUP(Table2[[#This Row],[Player]],'RAW Player Stats'!$B$3:$B$10006,'RAW Player Stats'!$F$3:$F$10006)</f>
        <v>0</v>
      </c>
      <c r="H62" s="23"/>
      <c r="J62" s="22"/>
      <c r="K62"/>
      <c r="N62"/>
    </row>
    <row r="63" spans="5:14" x14ac:dyDescent="0.2">
      <c r="E63" s="43">
        <f>_xlfn.XLOOKUP(Table2[[#This Row],[Player]],'RAW Player Stats'!$B$3:$B$10006,'RAW Player Stats'!$F$3:$F$10006)</f>
        <v>0</v>
      </c>
      <c r="H63" s="23"/>
      <c r="J63" s="22"/>
      <c r="K63"/>
      <c r="N63"/>
    </row>
    <row r="64" spans="5:14" x14ac:dyDescent="0.2">
      <c r="E64" s="43">
        <f>_xlfn.XLOOKUP(Table2[[#This Row],[Player]],'RAW Player Stats'!$B$3:$B$10006,'RAW Player Stats'!$F$3:$F$10006)</f>
        <v>0</v>
      </c>
      <c r="H64" s="23"/>
      <c r="J64" s="22"/>
      <c r="K64"/>
      <c r="N64"/>
    </row>
    <row r="65" spans="5:14" x14ac:dyDescent="0.2">
      <c r="E65" s="43">
        <f>_xlfn.XLOOKUP(Table2[[#This Row],[Player]],'RAW Player Stats'!$B$3:$B$10006,'RAW Player Stats'!$F$3:$F$10006)</f>
        <v>0</v>
      </c>
      <c r="H65" s="23"/>
      <c r="J65" s="22"/>
      <c r="K65"/>
      <c r="N65"/>
    </row>
    <row r="66" spans="5:14" x14ac:dyDescent="0.2">
      <c r="E66" s="43">
        <f>_xlfn.XLOOKUP(Table2[[#This Row],[Player]],'RAW Player Stats'!$B$3:$B$10006,'RAW Player Stats'!$F$3:$F$10006)</f>
        <v>0</v>
      </c>
      <c r="H66" s="23"/>
      <c r="J66" s="22"/>
      <c r="K66"/>
      <c r="N66"/>
    </row>
    <row r="67" spans="5:14" x14ac:dyDescent="0.2">
      <c r="E67" s="43">
        <f>_xlfn.XLOOKUP(Table2[[#This Row],[Player]],'RAW Player Stats'!$B$3:$B$10006,'RAW Player Stats'!$F$3:$F$10006)</f>
        <v>0</v>
      </c>
      <c r="H67" s="23"/>
      <c r="J67" s="22"/>
      <c r="K67"/>
      <c r="N67"/>
    </row>
    <row r="68" spans="5:14" x14ac:dyDescent="0.2">
      <c r="E68" s="43">
        <f>_xlfn.XLOOKUP(Table2[[#This Row],[Player]],'RAW Player Stats'!$B$3:$B$10006,'RAW Player Stats'!$F$3:$F$10006)</f>
        <v>0</v>
      </c>
      <c r="H68" s="23"/>
      <c r="J68" s="22"/>
      <c r="K68"/>
      <c r="N68"/>
    </row>
    <row r="69" spans="5:14" x14ac:dyDescent="0.2">
      <c r="E69" s="43">
        <f>_xlfn.XLOOKUP(Table2[[#This Row],[Player]],'RAW Player Stats'!$B$3:$B$10006,'RAW Player Stats'!$F$3:$F$10006)</f>
        <v>0</v>
      </c>
      <c r="H69" s="23"/>
      <c r="J69" s="22"/>
      <c r="K69"/>
      <c r="N69"/>
    </row>
    <row r="70" spans="5:14" x14ac:dyDescent="0.2">
      <c r="E70" s="43">
        <f>_xlfn.XLOOKUP(Table2[[#This Row],[Player]],'RAW Player Stats'!$B$3:$B$10006,'RAW Player Stats'!$F$3:$F$10006)</f>
        <v>0</v>
      </c>
      <c r="H70" s="23"/>
      <c r="J70" s="22"/>
      <c r="K70"/>
      <c r="N70"/>
    </row>
    <row r="71" spans="5:14" x14ac:dyDescent="0.2">
      <c r="E71" s="43">
        <f>_xlfn.XLOOKUP(Table2[[#This Row],[Player]],'RAW Player Stats'!$B$3:$B$10006,'RAW Player Stats'!$F$3:$F$10006)</f>
        <v>0</v>
      </c>
      <c r="H71" s="23"/>
      <c r="J71" s="22"/>
      <c r="K71"/>
      <c r="N71"/>
    </row>
    <row r="72" spans="5:14" x14ac:dyDescent="0.2">
      <c r="E72" s="43">
        <f>_xlfn.XLOOKUP(Table2[[#This Row],[Player]],'RAW Player Stats'!$B$3:$B$10006,'RAW Player Stats'!$F$3:$F$10006)</f>
        <v>0</v>
      </c>
      <c r="H72" s="23"/>
      <c r="J72" s="22"/>
      <c r="K72"/>
      <c r="N72"/>
    </row>
    <row r="73" spans="5:14" x14ac:dyDescent="0.2">
      <c r="E73" s="43">
        <f>_xlfn.XLOOKUP(Table2[[#This Row],[Player]],'RAW Player Stats'!$B$3:$B$10006,'RAW Player Stats'!$F$3:$F$10006)</f>
        <v>0</v>
      </c>
      <c r="H73" s="23"/>
      <c r="J73" s="22"/>
      <c r="K73"/>
      <c r="N73"/>
    </row>
    <row r="74" spans="5:14" x14ac:dyDescent="0.2">
      <c r="E74" s="43">
        <f>_xlfn.XLOOKUP(Table2[[#This Row],[Player]],'RAW Player Stats'!$B$3:$B$10006,'RAW Player Stats'!$F$3:$F$10006)</f>
        <v>0</v>
      </c>
      <c r="H74" s="23"/>
      <c r="J74" s="22"/>
      <c r="K74"/>
      <c r="N74"/>
    </row>
    <row r="75" spans="5:14" x14ac:dyDescent="0.2">
      <c r="E75" s="43">
        <f>_xlfn.XLOOKUP(Table2[[#This Row],[Player]],'RAW Player Stats'!$B$3:$B$10006,'RAW Player Stats'!$F$3:$F$10006)</f>
        <v>0</v>
      </c>
      <c r="H75" s="23"/>
      <c r="J75" s="22"/>
      <c r="K75"/>
      <c r="N75"/>
    </row>
    <row r="76" spans="5:14" x14ac:dyDescent="0.2">
      <c r="E76" s="43">
        <f>_xlfn.XLOOKUP(Table2[[#This Row],[Player]],'RAW Player Stats'!$B$3:$B$10006,'RAW Player Stats'!$F$3:$F$10006)</f>
        <v>0</v>
      </c>
      <c r="H76" s="23"/>
      <c r="J76" s="22"/>
      <c r="K76"/>
      <c r="N76"/>
    </row>
    <row r="77" spans="5:14" x14ac:dyDescent="0.2">
      <c r="E77" s="43">
        <f>_xlfn.XLOOKUP(Table2[[#This Row],[Player]],'RAW Player Stats'!$B$3:$B$10006,'RAW Player Stats'!$F$3:$F$10006)</f>
        <v>0</v>
      </c>
      <c r="H77" s="23"/>
      <c r="J77" s="22"/>
      <c r="K77"/>
      <c r="N77"/>
    </row>
    <row r="78" spans="5:14" x14ac:dyDescent="0.2">
      <c r="E78" s="43">
        <f>_xlfn.XLOOKUP(Table2[[#This Row],[Player]],'RAW Player Stats'!$B$3:$B$10006,'RAW Player Stats'!$F$3:$F$10006)</f>
        <v>0</v>
      </c>
      <c r="H78" s="23"/>
      <c r="J78" s="22"/>
      <c r="K78"/>
      <c r="N78"/>
    </row>
    <row r="79" spans="5:14" x14ac:dyDescent="0.2">
      <c r="E79" s="43">
        <f>_xlfn.XLOOKUP(Table2[[#This Row],[Player]],'RAW Player Stats'!$B$3:$B$10006,'RAW Player Stats'!$F$3:$F$10006)</f>
        <v>0</v>
      </c>
      <c r="H79" s="23"/>
      <c r="J79" s="22"/>
      <c r="K79"/>
      <c r="N79"/>
    </row>
    <row r="80" spans="5:14" x14ac:dyDescent="0.2">
      <c r="E80" s="43">
        <f>_xlfn.XLOOKUP(Table2[[#This Row],[Player]],'RAW Player Stats'!$B$3:$B$10006,'RAW Player Stats'!$F$3:$F$10006)</f>
        <v>0</v>
      </c>
      <c r="H80" s="23"/>
      <c r="J80" s="22"/>
      <c r="K80"/>
      <c r="N80"/>
    </row>
    <row r="81" spans="5:14" x14ac:dyDescent="0.2">
      <c r="E81" s="43">
        <f>_xlfn.XLOOKUP(Table2[[#This Row],[Player]],'RAW Player Stats'!$B$3:$B$10006,'RAW Player Stats'!$F$3:$F$10006)</f>
        <v>0</v>
      </c>
      <c r="H81" s="23"/>
      <c r="J81" s="22"/>
      <c r="K81"/>
      <c r="N81"/>
    </row>
    <row r="82" spans="5:14" x14ac:dyDescent="0.2">
      <c r="E82" s="43">
        <f>_xlfn.XLOOKUP(Table2[[#This Row],[Player]],'RAW Player Stats'!$B$3:$B$10006,'RAW Player Stats'!$F$3:$F$10006)</f>
        <v>0</v>
      </c>
      <c r="H82" s="23"/>
      <c r="J82" s="22"/>
      <c r="K82"/>
      <c r="N82"/>
    </row>
    <row r="83" spans="5:14" x14ac:dyDescent="0.2">
      <c r="E83" s="43">
        <f>_xlfn.XLOOKUP(Table2[[#This Row],[Player]],'RAW Player Stats'!$B$3:$B$10006,'RAW Player Stats'!$F$3:$F$10006)</f>
        <v>0</v>
      </c>
      <c r="H83" s="23"/>
      <c r="J83" s="22"/>
      <c r="K83"/>
      <c r="N83"/>
    </row>
    <row r="84" spans="5:14" x14ac:dyDescent="0.2">
      <c r="E84" s="43">
        <f>_xlfn.XLOOKUP(Table2[[#This Row],[Player]],'RAW Player Stats'!$B$3:$B$10006,'RAW Player Stats'!$F$3:$F$10006)</f>
        <v>0</v>
      </c>
      <c r="H84" s="23"/>
      <c r="J84" s="22"/>
      <c r="K84"/>
      <c r="N84"/>
    </row>
    <row r="85" spans="5:14" x14ac:dyDescent="0.2">
      <c r="E85" s="43">
        <f>_xlfn.XLOOKUP(Table2[[#This Row],[Player]],'RAW Player Stats'!$B$3:$B$10006,'RAW Player Stats'!$F$3:$F$10006)</f>
        <v>0</v>
      </c>
      <c r="H85" s="23"/>
      <c r="J85" s="22"/>
      <c r="K85"/>
      <c r="N85"/>
    </row>
    <row r="86" spans="5:14" x14ac:dyDescent="0.2">
      <c r="E86" s="43">
        <f>_xlfn.XLOOKUP(Table2[[#This Row],[Player]],'RAW Player Stats'!$B$3:$B$10006,'RAW Player Stats'!$F$3:$F$10006)</f>
        <v>0</v>
      </c>
      <c r="H86" s="23"/>
      <c r="J86" s="22"/>
      <c r="K86"/>
      <c r="N86"/>
    </row>
    <row r="87" spans="5:14" x14ac:dyDescent="0.2">
      <c r="E87" s="43">
        <f>_xlfn.XLOOKUP(Table2[[#This Row],[Player]],'RAW Player Stats'!$B$3:$B$10006,'RAW Player Stats'!$F$3:$F$10006)</f>
        <v>0</v>
      </c>
      <c r="H87" s="23"/>
      <c r="J87" s="22"/>
      <c r="K87"/>
      <c r="N87"/>
    </row>
    <row r="88" spans="5:14" x14ac:dyDescent="0.2">
      <c r="E88" s="43">
        <f>_xlfn.XLOOKUP(Table2[[#This Row],[Player]],'RAW Player Stats'!$B$3:$B$10006,'RAW Player Stats'!$F$3:$F$10006)</f>
        <v>0</v>
      </c>
      <c r="H88" s="23"/>
      <c r="J88" s="22"/>
      <c r="K88"/>
      <c r="N88"/>
    </row>
    <row r="89" spans="5:14" x14ac:dyDescent="0.2">
      <c r="E89" s="43">
        <f>_xlfn.XLOOKUP(Table2[[#This Row],[Player]],'RAW Player Stats'!$B$3:$B$10006,'RAW Player Stats'!$F$3:$F$10006)</f>
        <v>0</v>
      </c>
      <c r="H89" s="23"/>
      <c r="J89" s="22"/>
      <c r="K89"/>
      <c r="N89"/>
    </row>
    <row r="90" spans="5:14" x14ac:dyDescent="0.2">
      <c r="E90" s="43">
        <f>_xlfn.XLOOKUP(Table2[[#This Row],[Player]],'RAW Player Stats'!$B$3:$B$10006,'RAW Player Stats'!$F$3:$F$10006)</f>
        <v>0</v>
      </c>
      <c r="H90" s="23"/>
      <c r="J90" s="22"/>
      <c r="K90"/>
      <c r="N90"/>
    </row>
    <row r="91" spans="5:14" x14ac:dyDescent="0.2">
      <c r="E91" s="43">
        <f>_xlfn.XLOOKUP(Table2[[#This Row],[Player]],'RAW Player Stats'!$B$3:$B$10006,'RAW Player Stats'!$F$3:$F$10006)</f>
        <v>0</v>
      </c>
      <c r="H91" s="23"/>
      <c r="J91" s="22"/>
      <c r="K91"/>
      <c r="N91"/>
    </row>
    <row r="92" spans="5:14" x14ac:dyDescent="0.2">
      <c r="E92" s="43">
        <f>_xlfn.XLOOKUP(Table2[[#This Row],[Player]],'RAW Player Stats'!$B$3:$B$10006,'RAW Player Stats'!$F$3:$F$10006)</f>
        <v>0</v>
      </c>
      <c r="H92" s="23"/>
      <c r="J92" s="22"/>
      <c r="K92"/>
      <c r="N92"/>
    </row>
    <row r="93" spans="5:14" x14ac:dyDescent="0.2">
      <c r="E93" s="43">
        <f>_xlfn.XLOOKUP(Table2[[#This Row],[Player]],'RAW Player Stats'!$B$3:$B$10006,'RAW Player Stats'!$F$3:$F$10006)</f>
        <v>0</v>
      </c>
      <c r="H93" s="23"/>
      <c r="J93" s="22"/>
      <c r="K93"/>
      <c r="N93"/>
    </row>
    <row r="94" spans="5:14" x14ac:dyDescent="0.2">
      <c r="E94" s="43">
        <f>_xlfn.XLOOKUP(Table2[[#This Row],[Player]],'RAW Player Stats'!$B$3:$B$10006,'RAW Player Stats'!$F$3:$F$10006)</f>
        <v>0</v>
      </c>
      <c r="H94" s="23"/>
      <c r="J94" s="22"/>
      <c r="K94"/>
      <c r="N94"/>
    </row>
    <row r="95" spans="5:14" x14ac:dyDescent="0.2">
      <c r="E95" s="43">
        <f>_xlfn.XLOOKUP(Table2[[#This Row],[Player]],'RAW Player Stats'!$B$3:$B$10006,'RAW Player Stats'!$F$3:$F$10006)</f>
        <v>0</v>
      </c>
      <c r="H95" s="23"/>
      <c r="J95" s="22"/>
      <c r="K95"/>
      <c r="N95"/>
    </row>
    <row r="96" spans="5:14" x14ac:dyDescent="0.2">
      <c r="E96" s="43">
        <f>_xlfn.XLOOKUP(Table2[[#This Row],[Player]],'RAW Player Stats'!$B$3:$B$10006,'RAW Player Stats'!$F$3:$F$10006)</f>
        <v>0</v>
      </c>
      <c r="H96" s="23"/>
      <c r="J96" s="22"/>
      <c r="K96"/>
      <c r="N96"/>
    </row>
    <row r="97" spans="5:14" x14ac:dyDescent="0.2">
      <c r="E97" s="43">
        <f>_xlfn.XLOOKUP(Table2[[#This Row],[Player]],'RAW Player Stats'!$B$3:$B$10006,'RAW Player Stats'!$F$3:$F$10006)</f>
        <v>0</v>
      </c>
      <c r="H97" s="23"/>
      <c r="J97" s="22"/>
      <c r="K97"/>
      <c r="N97"/>
    </row>
    <row r="98" spans="5:14" x14ac:dyDescent="0.2">
      <c r="E98" s="43">
        <f>_xlfn.XLOOKUP(Table2[[#This Row],[Player]],'RAW Player Stats'!$B$3:$B$10006,'RAW Player Stats'!$F$3:$F$10006)</f>
        <v>0</v>
      </c>
      <c r="H98" s="23"/>
      <c r="J98" s="22"/>
      <c r="K98"/>
      <c r="N98"/>
    </row>
    <row r="99" spans="5:14" x14ac:dyDescent="0.2">
      <c r="E99" s="43">
        <f>_xlfn.XLOOKUP(Table2[[#This Row],[Player]],'RAW Player Stats'!$B$3:$B$10006,'RAW Player Stats'!$F$3:$F$10006)</f>
        <v>0</v>
      </c>
      <c r="H99" s="23"/>
      <c r="J99" s="22"/>
      <c r="K99"/>
      <c r="N99"/>
    </row>
    <row r="100" spans="5:14" x14ac:dyDescent="0.2">
      <c r="E100" s="43">
        <f>_xlfn.XLOOKUP(Table2[[#This Row],[Player]],'RAW Player Stats'!$B$3:$B$10006,'RAW Player Stats'!$F$3:$F$10006)</f>
        <v>0</v>
      </c>
      <c r="H100" s="23"/>
      <c r="J100" s="22"/>
      <c r="K100"/>
      <c r="N100"/>
    </row>
    <row r="101" spans="5:14" x14ac:dyDescent="0.2">
      <c r="E101" s="43">
        <f>_xlfn.XLOOKUP(Table2[[#This Row],[Player]],'RAW Player Stats'!$B$3:$B$10006,'RAW Player Stats'!$F$3:$F$10006)</f>
        <v>0</v>
      </c>
      <c r="H101" s="23"/>
      <c r="J101" s="22"/>
      <c r="K101"/>
      <c r="N101"/>
    </row>
    <row r="102" spans="5:14" x14ac:dyDescent="0.2">
      <c r="E102" s="43">
        <f>_xlfn.XLOOKUP(Table2[[#This Row],[Player]],'RAW Player Stats'!$B$3:$B$10006,'RAW Player Stats'!$F$3:$F$10006)</f>
        <v>0</v>
      </c>
      <c r="H102" s="23"/>
      <c r="J102" s="22"/>
      <c r="K102"/>
      <c r="N102"/>
    </row>
    <row r="103" spans="5:14" x14ac:dyDescent="0.2">
      <c r="E103" s="43">
        <f>_xlfn.XLOOKUP(Table2[[#This Row],[Player]],'RAW Player Stats'!$B$3:$B$10006,'RAW Player Stats'!$F$3:$F$10006)</f>
        <v>0</v>
      </c>
      <c r="H103" s="23"/>
      <c r="J103" s="22"/>
      <c r="K103"/>
      <c r="N103"/>
    </row>
    <row r="104" spans="5:14" x14ac:dyDescent="0.2">
      <c r="E104" s="43">
        <f>_xlfn.XLOOKUP(Table2[[#This Row],[Player]],'RAW Player Stats'!$B$3:$B$10006,'RAW Player Stats'!$F$3:$F$10006)</f>
        <v>0</v>
      </c>
      <c r="H104" s="23"/>
      <c r="J104" s="22"/>
      <c r="K104"/>
      <c r="N104"/>
    </row>
    <row r="105" spans="5:14" x14ac:dyDescent="0.2">
      <c r="E105" s="43">
        <f>_xlfn.XLOOKUP(Table2[[#This Row],[Player]],'RAW Player Stats'!$B$3:$B$10006,'RAW Player Stats'!$F$3:$F$10006)</f>
        <v>0</v>
      </c>
      <c r="H105" s="23"/>
      <c r="J105" s="22"/>
      <c r="K105"/>
      <c r="N105"/>
    </row>
    <row r="106" spans="5:14" x14ac:dyDescent="0.2">
      <c r="E106" s="43">
        <f>_xlfn.XLOOKUP(Table2[[#This Row],[Player]],'RAW Player Stats'!$B$3:$B$10006,'RAW Player Stats'!$F$3:$F$10006)</f>
        <v>0</v>
      </c>
      <c r="H106" s="23"/>
      <c r="J106" s="22"/>
      <c r="K106"/>
      <c r="N106"/>
    </row>
    <row r="107" spans="5:14" x14ac:dyDescent="0.2">
      <c r="E107" s="43">
        <f>_xlfn.XLOOKUP(Table2[[#This Row],[Player]],'RAW Player Stats'!$B$3:$B$10006,'RAW Player Stats'!$F$3:$F$10006)</f>
        <v>0</v>
      </c>
      <c r="H107" s="23"/>
      <c r="J107" s="22"/>
      <c r="K107"/>
      <c r="N107"/>
    </row>
    <row r="108" spans="5:14" x14ac:dyDescent="0.2">
      <c r="E108" s="43">
        <f>_xlfn.XLOOKUP(Table2[[#This Row],[Player]],'RAW Player Stats'!$B$3:$B$10006,'RAW Player Stats'!$F$3:$F$10006)</f>
        <v>0</v>
      </c>
      <c r="H108" s="23"/>
      <c r="J108" s="22"/>
      <c r="K108"/>
      <c r="N108"/>
    </row>
    <row r="109" spans="5:14" x14ac:dyDescent="0.2">
      <c r="E109" s="43">
        <f>_xlfn.XLOOKUP(Table2[[#This Row],[Player]],'RAW Player Stats'!$B$3:$B$10006,'RAW Player Stats'!$F$3:$F$10006)</f>
        <v>0</v>
      </c>
      <c r="H109" s="23"/>
      <c r="J109" s="22"/>
      <c r="K109"/>
      <c r="N109"/>
    </row>
    <row r="110" spans="5:14" x14ac:dyDescent="0.2">
      <c r="E110" s="43">
        <f>_xlfn.XLOOKUP(Table2[[#This Row],[Player]],'RAW Player Stats'!$B$3:$B$10006,'RAW Player Stats'!$F$3:$F$10006)</f>
        <v>0</v>
      </c>
      <c r="H110" s="23"/>
      <c r="J110" s="22"/>
      <c r="K110"/>
      <c r="N110"/>
    </row>
    <row r="111" spans="5:14" x14ac:dyDescent="0.2">
      <c r="E111" s="43">
        <f>_xlfn.XLOOKUP(Table2[[#This Row],[Player]],'RAW Player Stats'!$B$3:$B$10006,'RAW Player Stats'!$F$3:$F$10006)</f>
        <v>0</v>
      </c>
      <c r="H111" s="23"/>
      <c r="J111" s="22"/>
      <c r="K111"/>
      <c r="N111"/>
    </row>
    <row r="112" spans="5:14" x14ac:dyDescent="0.2">
      <c r="E112" s="43">
        <f>_xlfn.XLOOKUP(Table2[[#This Row],[Player]],'RAW Player Stats'!$B$3:$B$10006,'RAW Player Stats'!$F$3:$F$10006)</f>
        <v>0</v>
      </c>
      <c r="H112" s="23"/>
      <c r="J112" s="22"/>
      <c r="K112"/>
      <c r="N112"/>
    </row>
    <row r="113" spans="5:14" x14ac:dyDescent="0.2">
      <c r="E113" s="43">
        <f>_xlfn.XLOOKUP(Table2[[#This Row],[Player]],'RAW Player Stats'!$B$3:$B$10006,'RAW Player Stats'!$F$3:$F$10006)</f>
        <v>0</v>
      </c>
      <c r="H113" s="23"/>
      <c r="J113" s="22"/>
      <c r="K113"/>
      <c r="N113"/>
    </row>
    <row r="114" spans="5:14" x14ac:dyDescent="0.2">
      <c r="E114" s="43">
        <f>_xlfn.XLOOKUP(Table2[[#This Row],[Player]],'RAW Player Stats'!$B$3:$B$10006,'RAW Player Stats'!$F$3:$F$10006)</f>
        <v>0</v>
      </c>
      <c r="H114" s="23"/>
      <c r="J114" s="22"/>
      <c r="K114"/>
      <c r="N114"/>
    </row>
    <row r="115" spans="5:14" x14ac:dyDescent="0.2">
      <c r="E115" s="43">
        <f>_xlfn.XLOOKUP(Table2[[#This Row],[Player]],'RAW Player Stats'!$B$3:$B$10006,'RAW Player Stats'!$F$3:$F$10006)</f>
        <v>0</v>
      </c>
      <c r="H115" s="23"/>
      <c r="J115" s="22"/>
      <c r="K115"/>
      <c r="N115"/>
    </row>
    <row r="116" spans="5:14" x14ac:dyDescent="0.2">
      <c r="E116" s="43">
        <f>_xlfn.XLOOKUP(Table2[[#This Row],[Player]],'RAW Player Stats'!$B$3:$B$10006,'RAW Player Stats'!$F$3:$F$10006)</f>
        <v>0</v>
      </c>
      <c r="H116" s="23"/>
      <c r="J116" s="22"/>
      <c r="K116"/>
      <c r="N116"/>
    </row>
    <row r="117" spans="5:14" x14ac:dyDescent="0.2">
      <c r="E117" s="43">
        <f>_xlfn.XLOOKUP(Table2[[#This Row],[Player]],'RAW Player Stats'!$B$3:$B$10006,'RAW Player Stats'!$F$3:$F$10006)</f>
        <v>0</v>
      </c>
      <c r="H117" s="23"/>
      <c r="J117" s="22"/>
      <c r="K117"/>
      <c r="N117"/>
    </row>
    <row r="118" spans="5:14" x14ac:dyDescent="0.2">
      <c r="E118" s="43">
        <f>_xlfn.XLOOKUP(Table2[[#This Row],[Player]],'RAW Player Stats'!$B$3:$B$10006,'RAW Player Stats'!$F$3:$F$10006)</f>
        <v>0</v>
      </c>
      <c r="H118" s="23"/>
      <c r="J118" s="22"/>
      <c r="K118"/>
      <c r="N118"/>
    </row>
    <row r="119" spans="5:14" x14ac:dyDescent="0.2">
      <c r="E119" s="43">
        <f>_xlfn.XLOOKUP(Table2[[#This Row],[Player]],'RAW Player Stats'!$B$3:$B$10006,'RAW Player Stats'!$F$3:$F$10006)</f>
        <v>0</v>
      </c>
      <c r="H119" s="23"/>
      <c r="J119" s="22"/>
      <c r="K119"/>
      <c r="N119"/>
    </row>
    <row r="120" spans="5:14" x14ac:dyDescent="0.2">
      <c r="E120" s="43">
        <f>_xlfn.XLOOKUP(Table2[[#This Row],[Player]],'RAW Player Stats'!$B$3:$B$10006,'RAW Player Stats'!$F$3:$F$10006)</f>
        <v>0</v>
      </c>
      <c r="H120" s="23"/>
      <c r="J120" s="22"/>
      <c r="K120"/>
      <c r="N120"/>
    </row>
    <row r="121" spans="5:14" x14ac:dyDescent="0.2">
      <c r="E121" s="43">
        <f>_xlfn.XLOOKUP(Table2[[#This Row],[Player]],'RAW Player Stats'!$B$3:$B$10006,'RAW Player Stats'!$F$3:$F$10006)</f>
        <v>0</v>
      </c>
      <c r="H121" s="23"/>
      <c r="J121" s="22"/>
      <c r="K121"/>
      <c r="N121"/>
    </row>
    <row r="122" spans="5:14" x14ac:dyDescent="0.2">
      <c r="E122" s="43">
        <f>_xlfn.XLOOKUP(Table2[[#This Row],[Player]],'RAW Player Stats'!$B$3:$B$10006,'RAW Player Stats'!$F$3:$F$10006)</f>
        <v>0</v>
      </c>
      <c r="H122" s="23"/>
      <c r="J122" s="22"/>
      <c r="K122"/>
      <c r="N122"/>
    </row>
    <row r="123" spans="5:14" x14ac:dyDescent="0.2">
      <c r="E123" s="43">
        <f>_xlfn.XLOOKUP(Table2[[#This Row],[Player]],'RAW Player Stats'!$B$3:$B$10006,'RAW Player Stats'!$F$3:$F$10006)</f>
        <v>0</v>
      </c>
      <c r="H123" s="23"/>
      <c r="J123" s="22"/>
      <c r="K123"/>
      <c r="N123"/>
    </row>
    <row r="124" spans="5:14" x14ac:dyDescent="0.2">
      <c r="E124" s="43">
        <f>_xlfn.XLOOKUP(Table2[[#This Row],[Player]],'RAW Player Stats'!$B$3:$B$10006,'RAW Player Stats'!$F$3:$F$10006)</f>
        <v>0</v>
      </c>
      <c r="H124" s="23"/>
      <c r="J124" s="22"/>
      <c r="K124"/>
      <c r="N124"/>
    </row>
    <row r="125" spans="5:14" x14ac:dyDescent="0.2">
      <c r="E125" s="43">
        <f>_xlfn.XLOOKUP(Table2[[#This Row],[Player]],'RAW Player Stats'!$B$3:$B$10006,'RAW Player Stats'!$F$3:$F$10006)</f>
        <v>0</v>
      </c>
      <c r="H125" s="23"/>
      <c r="J125" s="22"/>
      <c r="K125"/>
      <c r="N125"/>
    </row>
    <row r="126" spans="5:14" x14ac:dyDescent="0.2">
      <c r="E126" s="43">
        <f>_xlfn.XLOOKUP(Table2[[#This Row],[Player]],'RAW Player Stats'!$B$3:$B$10006,'RAW Player Stats'!$F$3:$F$10006)</f>
        <v>0</v>
      </c>
      <c r="H126" s="23"/>
      <c r="J126" s="22"/>
      <c r="K126"/>
      <c r="N126"/>
    </row>
    <row r="127" spans="5:14" x14ac:dyDescent="0.2">
      <c r="E127" s="43">
        <f>_xlfn.XLOOKUP(Table2[[#This Row],[Player]],'RAW Player Stats'!$B$3:$B$10006,'RAW Player Stats'!$F$3:$F$10006)</f>
        <v>0</v>
      </c>
      <c r="H127" s="23"/>
      <c r="J127" s="22"/>
      <c r="K127"/>
      <c r="N127"/>
    </row>
    <row r="128" spans="5:14" x14ac:dyDescent="0.2">
      <c r="E128" s="43">
        <f>_xlfn.XLOOKUP(Table2[[#This Row],[Player]],'RAW Player Stats'!$B$3:$B$10006,'RAW Player Stats'!$F$3:$F$10006)</f>
        <v>0</v>
      </c>
      <c r="H128" s="23"/>
      <c r="J128" s="22"/>
      <c r="K128"/>
      <c r="N128"/>
    </row>
    <row r="129" spans="5:14" x14ac:dyDescent="0.2">
      <c r="E129" s="43">
        <f>_xlfn.XLOOKUP(Table2[[#This Row],[Player]],'RAW Player Stats'!$B$3:$B$10006,'RAW Player Stats'!$F$3:$F$10006)</f>
        <v>0</v>
      </c>
      <c r="H129" s="23"/>
      <c r="J129" s="22"/>
      <c r="K129"/>
      <c r="N129"/>
    </row>
    <row r="130" spans="5:14" x14ac:dyDescent="0.2">
      <c r="E130" s="43">
        <f>_xlfn.XLOOKUP(Table2[[#This Row],[Player]],'RAW Player Stats'!$B$3:$B$10006,'RAW Player Stats'!$F$3:$F$10006)</f>
        <v>0</v>
      </c>
      <c r="H130" s="23"/>
      <c r="J130" s="22"/>
      <c r="K130"/>
      <c r="N130"/>
    </row>
    <row r="131" spans="5:14" x14ac:dyDescent="0.2">
      <c r="E131" s="43">
        <f>_xlfn.XLOOKUP(Table2[[#This Row],[Player]],'RAW Player Stats'!$B$3:$B$10006,'RAW Player Stats'!$F$3:$F$10006)</f>
        <v>0</v>
      </c>
      <c r="H131" s="23"/>
      <c r="J131" s="22"/>
      <c r="K131"/>
      <c r="N131"/>
    </row>
    <row r="132" spans="5:14" x14ac:dyDescent="0.2">
      <c r="E132" s="43">
        <f>_xlfn.XLOOKUP(Table2[[#This Row],[Player]],'RAW Player Stats'!$B$3:$B$10006,'RAW Player Stats'!$F$3:$F$10006)</f>
        <v>0</v>
      </c>
      <c r="H132" s="23"/>
      <c r="J132" s="22"/>
      <c r="K132"/>
      <c r="N132"/>
    </row>
    <row r="133" spans="5:14" x14ac:dyDescent="0.2">
      <c r="E133" s="43">
        <f>_xlfn.XLOOKUP(Table2[[#This Row],[Player]],'RAW Player Stats'!$B$3:$B$10006,'RAW Player Stats'!$F$3:$F$10006)</f>
        <v>0</v>
      </c>
      <c r="H133" s="23"/>
      <c r="J133" s="22"/>
      <c r="K133"/>
      <c r="N133"/>
    </row>
    <row r="134" spans="5:14" x14ac:dyDescent="0.2">
      <c r="E134" s="43">
        <f>_xlfn.XLOOKUP(Table2[[#This Row],[Player]],'RAW Player Stats'!$B$3:$B$10006,'RAW Player Stats'!$F$3:$F$10006)</f>
        <v>0</v>
      </c>
      <c r="H134" s="23"/>
      <c r="J134" s="22"/>
      <c r="K134"/>
      <c r="N134"/>
    </row>
    <row r="135" spans="5:14" x14ac:dyDescent="0.2">
      <c r="E135" s="43">
        <f>_xlfn.XLOOKUP(Table2[[#This Row],[Player]],'RAW Player Stats'!$B$3:$B$10006,'RAW Player Stats'!$F$3:$F$10006)</f>
        <v>0</v>
      </c>
      <c r="H135" s="23"/>
      <c r="J135" s="22"/>
      <c r="K135"/>
      <c r="N135"/>
    </row>
    <row r="136" spans="5:14" x14ac:dyDescent="0.2">
      <c r="E136" s="43">
        <f>_xlfn.XLOOKUP(Table2[[#This Row],[Player]],'RAW Player Stats'!$B$3:$B$10006,'RAW Player Stats'!$F$3:$F$10006)</f>
        <v>0</v>
      </c>
      <c r="H136" s="23"/>
      <c r="J136" s="22"/>
      <c r="K136"/>
      <c r="N136"/>
    </row>
    <row r="137" spans="5:14" x14ac:dyDescent="0.2">
      <c r="E137" s="43">
        <f>_xlfn.XLOOKUP(Table2[[#This Row],[Player]],'RAW Player Stats'!$B$3:$B$10006,'RAW Player Stats'!$F$3:$F$10006)</f>
        <v>0</v>
      </c>
      <c r="H137" s="23"/>
      <c r="J137" s="22"/>
      <c r="K137"/>
      <c r="N137"/>
    </row>
    <row r="138" spans="5:14" x14ac:dyDescent="0.2">
      <c r="E138" s="43">
        <f>_xlfn.XLOOKUP(Table2[[#This Row],[Player]],'RAW Player Stats'!$B$3:$B$10006,'RAW Player Stats'!$F$3:$F$10006)</f>
        <v>0</v>
      </c>
      <c r="H138" s="23"/>
      <c r="J138" s="22"/>
      <c r="K138"/>
      <c r="N138"/>
    </row>
    <row r="139" spans="5:14" x14ac:dyDescent="0.2">
      <c r="E139" s="43">
        <f>_xlfn.XLOOKUP(Table2[[#This Row],[Player]],'RAW Player Stats'!$B$3:$B$10006,'RAW Player Stats'!$F$3:$F$10006)</f>
        <v>0</v>
      </c>
      <c r="H139" s="23"/>
      <c r="J139" s="22"/>
      <c r="K139"/>
      <c r="N139"/>
    </row>
    <row r="140" spans="5:14" x14ac:dyDescent="0.2">
      <c r="E140" s="43">
        <f>_xlfn.XLOOKUP(Table2[[#This Row],[Player]],'RAW Player Stats'!$B$3:$B$10006,'RAW Player Stats'!$F$3:$F$10006)</f>
        <v>0</v>
      </c>
      <c r="H140" s="23"/>
      <c r="J140" s="22"/>
      <c r="K140"/>
      <c r="N140"/>
    </row>
    <row r="141" spans="5:14" x14ac:dyDescent="0.2">
      <c r="E141" s="43">
        <f>_xlfn.XLOOKUP(Table2[[#This Row],[Player]],'RAW Player Stats'!$B$3:$B$10006,'RAW Player Stats'!$F$3:$F$10006)</f>
        <v>0</v>
      </c>
      <c r="H141" s="23"/>
      <c r="J141" s="22"/>
      <c r="K141"/>
      <c r="N141"/>
    </row>
    <row r="142" spans="5:14" x14ac:dyDescent="0.2">
      <c r="E142" s="43">
        <f>_xlfn.XLOOKUP(Table2[[#This Row],[Player]],'RAW Player Stats'!$B$3:$B$10006,'RAW Player Stats'!$F$3:$F$10006)</f>
        <v>0</v>
      </c>
      <c r="H142" s="23"/>
      <c r="J142" s="22"/>
      <c r="K142"/>
      <c r="N142"/>
    </row>
    <row r="143" spans="5:14" x14ac:dyDescent="0.2">
      <c r="E143" s="43">
        <f>_xlfn.XLOOKUP(Table2[[#This Row],[Player]],'RAW Player Stats'!$B$3:$B$10006,'RAW Player Stats'!$F$3:$F$10006)</f>
        <v>0</v>
      </c>
      <c r="H143" s="23"/>
      <c r="J143" s="22"/>
      <c r="K143"/>
      <c r="N143"/>
    </row>
    <row r="144" spans="5:14" x14ac:dyDescent="0.2">
      <c r="E144" s="43">
        <f>_xlfn.XLOOKUP(Table2[[#This Row],[Player]],'RAW Player Stats'!$B$3:$B$10006,'RAW Player Stats'!$F$3:$F$10006)</f>
        <v>0</v>
      </c>
      <c r="H144" s="23"/>
      <c r="J144" s="22"/>
      <c r="K144"/>
      <c r="N144"/>
    </row>
    <row r="145" spans="5:14" x14ac:dyDescent="0.2">
      <c r="E145" s="43">
        <f>_xlfn.XLOOKUP(Table2[[#This Row],[Player]],'RAW Player Stats'!$B$3:$B$10006,'RAW Player Stats'!$F$3:$F$10006)</f>
        <v>0</v>
      </c>
      <c r="H145" s="23"/>
      <c r="J145" s="22"/>
      <c r="K145"/>
      <c r="N145"/>
    </row>
    <row r="146" spans="5:14" x14ac:dyDescent="0.2">
      <c r="E146" s="43">
        <f>_xlfn.XLOOKUP(Table2[[#This Row],[Player]],'RAW Player Stats'!$B$3:$B$10006,'RAW Player Stats'!$F$3:$F$10006)</f>
        <v>0</v>
      </c>
      <c r="H146" s="23"/>
      <c r="J146" s="22"/>
      <c r="K146"/>
      <c r="N146"/>
    </row>
    <row r="147" spans="5:14" x14ac:dyDescent="0.2">
      <c r="E147" s="43">
        <f>_xlfn.XLOOKUP(Table2[[#This Row],[Player]],'RAW Player Stats'!$B$3:$B$10006,'RAW Player Stats'!$F$3:$F$10006)</f>
        <v>0</v>
      </c>
      <c r="H147" s="23"/>
      <c r="J147" s="22"/>
      <c r="K147"/>
      <c r="N147"/>
    </row>
    <row r="148" spans="5:14" x14ac:dyDescent="0.2">
      <c r="E148" s="43">
        <f>_xlfn.XLOOKUP(Table2[[#This Row],[Player]],'RAW Player Stats'!$B$3:$B$10006,'RAW Player Stats'!$F$3:$F$10006)</f>
        <v>0</v>
      </c>
      <c r="H148" s="23"/>
      <c r="J148" s="22"/>
      <c r="K148"/>
      <c r="N148"/>
    </row>
    <row r="149" spans="5:14" x14ac:dyDescent="0.2">
      <c r="E149" s="43">
        <f>_xlfn.XLOOKUP(Table2[[#This Row],[Player]],'RAW Player Stats'!$B$3:$B$10006,'RAW Player Stats'!$F$3:$F$10006)</f>
        <v>0</v>
      </c>
      <c r="H149" s="23"/>
      <c r="J149" s="22"/>
      <c r="K149"/>
      <c r="N149"/>
    </row>
    <row r="150" spans="5:14" x14ac:dyDescent="0.2">
      <c r="E150" s="43">
        <f>_xlfn.XLOOKUP(Table2[[#This Row],[Player]],'RAW Player Stats'!$B$3:$B$10006,'RAW Player Stats'!$F$3:$F$10006)</f>
        <v>0</v>
      </c>
      <c r="H150" s="23"/>
      <c r="J150" s="22"/>
      <c r="K150"/>
      <c r="N150"/>
    </row>
    <row r="151" spans="5:14" x14ac:dyDescent="0.2">
      <c r="E151" s="43">
        <f>_xlfn.XLOOKUP(Table2[[#This Row],[Player]],'RAW Player Stats'!$B$3:$B$10006,'RAW Player Stats'!$F$3:$F$10006)</f>
        <v>0</v>
      </c>
      <c r="H151" s="23"/>
      <c r="J151" s="22"/>
      <c r="K151"/>
      <c r="N151"/>
    </row>
    <row r="152" spans="5:14" x14ac:dyDescent="0.2">
      <c r="E152" s="43">
        <f>_xlfn.XLOOKUP(Table2[[#This Row],[Player]],'RAW Player Stats'!$B$3:$B$10006,'RAW Player Stats'!$F$3:$F$10006)</f>
        <v>0</v>
      </c>
      <c r="H152" s="23"/>
      <c r="J152" s="22"/>
      <c r="K152"/>
      <c r="N152"/>
    </row>
    <row r="153" spans="5:14" x14ac:dyDescent="0.2">
      <c r="E153" s="43">
        <f>_xlfn.XLOOKUP(Table2[[#This Row],[Player]],'RAW Player Stats'!$B$3:$B$10006,'RAW Player Stats'!$F$3:$F$10006)</f>
        <v>0</v>
      </c>
      <c r="H153" s="23"/>
      <c r="J153" s="22"/>
      <c r="K153"/>
      <c r="N153"/>
    </row>
    <row r="154" spans="5:14" x14ac:dyDescent="0.2">
      <c r="E154" s="43">
        <f>_xlfn.XLOOKUP(Table2[[#This Row],[Player]],'RAW Player Stats'!$B$3:$B$10006,'RAW Player Stats'!$F$3:$F$10006)</f>
        <v>0</v>
      </c>
      <c r="H154" s="23"/>
      <c r="J154" s="22"/>
      <c r="K154"/>
      <c r="N154"/>
    </row>
    <row r="155" spans="5:14" x14ac:dyDescent="0.2">
      <c r="E155" s="43">
        <f>_xlfn.XLOOKUP(Table2[[#This Row],[Player]],'RAW Player Stats'!$B$3:$B$10006,'RAW Player Stats'!$F$3:$F$10006)</f>
        <v>0</v>
      </c>
      <c r="H155" s="23"/>
      <c r="J155" s="22"/>
      <c r="K155"/>
      <c r="N155"/>
    </row>
    <row r="156" spans="5:14" x14ac:dyDescent="0.2">
      <c r="E156" s="43">
        <f>_xlfn.XLOOKUP(Table2[[#This Row],[Player]],'RAW Player Stats'!$B$3:$B$10006,'RAW Player Stats'!$F$3:$F$10006)</f>
        <v>0</v>
      </c>
      <c r="H156" s="23"/>
      <c r="J156" s="22"/>
      <c r="K156"/>
      <c r="N156"/>
    </row>
    <row r="157" spans="5:14" x14ac:dyDescent="0.2">
      <c r="E157" s="43">
        <f>_xlfn.XLOOKUP(Table2[[#This Row],[Player]],'RAW Player Stats'!$B$3:$B$10006,'RAW Player Stats'!$F$3:$F$10006)</f>
        <v>0</v>
      </c>
      <c r="H157" s="23"/>
      <c r="J157" s="22"/>
      <c r="K157"/>
      <c r="N157"/>
    </row>
    <row r="158" spans="5:14" x14ac:dyDescent="0.2">
      <c r="E158" s="43">
        <f>_xlfn.XLOOKUP(Table2[[#This Row],[Player]],'RAW Player Stats'!$B$3:$B$10006,'RAW Player Stats'!$F$3:$F$10006)</f>
        <v>0</v>
      </c>
      <c r="H158" s="23"/>
      <c r="J158" s="22"/>
      <c r="K158"/>
      <c r="N158"/>
    </row>
    <row r="159" spans="5:14" x14ac:dyDescent="0.2">
      <c r="E159" s="43">
        <f>_xlfn.XLOOKUP(Table2[[#This Row],[Player]],'RAW Player Stats'!$B$3:$B$10006,'RAW Player Stats'!$F$3:$F$10006)</f>
        <v>0</v>
      </c>
      <c r="H159" s="23"/>
      <c r="J159" s="22"/>
      <c r="K159"/>
      <c r="N159"/>
    </row>
    <row r="160" spans="5:14" x14ac:dyDescent="0.2">
      <c r="E160" s="43">
        <f>_xlfn.XLOOKUP(Table2[[#This Row],[Player]],'RAW Player Stats'!$B$3:$B$10006,'RAW Player Stats'!$F$3:$F$10006)</f>
        <v>0</v>
      </c>
      <c r="H160" s="23"/>
      <c r="J160" s="22"/>
      <c r="K160"/>
      <c r="N160"/>
    </row>
    <row r="161" spans="5:14" x14ac:dyDescent="0.2">
      <c r="E161" s="43">
        <f>_xlfn.XLOOKUP(Table2[[#This Row],[Player]],'RAW Player Stats'!$B$3:$B$10006,'RAW Player Stats'!$F$3:$F$10006)</f>
        <v>0</v>
      </c>
      <c r="H161" s="23"/>
      <c r="J161" s="22"/>
      <c r="K161"/>
      <c r="N161"/>
    </row>
    <row r="162" spans="5:14" x14ac:dyDescent="0.2">
      <c r="E162" s="43">
        <f>_xlfn.XLOOKUP(Table2[[#This Row],[Player]],'RAW Player Stats'!$B$3:$B$10006,'RAW Player Stats'!$F$3:$F$10006)</f>
        <v>0</v>
      </c>
      <c r="H162" s="23"/>
      <c r="J162" s="22"/>
      <c r="K162"/>
      <c r="N162"/>
    </row>
    <row r="163" spans="5:14" x14ac:dyDescent="0.2">
      <c r="E163" s="43">
        <f>_xlfn.XLOOKUP(Table2[[#This Row],[Player]],'RAW Player Stats'!$B$3:$B$10006,'RAW Player Stats'!$F$3:$F$10006)</f>
        <v>0</v>
      </c>
      <c r="H163" s="23"/>
      <c r="J163" s="22"/>
      <c r="K163"/>
      <c r="N163"/>
    </row>
    <row r="164" spans="5:14" x14ac:dyDescent="0.2">
      <c r="E164" s="43">
        <f>_xlfn.XLOOKUP(Table2[[#This Row],[Player]],'RAW Player Stats'!$B$3:$B$10006,'RAW Player Stats'!$F$3:$F$10006)</f>
        <v>0</v>
      </c>
      <c r="H164" s="23"/>
      <c r="J164" s="22"/>
      <c r="K164"/>
      <c r="N164"/>
    </row>
    <row r="165" spans="5:14" x14ac:dyDescent="0.2">
      <c r="E165" s="43">
        <f>_xlfn.XLOOKUP(Table2[[#This Row],[Player]],'RAW Player Stats'!$B$3:$B$10006,'RAW Player Stats'!$F$3:$F$10006)</f>
        <v>0</v>
      </c>
      <c r="H165" s="23"/>
      <c r="J165" s="22"/>
      <c r="K165"/>
      <c r="N165"/>
    </row>
    <row r="166" spans="5:14" x14ac:dyDescent="0.2">
      <c r="E166" s="43">
        <f>_xlfn.XLOOKUP(Table2[[#This Row],[Player]],'RAW Player Stats'!$B$3:$B$10006,'RAW Player Stats'!$F$3:$F$10006)</f>
        <v>0</v>
      </c>
      <c r="H166" s="23"/>
      <c r="J166" s="22"/>
      <c r="K166"/>
      <c r="N166"/>
    </row>
    <row r="167" spans="5:14" x14ac:dyDescent="0.2">
      <c r="E167" s="43">
        <f>_xlfn.XLOOKUP(Table2[[#This Row],[Player]],'RAW Player Stats'!$B$3:$B$10006,'RAW Player Stats'!$F$3:$F$10006)</f>
        <v>0</v>
      </c>
      <c r="H167" s="23"/>
      <c r="J167" s="22"/>
      <c r="K167"/>
      <c r="N167"/>
    </row>
    <row r="168" spans="5:14" x14ac:dyDescent="0.2">
      <c r="E168" s="43">
        <f>_xlfn.XLOOKUP(Table2[[#This Row],[Player]],'RAW Player Stats'!$B$3:$B$10006,'RAW Player Stats'!$F$3:$F$10006)</f>
        <v>0</v>
      </c>
      <c r="H168" s="23"/>
      <c r="J168" s="22"/>
      <c r="K168"/>
      <c r="N168"/>
    </row>
    <row r="169" spans="5:14" x14ac:dyDescent="0.2">
      <c r="E169" s="43">
        <f>_xlfn.XLOOKUP(Table2[[#This Row],[Player]],'RAW Player Stats'!$B$3:$B$10006,'RAW Player Stats'!$F$3:$F$10006)</f>
        <v>0</v>
      </c>
      <c r="H169" s="23"/>
      <c r="J169" s="22"/>
      <c r="K169"/>
      <c r="N169"/>
    </row>
    <row r="170" spans="5:14" x14ac:dyDescent="0.2">
      <c r="E170" s="43">
        <f>_xlfn.XLOOKUP(Table2[[#This Row],[Player]],'RAW Player Stats'!$B$3:$B$10006,'RAW Player Stats'!$F$3:$F$10006)</f>
        <v>0</v>
      </c>
      <c r="H170" s="23"/>
      <c r="J170" s="22"/>
      <c r="K170"/>
      <c r="N170"/>
    </row>
    <row r="171" spans="5:14" x14ac:dyDescent="0.2">
      <c r="E171" s="43">
        <f>_xlfn.XLOOKUP(Table2[[#This Row],[Player]],'RAW Player Stats'!$B$3:$B$10006,'RAW Player Stats'!$F$3:$F$10006)</f>
        <v>0</v>
      </c>
      <c r="H171" s="23"/>
      <c r="J171" s="22"/>
      <c r="K171"/>
      <c r="N171"/>
    </row>
    <row r="172" spans="5:14" x14ac:dyDescent="0.2">
      <c r="E172" s="43">
        <f>_xlfn.XLOOKUP(Table2[[#This Row],[Player]],'RAW Player Stats'!$B$3:$B$10006,'RAW Player Stats'!$F$3:$F$10006)</f>
        <v>0</v>
      </c>
      <c r="H172" s="23"/>
      <c r="J172" s="22"/>
      <c r="K172"/>
      <c r="N172"/>
    </row>
    <row r="173" spans="5:14" x14ac:dyDescent="0.2">
      <c r="E173" s="43">
        <f>_xlfn.XLOOKUP(Table2[[#This Row],[Player]],'RAW Player Stats'!$B$3:$B$10006,'RAW Player Stats'!$F$3:$F$10006)</f>
        <v>0</v>
      </c>
      <c r="H173" s="23"/>
      <c r="J173" s="22"/>
      <c r="K173"/>
      <c r="N173"/>
    </row>
    <row r="174" spans="5:14" x14ac:dyDescent="0.2">
      <c r="E174" s="43">
        <f>_xlfn.XLOOKUP(Table2[[#This Row],[Player]],'RAW Player Stats'!$B$3:$B$10006,'RAW Player Stats'!$F$3:$F$10006)</f>
        <v>0</v>
      </c>
      <c r="H174" s="23"/>
      <c r="J174" s="22"/>
      <c r="K174"/>
      <c r="N174"/>
    </row>
    <row r="175" spans="5:14" x14ac:dyDescent="0.2">
      <c r="E175" s="43">
        <f>_xlfn.XLOOKUP(Table2[[#This Row],[Player]],'RAW Player Stats'!$B$3:$B$10006,'RAW Player Stats'!$F$3:$F$10006)</f>
        <v>0</v>
      </c>
      <c r="H175" s="23"/>
      <c r="J175" s="22"/>
      <c r="K175"/>
      <c r="N175"/>
    </row>
    <row r="176" spans="5:14" x14ac:dyDescent="0.2">
      <c r="E176" s="43">
        <f>_xlfn.XLOOKUP(Table2[[#This Row],[Player]],'RAW Player Stats'!$B$3:$B$10006,'RAW Player Stats'!$F$3:$F$10006)</f>
        <v>0</v>
      </c>
      <c r="H176" s="23"/>
      <c r="J176" s="22"/>
      <c r="K176"/>
      <c r="N176"/>
    </row>
    <row r="177" spans="5:14" x14ac:dyDescent="0.2">
      <c r="E177" s="43">
        <f>_xlfn.XLOOKUP(Table2[[#This Row],[Player]],'RAW Player Stats'!$B$3:$B$10006,'RAW Player Stats'!$F$3:$F$10006)</f>
        <v>0</v>
      </c>
      <c r="H177" s="23"/>
      <c r="J177" s="22"/>
      <c r="K177"/>
      <c r="N177"/>
    </row>
    <row r="178" spans="5:14" x14ac:dyDescent="0.2">
      <c r="E178" s="43">
        <f>_xlfn.XLOOKUP(Table2[[#This Row],[Player]],'RAW Player Stats'!$B$3:$B$10006,'RAW Player Stats'!$F$3:$F$10006)</f>
        <v>0</v>
      </c>
      <c r="H178" s="23"/>
      <c r="J178" s="22"/>
      <c r="K178"/>
      <c r="N178"/>
    </row>
    <row r="179" spans="5:14" x14ac:dyDescent="0.2">
      <c r="E179" s="43">
        <f>_xlfn.XLOOKUP(Table2[[#This Row],[Player]],'RAW Player Stats'!$B$3:$B$10006,'RAW Player Stats'!$F$3:$F$10006)</f>
        <v>0</v>
      </c>
      <c r="H179" s="23"/>
      <c r="J179" s="22"/>
      <c r="K179"/>
      <c r="N179"/>
    </row>
    <row r="180" spans="5:14" x14ac:dyDescent="0.2">
      <c r="E180" s="43">
        <f>_xlfn.XLOOKUP(Table2[[#This Row],[Player]],'RAW Player Stats'!$B$3:$B$10006,'RAW Player Stats'!$F$3:$F$10006)</f>
        <v>0</v>
      </c>
      <c r="H180" s="23"/>
      <c r="J180" s="22"/>
      <c r="K180"/>
      <c r="N180"/>
    </row>
    <row r="181" spans="5:14" x14ac:dyDescent="0.2">
      <c r="E181" s="43">
        <f>_xlfn.XLOOKUP(Table2[[#This Row],[Player]],'RAW Player Stats'!$B$3:$B$10006,'RAW Player Stats'!$F$3:$F$10006)</f>
        <v>0</v>
      </c>
      <c r="H181" s="23"/>
      <c r="J181" s="22"/>
      <c r="K181"/>
      <c r="N181"/>
    </row>
    <row r="182" spans="5:14" x14ac:dyDescent="0.2">
      <c r="E182" s="43">
        <f>_xlfn.XLOOKUP(Table2[[#This Row],[Player]],'RAW Player Stats'!$B$3:$B$10006,'RAW Player Stats'!$F$3:$F$10006)</f>
        <v>0</v>
      </c>
      <c r="H182" s="23"/>
      <c r="J182" s="22"/>
      <c r="K182"/>
      <c r="N182"/>
    </row>
    <row r="183" spans="5:14" x14ac:dyDescent="0.2">
      <c r="E183" s="43">
        <f>_xlfn.XLOOKUP(Table2[[#This Row],[Player]],'RAW Player Stats'!$B$3:$B$10006,'RAW Player Stats'!$F$3:$F$10006)</f>
        <v>0</v>
      </c>
      <c r="H183" s="23"/>
      <c r="J183" s="22"/>
      <c r="K183"/>
      <c r="N183"/>
    </row>
    <row r="184" spans="5:14" x14ac:dyDescent="0.2">
      <c r="E184" s="43">
        <f>_xlfn.XLOOKUP(Table2[[#This Row],[Player]],'RAW Player Stats'!$B$3:$B$10006,'RAW Player Stats'!$F$3:$F$10006)</f>
        <v>0</v>
      </c>
      <c r="H184" s="23"/>
      <c r="J184" s="22"/>
      <c r="K184"/>
      <c r="N184"/>
    </row>
    <row r="185" spans="5:14" x14ac:dyDescent="0.2">
      <c r="E185" s="43">
        <f>_xlfn.XLOOKUP(Table2[[#This Row],[Player]],'RAW Player Stats'!$B$3:$B$10006,'RAW Player Stats'!$F$3:$F$10006)</f>
        <v>0</v>
      </c>
      <c r="H185" s="23"/>
      <c r="J185" s="22"/>
      <c r="K185"/>
      <c r="N185"/>
    </row>
    <row r="186" spans="5:14" x14ac:dyDescent="0.2">
      <c r="E186" s="43">
        <f>_xlfn.XLOOKUP(Table2[[#This Row],[Player]],'RAW Player Stats'!$B$3:$B$10006,'RAW Player Stats'!$F$3:$F$10006)</f>
        <v>0</v>
      </c>
      <c r="H186" s="23"/>
      <c r="J186" s="22"/>
      <c r="K186"/>
      <c r="N186"/>
    </row>
    <row r="187" spans="5:14" x14ac:dyDescent="0.2">
      <c r="E187" s="43">
        <f>_xlfn.XLOOKUP(Table2[[#This Row],[Player]],'RAW Player Stats'!$B$3:$B$10006,'RAW Player Stats'!$F$3:$F$10006)</f>
        <v>0</v>
      </c>
      <c r="H187" s="23"/>
      <c r="J187" s="22"/>
      <c r="K187"/>
      <c r="N187"/>
    </row>
    <row r="188" spans="5:14" x14ac:dyDescent="0.2">
      <c r="E188" s="43">
        <f>_xlfn.XLOOKUP(Table2[[#This Row],[Player]],'RAW Player Stats'!$B$3:$B$10006,'RAW Player Stats'!$F$3:$F$10006)</f>
        <v>0</v>
      </c>
      <c r="H188" s="23"/>
      <c r="J188" s="22"/>
      <c r="K188"/>
      <c r="N188"/>
    </row>
    <row r="189" spans="5:14" x14ac:dyDescent="0.2">
      <c r="E189" s="43">
        <f>_xlfn.XLOOKUP(Table2[[#This Row],[Player]],'RAW Player Stats'!$B$3:$B$10006,'RAW Player Stats'!$F$3:$F$10006)</f>
        <v>0</v>
      </c>
      <c r="H189" s="23"/>
      <c r="J189" s="22"/>
      <c r="K189"/>
      <c r="N189"/>
    </row>
    <row r="190" spans="5:14" x14ac:dyDescent="0.2">
      <c r="E190" s="43">
        <f>_xlfn.XLOOKUP(Table2[[#This Row],[Player]],'RAW Player Stats'!$B$3:$B$10006,'RAW Player Stats'!$F$3:$F$10006)</f>
        <v>0</v>
      </c>
      <c r="H190" s="23"/>
      <c r="J190" s="22"/>
      <c r="K190"/>
      <c r="N190"/>
    </row>
    <row r="191" spans="5:14" x14ac:dyDescent="0.2">
      <c r="E191" s="43">
        <f>_xlfn.XLOOKUP(Table2[[#This Row],[Player]],'RAW Player Stats'!$B$3:$B$10006,'RAW Player Stats'!$F$3:$F$10006)</f>
        <v>0</v>
      </c>
      <c r="H191" s="23"/>
      <c r="J191" s="22"/>
      <c r="K191"/>
      <c r="N191"/>
    </row>
    <row r="192" spans="5:14" x14ac:dyDescent="0.2">
      <c r="E192" s="43">
        <f>_xlfn.XLOOKUP(Table2[[#This Row],[Player]],'RAW Player Stats'!$B$3:$B$10006,'RAW Player Stats'!$F$3:$F$10006)</f>
        <v>0</v>
      </c>
      <c r="H192" s="23"/>
      <c r="J192" s="22"/>
      <c r="K192"/>
      <c r="N192"/>
    </row>
    <row r="193" spans="5:14" x14ac:dyDescent="0.2">
      <c r="E193" s="43">
        <f>_xlfn.XLOOKUP(Table2[[#This Row],[Player]],'RAW Player Stats'!$B$3:$B$10006,'RAW Player Stats'!$F$3:$F$10006)</f>
        <v>0</v>
      </c>
      <c r="H193" s="23"/>
      <c r="J193" s="22"/>
      <c r="K193"/>
      <c r="N193"/>
    </row>
    <row r="194" spans="5:14" x14ac:dyDescent="0.2">
      <c r="E194" s="43">
        <f>_xlfn.XLOOKUP(Table2[[#This Row],[Player]],'RAW Player Stats'!$B$3:$B$10006,'RAW Player Stats'!$F$3:$F$10006)</f>
        <v>0</v>
      </c>
      <c r="H194" s="23"/>
      <c r="J194" s="22"/>
      <c r="K194"/>
      <c r="N194"/>
    </row>
    <row r="195" spans="5:14" x14ac:dyDescent="0.2">
      <c r="E195" s="43">
        <f>_xlfn.XLOOKUP(Table2[[#This Row],[Player]],'RAW Player Stats'!$B$3:$B$10006,'RAW Player Stats'!$F$3:$F$10006)</f>
        <v>0</v>
      </c>
      <c r="H195" s="23"/>
      <c r="J195" s="22"/>
      <c r="K195"/>
      <c r="N195"/>
    </row>
    <row r="196" spans="5:14" x14ac:dyDescent="0.2">
      <c r="E196" s="43">
        <f>_xlfn.XLOOKUP(Table2[[#This Row],[Player]],'RAW Player Stats'!$B$3:$B$10006,'RAW Player Stats'!$F$3:$F$10006)</f>
        <v>0</v>
      </c>
      <c r="H196" s="23"/>
      <c r="J196" s="22"/>
      <c r="K196"/>
      <c r="N196"/>
    </row>
    <row r="197" spans="5:14" x14ac:dyDescent="0.2">
      <c r="E197" s="43">
        <f>_xlfn.XLOOKUP(Table2[[#This Row],[Player]],'RAW Player Stats'!$B$3:$B$10006,'RAW Player Stats'!$F$3:$F$10006)</f>
        <v>0</v>
      </c>
      <c r="H197" s="23"/>
      <c r="J197" s="22"/>
      <c r="K197"/>
      <c r="N197"/>
    </row>
    <row r="198" spans="5:14" x14ac:dyDescent="0.2">
      <c r="E198" s="43">
        <f>_xlfn.XLOOKUP(Table2[[#This Row],[Player]],'RAW Player Stats'!$B$3:$B$10006,'RAW Player Stats'!$F$3:$F$10006)</f>
        <v>0</v>
      </c>
      <c r="H198" s="23"/>
      <c r="J198" s="22"/>
      <c r="K198"/>
      <c r="N198"/>
    </row>
    <row r="199" spans="5:14" x14ac:dyDescent="0.2">
      <c r="E199" s="43">
        <f>_xlfn.XLOOKUP(Table2[[#This Row],[Player]],'RAW Player Stats'!$B$3:$B$10006,'RAW Player Stats'!$F$3:$F$10006)</f>
        <v>0</v>
      </c>
      <c r="H199" s="23"/>
      <c r="J199" s="22"/>
      <c r="K199"/>
      <c r="N199"/>
    </row>
    <row r="200" spans="5:14" x14ac:dyDescent="0.2">
      <c r="E200" s="43">
        <f>_xlfn.XLOOKUP(Table2[[#This Row],[Player]],'RAW Player Stats'!$B$3:$B$10006,'RAW Player Stats'!$F$3:$F$10006)</f>
        <v>0</v>
      </c>
      <c r="H200" s="23"/>
      <c r="J200" s="22"/>
      <c r="K200"/>
      <c r="N200"/>
    </row>
    <row r="201" spans="5:14" x14ac:dyDescent="0.2">
      <c r="E201" s="43">
        <f>_xlfn.XLOOKUP(Table2[[#This Row],[Player]],'RAW Player Stats'!$B$3:$B$10006,'RAW Player Stats'!$F$3:$F$10006)</f>
        <v>0</v>
      </c>
      <c r="H201" s="23"/>
      <c r="J201" s="22"/>
      <c r="K201"/>
      <c r="N201"/>
    </row>
    <row r="202" spans="5:14" x14ac:dyDescent="0.2">
      <c r="E202" s="43">
        <f>_xlfn.XLOOKUP(Table2[[#This Row],[Player]],'RAW Player Stats'!$B$3:$B$10006,'RAW Player Stats'!$F$3:$F$10006)</f>
        <v>0</v>
      </c>
      <c r="H202" s="23"/>
      <c r="J202" s="22"/>
      <c r="K202"/>
      <c r="N202"/>
    </row>
    <row r="203" spans="5:14" x14ac:dyDescent="0.2">
      <c r="E203" s="43">
        <f>_xlfn.XLOOKUP(Table2[[#This Row],[Player]],'RAW Player Stats'!$B$3:$B$10006,'RAW Player Stats'!$F$3:$F$10006)</f>
        <v>0</v>
      </c>
      <c r="H203" s="23"/>
      <c r="J203" s="22"/>
      <c r="K203"/>
      <c r="N203"/>
    </row>
    <row r="204" spans="5:14" x14ac:dyDescent="0.2">
      <c r="E204" s="43">
        <f>_xlfn.XLOOKUP(Table2[[#This Row],[Player]],'RAW Player Stats'!$B$3:$B$10006,'RAW Player Stats'!$F$3:$F$10006)</f>
        <v>0</v>
      </c>
      <c r="H204" s="23"/>
      <c r="J204" s="22"/>
      <c r="K204"/>
      <c r="N204"/>
    </row>
    <row r="205" spans="5:14" x14ac:dyDescent="0.2">
      <c r="E205" s="43">
        <f>_xlfn.XLOOKUP(Table2[[#This Row],[Player]],'RAW Player Stats'!$B$3:$B$10006,'RAW Player Stats'!$F$3:$F$10006)</f>
        <v>0</v>
      </c>
      <c r="H205" s="23"/>
      <c r="J205" s="22"/>
      <c r="K205"/>
      <c r="N205"/>
    </row>
    <row r="206" spans="5:14" x14ac:dyDescent="0.2">
      <c r="E206" s="43">
        <f>_xlfn.XLOOKUP(Table2[[#This Row],[Player]],'RAW Player Stats'!$B$3:$B$10006,'RAW Player Stats'!$F$3:$F$10006)</f>
        <v>0</v>
      </c>
      <c r="H206" s="23"/>
      <c r="J206" s="22"/>
      <c r="K206"/>
      <c r="N206"/>
    </row>
    <row r="207" spans="5:14" x14ac:dyDescent="0.2">
      <c r="E207" s="43">
        <f>_xlfn.XLOOKUP(Table2[[#This Row],[Player]],'RAW Player Stats'!$B$3:$B$10006,'RAW Player Stats'!$F$3:$F$10006)</f>
        <v>0</v>
      </c>
      <c r="H207" s="23"/>
      <c r="J207" s="22"/>
      <c r="K207"/>
      <c r="N207"/>
    </row>
    <row r="208" spans="5:14" x14ac:dyDescent="0.2">
      <c r="E208" s="43">
        <f>_xlfn.XLOOKUP(Table2[[#This Row],[Player]],'RAW Player Stats'!$B$3:$B$10006,'RAW Player Stats'!$F$3:$F$10006)</f>
        <v>0</v>
      </c>
      <c r="H208" s="23"/>
      <c r="J208" s="22"/>
      <c r="K208"/>
      <c r="N208"/>
    </row>
    <row r="209" spans="5:14" x14ac:dyDescent="0.2">
      <c r="E209" s="43">
        <f>_xlfn.XLOOKUP(Table2[[#This Row],[Player]],'RAW Player Stats'!$B$3:$B$10006,'RAW Player Stats'!$F$3:$F$10006)</f>
        <v>0</v>
      </c>
      <c r="H209" s="23"/>
      <c r="J209" s="22"/>
      <c r="K209"/>
      <c r="N209"/>
    </row>
    <row r="210" spans="5:14" x14ac:dyDescent="0.2">
      <c r="E210" s="43">
        <f>_xlfn.XLOOKUP(Table2[[#This Row],[Player]],'RAW Player Stats'!$B$3:$B$10006,'RAW Player Stats'!$F$3:$F$10006)</f>
        <v>0</v>
      </c>
      <c r="H210" s="23"/>
      <c r="J210" s="22"/>
      <c r="K210"/>
      <c r="N210"/>
    </row>
    <row r="211" spans="5:14" x14ac:dyDescent="0.2">
      <c r="E211" s="43">
        <f>_xlfn.XLOOKUP(Table2[[#This Row],[Player]],'RAW Player Stats'!$B$3:$B$10006,'RAW Player Stats'!$F$3:$F$10006)</f>
        <v>0</v>
      </c>
      <c r="H211" s="23"/>
      <c r="J211" s="22"/>
      <c r="K211"/>
      <c r="N211"/>
    </row>
    <row r="212" spans="5:14" x14ac:dyDescent="0.2">
      <c r="E212" s="43">
        <f>_xlfn.XLOOKUP(Table2[[#This Row],[Player]],'RAW Player Stats'!$B$3:$B$10006,'RAW Player Stats'!$F$3:$F$10006)</f>
        <v>0</v>
      </c>
      <c r="H212" s="23"/>
      <c r="J212" s="22"/>
      <c r="K212"/>
      <c r="N212"/>
    </row>
    <row r="213" spans="5:14" x14ac:dyDescent="0.2">
      <c r="E213" s="43">
        <f>_xlfn.XLOOKUP(Table2[[#This Row],[Player]],'RAW Player Stats'!$B$3:$B$10006,'RAW Player Stats'!$F$3:$F$10006)</f>
        <v>0</v>
      </c>
      <c r="H213" s="23"/>
      <c r="J213" s="22"/>
      <c r="K213"/>
      <c r="N213"/>
    </row>
    <row r="214" spans="5:14" x14ac:dyDescent="0.2">
      <c r="E214" s="43">
        <f>_xlfn.XLOOKUP(Table2[[#This Row],[Player]],'RAW Player Stats'!$B$3:$B$10006,'RAW Player Stats'!$F$3:$F$10006)</f>
        <v>0</v>
      </c>
      <c r="H214" s="23"/>
      <c r="J214" s="22"/>
      <c r="K214"/>
      <c r="N214"/>
    </row>
    <row r="215" spans="5:14" x14ac:dyDescent="0.2">
      <c r="E215" s="43">
        <f>_xlfn.XLOOKUP(Table2[[#This Row],[Player]],'RAW Player Stats'!$B$3:$B$10006,'RAW Player Stats'!$F$3:$F$10006)</f>
        <v>0</v>
      </c>
      <c r="H215" s="23"/>
      <c r="J215" s="22"/>
      <c r="K215"/>
      <c r="N215"/>
    </row>
    <row r="216" spans="5:14" x14ac:dyDescent="0.2">
      <c r="E216" s="43">
        <f>_xlfn.XLOOKUP(Table2[[#This Row],[Player]],'RAW Player Stats'!$B$3:$B$10006,'RAW Player Stats'!$F$3:$F$10006)</f>
        <v>0</v>
      </c>
      <c r="H216" s="23"/>
      <c r="J216" s="22"/>
      <c r="K216"/>
      <c r="N216"/>
    </row>
    <row r="217" spans="5:14" x14ac:dyDescent="0.2">
      <c r="E217" s="43">
        <f>_xlfn.XLOOKUP(Table2[[#This Row],[Player]],'RAW Player Stats'!$B$3:$B$10006,'RAW Player Stats'!$F$3:$F$10006)</f>
        <v>0</v>
      </c>
      <c r="H217" s="23"/>
      <c r="J217" s="22"/>
      <c r="K217"/>
      <c r="N217"/>
    </row>
    <row r="218" spans="5:14" x14ac:dyDescent="0.2">
      <c r="E218" s="43">
        <f>_xlfn.XLOOKUP(Table2[[#This Row],[Player]],'RAW Player Stats'!$B$3:$B$10006,'RAW Player Stats'!$F$3:$F$10006)</f>
        <v>0</v>
      </c>
      <c r="H218" s="23"/>
      <c r="J218" s="22"/>
      <c r="K218"/>
      <c r="N218"/>
    </row>
    <row r="219" spans="5:14" x14ac:dyDescent="0.2">
      <c r="E219" s="43">
        <f>_xlfn.XLOOKUP(Table2[[#This Row],[Player]],'RAW Player Stats'!$B$3:$B$10006,'RAW Player Stats'!$F$3:$F$10006)</f>
        <v>0</v>
      </c>
      <c r="H219" s="23"/>
      <c r="J219" s="22"/>
      <c r="K219"/>
      <c r="N219"/>
    </row>
    <row r="220" spans="5:14" x14ac:dyDescent="0.2">
      <c r="E220" s="43">
        <f>_xlfn.XLOOKUP(Table2[[#This Row],[Player]],'RAW Player Stats'!$B$3:$B$10006,'RAW Player Stats'!$F$3:$F$10006)</f>
        <v>0</v>
      </c>
      <c r="H220" s="23"/>
      <c r="J220" s="22"/>
      <c r="K220"/>
      <c r="N220"/>
    </row>
    <row r="221" spans="5:14" x14ac:dyDescent="0.2">
      <c r="E221" s="43">
        <f>_xlfn.XLOOKUP(Table2[[#This Row],[Player]],'RAW Player Stats'!$B$3:$B$10006,'RAW Player Stats'!$F$3:$F$10006)</f>
        <v>0</v>
      </c>
      <c r="H221" s="23"/>
      <c r="J221" s="22"/>
      <c r="K221"/>
      <c r="N221"/>
    </row>
    <row r="222" spans="5:14" x14ac:dyDescent="0.2">
      <c r="E222" s="43">
        <f>_xlfn.XLOOKUP(Table2[[#This Row],[Player]],'RAW Player Stats'!$B$3:$B$10006,'RAW Player Stats'!$F$3:$F$10006)</f>
        <v>0</v>
      </c>
      <c r="H222" s="23"/>
      <c r="J222" s="22"/>
      <c r="K222"/>
      <c r="N222"/>
    </row>
    <row r="223" spans="5:14" x14ac:dyDescent="0.2">
      <c r="E223" s="43">
        <f>_xlfn.XLOOKUP(Table2[[#This Row],[Player]],'RAW Player Stats'!$B$3:$B$10006,'RAW Player Stats'!$F$3:$F$10006)</f>
        <v>0</v>
      </c>
      <c r="H223" s="23"/>
      <c r="J223" s="22"/>
      <c r="K223"/>
      <c r="N223"/>
    </row>
    <row r="224" spans="5:14" x14ac:dyDescent="0.2">
      <c r="E224" s="43">
        <f>_xlfn.XLOOKUP(Table2[[#This Row],[Player]],'RAW Player Stats'!$B$3:$B$10006,'RAW Player Stats'!$F$3:$F$10006)</f>
        <v>0</v>
      </c>
      <c r="H224" s="23"/>
      <c r="J224" s="22"/>
      <c r="K224"/>
      <c r="N224"/>
    </row>
    <row r="225" spans="5:14" x14ac:dyDescent="0.2">
      <c r="E225" s="43">
        <f>_xlfn.XLOOKUP(Table2[[#This Row],[Player]],'RAW Player Stats'!$B$3:$B$10006,'RAW Player Stats'!$F$3:$F$10006)</f>
        <v>0</v>
      </c>
      <c r="H225" s="23"/>
      <c r="J225" s="22"/>
      <c r="K225"/>
      <c r="N225"/>
    </row>
    <row r="226" spans="5:14" x14ac:dyDescent="0.2">
      <c r="E226" s="43">
        <f>_xlfn.XLOOKUP(Table2[[#This Row],[Player]],'RAW Player Stats'!$B$3:$B$10006,'RAW Player Stats'!$F$3:$F$10006)</f>
        <v>0</v>
      </c>
      <c r="H226" s="23"/>
      <c r="J226" s="22"/>
      <c r="K226"/>
      <c r="N226"/>
    </row>
    <row r="227" spans="5:14" x14ac:dyDescent="0.2">
      <c r="E227" s="43">
        <f>_xlfn.XLOOKUP(Table2[[#This Row],[Player]],'RAW Player Stats'!$B$3:$B$10006,'RAW Player Stats'!$F$3:$F$10006)</f>
        <v>0</v>
      </c>
      <c r="H227" s="23"/>
      <c r="J227" s="22"/>
      <c r="K227"/>
      <c r="N227"/>
    </row>
    <row r="228" spans="5:14" x14ac:dyDescent="0.2">
      <c r="E228" s="43">
        <f>_xlfn.XLOOKUP(Table2[[#This Row],[Player]],'RAW Player Stats'!$B$3:$B$10006,'RAW Player Stats'!$F$3:$F$10006)</f>
        <v>0</v>
      </c>
      <c r="H228" s="23"/>
      <c r="J228" s="22"/>
      <c r="K228"/>
      <c r="N228"/>
    </row>
    <row r="229" spans="5:14" x14ac:dyDescent="0.2">
      <c r="E229" s="43">
        <f>_xlfn.XLOOKUP(Table2[[#This Row],[Player]],'RAW Player Stats'!$B$3:$B$10006,'RAW Player Stats'!$F$3:$F$10006)</f>
        <v>0</v>
      </c>
      <c r="H229" s="23"/>
      <c r="J229" s="22"/>
      <c r="K229"/>
      <c r="N229"/>
    </row>
    <row r="230" spans="5:14" x14ac:dyDescent="0.2">
      <c r="E230" s="43">
        <f>_xlfn.XLOOKUP(Table2[[#This Row],[Player]],'RAW Player Stats'!$B$3:$B$10006,'RAW Player Stats'!$F$3:$F$10006)</f>
        <v>0</v>
      </c>
      <c r="H230" s="23"/>
      <c r="J230" s="22"/>
      <c r="K230"/>
      <c r="N230"/>
    </row>
    <row r="231" spans="5:14" x14ac:dyDescent="0.2">
      <c r="E231" s="43">
        <f>_xlfn.XLOOKUP(Table2[[#This Row],[Player]],'RAW Player Stats'!$B$3:$B$10006,'RAW Player Stats'!$F$3:$F$10006)</f>
        <v>0</v>
      </c>
      <c r="H231" s="23"/>
      <c r="J231" s="22"/>
      <c r="K231"/>
      <c r="N231"/>
    </row>
    <row r="232" spans="5:14" x14ac:dyDescent="0.2">
      <c r="E232" s="43">
        <f>_xlfn.XLOOKUP(Table2[[#This Row],[Player]],'RAW Player Stats'!$B$3:$B$10006,'RAW Player Stats'!$F$3:$F$10006)</f>
        <v>0</v>
      </c>
      <c r="H232" s="23"/>
      <c r="J232" s="22"/>
      <c r="K232"/>
      <c r="N232"/>
    </row>
    <row r="233" spans="5:14" x14ac:dyDescent="0.2">
      <c r="E233" s="43">
        <f>_xlfn.XLOOKUP(Table2[[#This Row],[Player]],'RAW Player Stats'!$B$3:$B$10006,'RAW Player Stats'!$F$3:$F$10006)</f>
        <v>0</v>
      </c>
      <c r="H233" s="23"/>
      <c r="J233" s="22"/>
      <c r="K233"/>
      <c r="N233"/>
    </row>
    <row r="234" spans="5:14" x14ac:dyDescent="0.2">
      <c r="E234" s="43">
        <f>_xlfn.XLOOKUP(Table2[[#This Row],[Player]],'RAW Player Stats'!$B$3:$B$10006,'RAW Player Stats'!$F$3:$F$10006)</f>
        <v>0</v>
      </c>
      <c r="H234" s="23"/>
      <c r="J234" s="22"/>
      <c r="K234"/>
      <c r="N234"/>
    </row>
    <row r="235" spans="5:14" x14ac:dyDescent="0.2">
      <c r="E235" s="43">
        <f>_xlfn.XLOOKUP(Table2[[#This Row],[Player]],'RAW Player Stats'!$B$3:$B$10006,'RAW Player Stats'!$F$3:$F$10006)</f>
        <v>0</v>
      </c>
      <c r="H235" s="23"/>
      <c r="J235" s="22"/>
      <c r="K235"/>
      <c r="N235"/>
    </row>
    <row r="236" spans="5:14" x14ac:dyDescent="0.2">
      <c r="E236" s="43">
        <f>_xlfn.XLOOKUP(Table2[[#This Row],[Player]],'RAW Player Stats'!$B$3:$B$10006,'RAW Player Stats'!$F$3:$F$10006)</f>
        <v>0</v>
      </c>
      <c r="H236" s="23"/>
      <c r="J236" s="22"/>
      <c r="K236"/>
      <c r="N236"/>
    </row>
    <row r="237" spans="5:14" x14ac:dyDescent="0.2">
      <c r="E237" s="43">
        <f>_xlfn.XLOOKUP(Table2[[#This Row],[Player]],'RAW Player Stats'!$B$3:$B$10006,'RAW Player Stats'!$F$3:$F$10006)</f>
        <v>0</v>
      </c>
      <c r="H237" s="23"/>
      <c r="J237" s="22"/>
      <c r="K237"/>
      <c r="N237"/>
    </row>
    <row r="238" spans="5:14" x14ac:dyDescent="0.2">
      <c r="E238" s="43">
        <f>_xlfn.XLOOKUP(Table2[[#This Row],[Player]],'RAW Player Stats'!$B$3:$B$10006,'RAW Player Stats'!$F$3:$F$10006)</f>
        <v>0</v>
      </c>
      <c r="H238" s="23"/>
      <c r="J238" s="22"/>
      <c r="K238"/>
      <c r="N238"/>
    </row>
    <row r="239" spans="5:14" x14ac:dyDescent="0.2">
      <c r="E239" s="43">
        <f>_xlfn.XLOOKUP(Table2[[#This Row],[Player]],'RAW Player Stats'!$B$3:$B$10006,'RAW Player Stats'!$F$3:$F$10006)</f>
        <v>0</v>
      </c>
      <c r="H239" s="23"/>
      <c r="J239" s="22"/>
      <c r="K239"/>
      <c r="N239"/>
    </row>
    <row r="240" spans="5:14" x14ac:dyDescent="0.2">
      <c r="E240" s="43">
        <f>_xlfn.XLOOKUP(Table2[[#This Row],[Player]],'RAW Player Stats'!$B$3:$B$10006,'RAW Player Stats'!$F$3:$F$10006)</f>
        <v>0</v>
      </c>
      <c r="H240" s="23"/>
      <c r="J240" s="22"/>
      <c r="K240"/>
      <c r="N240"/>
    </row>
    <row r="241" spans="5:14" x14ac:dyDescent="0.2">
      <c r="E241" s="43">
        <f>_xlfn.XLOOKUP(Table2[[#This Row],[Player]],'RAW Player Stats'!$B$3:$B$10006,'RAW Player Stats'!$F$3:$F$10006)</f>
        <v>0</v>
      </c>
      <c r="H241" s="23"/>
      <c r="J241" s="22"/>
      <c r="K241"/>
      <c r="N241"/>
    </row>
    <row r="242" spans="5:14" x14ac:dyDescent="0.2">
      <c r="E242" s="43">
        <f>_xlfn.XLOOKUP(Table2[[#This Row],[Player]],'RAW Player Stats'!$B$3:$B$10006,'RAW Player Stats'!$F$3:$F$10006)</f>
        <v>0</v>
      </c>
      <c r="H242" s="23"/>
      <c r="J242" s="22"/>
      <c r="K242"/>
      <c r="N242"/>
    </row>
    <row r="243" spans="5:14" x14ac:dyDescent="0.2">
      <c r="E243" s="43">
        <f>_xlfn.XLOOKUP(Table2[[#This Row],[Player]],'RAW Player Stats'!$B$3:$B$10006,'RAW Player Stats'!$F$3:$F$10006)</f>
        <v>0</v>
      </c>
      <c r="H243" s="23"/>
      <c r="J243" s="22"/>
      <c r="K243"/>
      <c r="N243"/>
    </row>
    <row r="244" spans="5:14" x14ac:dyDescent="0.2">
      <c r="E244" s="43">
        <f>_xlfn.XLOOKUP(Table2[[#This Row],[Player]],'RAW Player Stats'!$B$3:$B$10006,'RAW Player Stats'!$F$3:$F$10006)</f>
        <v>0</v>
      </c>
      <c r="H244" s="23"/>
      <c r="J244" s="22"/>
      <c r="K244"/>
      <c r="N244"/>
    </row>
    <row r="245" spans="5:14" x14ac:dyDescent="0.2">
      <c r="E245" s="43">
        <f>_xlfn.XLOOKUP(Table2[[#This Row],[Player]],'RAW Player Stats'!$B$3:$B$10006,'RAW Player Stats'!$F$3:$F$10006)</f>
        <v>0</v>
      </c>
      <c r="H245" s="23"/>
      <c r="J245" s="22"/>
      <c r="K245"/>
      <c r="N245"/>
    </row>
    <row r="246" spans="5:14" x14ac:dyDescent="0.2">
      <c r="E246" s="43">
        <f>_xlfn.XLOOKUP(Table2[[#This Row],[Player]],'RAW Player Stats'!$B$3:$B$10006,'RAW Player Stats'!$F$3:$F$10006)</f>
        <v>0</v>
      </c>
      <c r="H246" s="23"/>
      <c r="J246" s="22"/>
      <c r="K246"/>
      <c r="N246"/>
    </row>
    <row r="247" spans="5:14" x14ac:dyDescent="0.2">
      <c r="E247" s="43">
        <f>_xlfn.XLOOKUP(Table2[[#This Row],[Player]],'RAW Player Stats'!$B$3:$B$10006,'RAW Player Stats'!$F$3:$F$10006)</f>
        <v>0</v>
      </c>
      <c r="H247" s="23"/>
      <c r="J247" s="22"/>
      <c r="K247"/>
      <c r="N247"/>
    </row>
    <row r="248" spans="5:14" x14ac:dyDescent="0.2">
      <c r="E248" s="43">
        <f>_xlfn.XLOOKUP(Table2[[#This Row],[Player]],'RAW Player Stats'!$B$3:$B$10006,'RAW Player Stats'!$F$3:$F$10006)</f>
        <v>0</v>
      </c>
      <c r="H248" s="23"/>
      <c r="J248" s="22"/>
      <c r="K248"/>
      <c r="N248"/>
    </row>
    <row r="249" spans="5:14" x14ac:dyDescent="0.2">
      <c r="E249" s="43">
        <f>_xlfn.XLOOKUP(Table2[[#This Row],[Player]],'RAW Player Stats'!$B$3:$B$10006,'RAW Player Stats'!$F$3:$F$10006)</f>
        <v>0</v>
      </c>
      <c r="H249" s="23"/>
      <c r="J249" s="22"/>
      <c r="K249"/>
      <c r="N249"/>
    </row>
    <row r="250" spans="5:14" x14ac:dyDescent="0.2">
      <c r="E250" s="43">
        <f>_xlfn.XLOOKUP(Table2[[#This Row],[Player]],'RAW Player Stats'!$B$3:$B$10006,'RAW Player Stats'!$F$3:$F$10006)</f>
        <v>0</v>
      </c>
      <c r="H250" s="23"/>
      <c r="J250" s="22"/>
      <c r="K250"/>
      <c r="N250"/>
    </row>
    <row r="251" spans="5:14" x14ac:dyDescent="0.2">
      <c r="E251" s="43">
        <f>_xlfn.XLOOKUP(Table2[[#This Row],[Player]],'RAW Player Stats'!$B$3:$B$10006,'RAW Player Stats'!$F$3:$F$10006)</f>
        <v>0</v>
      </c>
      <c r="H251" s="23"/>
      <c r="J251" s="22"/>
      <c r="K251"/>
      <c r="N251"/>
    </row>
    <row r="252" spans="5:14" x14ac:dyDescent="0.2">
      <c r="E252" s="43">
        <f>_xlfn.XLOOKUP(Table2[[#This Row],[Player]],'RAW Player Stats'!$B$3:$B$10006,'RAW Player Stats'!$F$3:$F$10006)</f>
        <v>0</v>
      </c>
      <c r="H252" s="23"/>
      <c r="J252" s="22"/>
      <c r="K252"/>
      <c r="N252"/>
    </row>
    <row r="253" spans="5:14" x14ac:dyDescent="0.2">
      <c r="E253" s="43">
        <f>_xlfn.XLOOKUP(Table2[[#This Row],[Player]],'RAW Player Stats'!$B$3:$B$10006,'RAW Player Stats'!$F$3:$F$10006)</f>
        <v>0</v>
      </c>
      <c r="H253" s="23"/>
      <c r="J253" s="22"/>
      <c r="K253"/>
      <c r="N253"/>
    </row>
    <row r="254" spans="5:14" x14ac:dyDescent="0.2">
      <c r="E254" s="43">
        <f>_xlfn.XLOOKUP(Table2[[#This Row],[Player]],'RAW Player Stats'!$B$3:$B$10006,'RAW Player Stats'!$F$3:$F$10006)</f>
        <v>0</v>
      </c>
      <c r="H254" s="23"/>
      <c r="J254" s="22"/>
      <c r="K254"/>
      <c r="N254"/>
    </row>
    <row r="255" spans="5:14" x14ac:dyDescent="0.2">
      <c r="E255" s="43">
        <f>_xlfn.XLOOKUP(Table2[[#This Row],[Player]],'RAW Player Stats'!$B$3:$B$10006,'RAW Player Stats'!$F$3:$F$10006)</f>
        <v>0</v>
      </c>
      <c r="H255" s="23"/>
      <c r="J255" s="22"/>
      <c r="K255"/>
      <c r="N255"/>
    </row>
    <row r="256" spans="5:14" x14ac:dyDescent="0.2">
      <c r="E256" s="43">
        <f>_xlfn.XLOOKUP(Table2[[#This Row],[Player]],'RAW Player Stats'!$B$3:$B$10006,'RAW Player Stats'!$F$3:$F$10006)</f>
        <v>0</v>
      </c>
      <c r="H256" s="23"/>
      <c r="J256" s="22"/>
      <c r="K256"/>
      <c r="N256"/>
    </row>
    <row r="257" spans="5:14" x14ac:dyDescent="0.2">
      <c r="E257" s="43">
        <f>_xlfn.XLOOKUP(Table2[[#This Row],[Player]],'RAW Player Stats'!$B$3:$B$10006,'RAW Player Stats'!$F$3:$F$10006)</f>
        <v>0</v>
      </c>
      <c r="H257" s="23"/>
      <c r="J257" s="22"/>
      <c r="K257"/>
      <c r="N257"/>
    </row>
    <row r="258" spans="5:14" x14ac:dyDescent="0.2">
      <c r="E258" s="43">
        <f>_xlfn.XLOOKUP(Table2[[#This Row],[Player]],'RAW Player Stats'!$B$3:$B$10006,'RAW Player Stats'!$F$3:$F$10006)</f>
        <v>0</v>
      </c>
      <c r="H258" s="23"/>
      <c r="J258" s="22"/>
      <c r="K258"/>
      <c r="N258"/>
    </row>
    <row r="259" spans="5:14" x14ac:dyDescent="0.2">
      <c r="E259" s="43">
        <f>_xlfn.XLOOKUP(Table2[[#This Row],[Player]],'RAW Player Stats'!$B$3:$B$10006,'RAW Player Stats'!$F$3:$F$10006)</f>
        <v>0</v>
      </c>
      <c r="H259" s="23"/>
      <c r="J259" s="22"/>
      <c r="K259"/>
      <c r="N259"/>
    </row>
    <row r="260" spans="5:14" x14ac:dyDescent="0.2">
      <c r="E260" s="43">
        <f>_xlfn.XLOOKUP(Table2[[#This Row],[Player]],'RAW Player Stats'!$B$3:$B$10006,'RAW Player Stats'!$F$3:$F$10006)</f>
        <v>0</v>
      </c>
      <c r="H260" s="23"/>
      <c r="J260" s="22"/>
      <c r="K260"/>
      <c r="N260"/>
    </row>
    <row r="261" spans="5:14" x14ac:dyDescent="0.2">
      <c r="E261" s="43">
        <f>_xlfn.XLOOKUP(Table2[[#This Row],[Player]],'RAW Player Stats'!$B$3:$B$10006,'RAW Player Stats'!$F$3:$F$10006)</f>
        <v>0</v>
      </c>
      <c r="H261" s="23"/>
      <c r="J261" s="22"/>
      <c r="K261"/>
      <c r="N261"/>
    </row>
    <row r="262" spans="5:14" x14ac:dyDescent="0.2">
      <c r="E262" s="43">
        <f>_xlfn.XLOOKUP(Table2[[#This Row],[Player]],'RAW Player Stats'!$B$3:$B$10006,'RAW Player Stats'!$F$3:$F$10006)</f>
        <v>0</v>
      </c>
      <c r="H262" s="23"/>
      <c r="J262" s="22"/>
      <c r="K262"/>
      <c r="N262"/>
    </row>
    <row r="263" spans="5:14" x14ac:dyDescent="0.2">
      <c r="E263" s="43">
        <f>_xlfn.XLOOKUP(Table2[[#This Row],[Player]],'RAW Player Stats'!$B$3:$B$10006,'RAW Player Stats'!$F$3:$F$10006)</f>
        <v>0</v>
      </c>
      <c r="H263" s="23"/>
      <c r="J263" s="22"/>
      <c r="K263"/>
      <c r="N263"/>
    </row>
    <row r="264" spans="5:14" x14ac:dyDescent="0.2">
      <c r="E264" s="43">
        <f>_xlfn.XLOOKUP(Table2[[#This Row],[Player]],'RAW Player Stats'!$B$3:$B$10006,'RAW Player Stats'!$F$3:$F$10006)</f>
        <v>0</v>
      </c>
      <c r="H264" s="23"/>
      <c r="J264" s="22"/>
      <c r="K264"/>
      <c r="N264"/>
    </row>
    <row r="265" spans="5:14" x14ac:dyDescent="0.2">
      <c r="E265" s="43">
        <f>_xlfn.XLOOKUP(Table2[[#This Row],[Player]],'RAW Player Stats'!$B$3:$B$10006,'RAW Player Stats'!$F$3:$F$10006)</f>
        <v>0</v>
      </c>
      <c r="H265" s="23"/>
      <c r="J265" s="22"/>
      <c r="K265"/>
      <c r="N265"/>
    </row>
    <row r="266" spans="5:14" x14ac:dyDescent="0.2">
      <c r="E266" s="43">
        <f>_xlfn.XLOOKUP(Table2[[#This Row],[Player]],'RAW Player Stats'!$B$3:$B$10006,'RAW Player Stats'!$F$3:$F$10006)</f>
        <v>0</v>
      </c>
      <c r="H266" s="23"/>
      <c r="J266" s="22"/>
      <c r="K266"/>
      <c r="N266"/>
    </row>
    <row r="267" spans="5:14" x14ac:dyDescent="0.2">
      <c r="E267" s="43">
        <f>_xlfn.XLOOKUP(Table2[[#This Row],[Player]],'RAW Player Stats'!$B$3:$B$10006,'RAW Player Stats'!$F$3:$F$10006)</f>
        <v>0</v>
      </c>
      <c r="H267" s="23"/>
      <c r="J267" s="22"/>
      <c r="K267"/>
      <c r="N267"/>
    </row>
    <row r="268" spans="5:14" x14ac:dyDescent="0.2">
      <c r="E268" s="43">
        <f>_xlfn.XLOOKUP(Table2[[#This Row],[Player]],'RAW Player Stats'!$B$3:$B$10006,'RAW Player Stats'!$F$3:$F$10006)</f>
        <v>0</v>
      </c>
      <c r="H268" s="23"/>
      <c r="J268" s="22"/>
      <c r="K268"/>
      <c r="N268"/>
    </row>
    <row r="269" spans="5:14" x14ac:dyDescent="0.2">
      <c r="E269" s="43">
        <f>_xlfn.XLOOKUP(Table2[[#This Row],[Player]],'RAW Player Stats'!$B$3:$B$10006,'RAW Player Stats'!$F$3:$F$10006)</f>
        <v>0</v>
      </c>
      <c r="H269" s="23"/>
      <c r="J269" s="22"/>
      <c r="K269"/>
      <c r="N269"/>
    </row>
    <row r="270" spans="5:14" x14ac:dyDescent="0.2">
      <c r="E270" s="43">
        <f>_xlfn.XLOOKUP(Table2[[#This Row],[Player]],'RAW Player Stats'!$B$3:$B$10006,'RAW Player Stats'!$F$3:$F$10006)</f>
        <v>0</v>
      </c>
      <c r="H270" s="23"/>
      <c r="J270" s="22"/>
      <c r="K270"/>
      <c r="N270"/>
    </row>
    <row r="271" spans="5:14" x14ac:dyDescent="0.2">
      <c r="E271" s="43">
        <f>_xlfn.XLOOKUP(Table2[[#This Row],[Player]],'RAW Player Stats'!$B$3:$B$10006,'RAW Player Stats'!$F$3:$F$10006)</f>
        <v>0</v>
      </c>
      <c r="H271" s="23"/>
      <c r="J271" s="22"/>
      <c r="K271"/>
      <c r="N271"/>
    </row>
    <row r="272" spans="5:14" x14ac:dyDescent="0.2">
      <c r="E272" s="43">
        <f>_xlfn.XLOOKUP(Table2[[#This Row],[Player]],'RAW Player Stats'!$B$3:$B$10006,'RAW Player Stats'!$F$3:$F$10006)</f>
        <v>0</v>
      </c>
      <c r="H272" s="23"/>
      <c r="J272" s="22"/>
      <c r="K272"/>
      <c r="N272"/>
    </row>
    <row r="273" spans="5:14" x14ac:dyDescent="0.2">
      <c r="E273" s="43">
        <f>_xlfn.XLOOKUP(Table2[[#This Row],[Player]],'RAW Player Stats'!$B$3:$B$10006,'RAW Player Stats'!$F$3:$F$10006)</f>
        <v>0</v>
      </c>
      <c r="H273" s="23"/>
      <c r="J273" s="22"/>
      <c r="K273"/>
      <c r="N273"/>
    </row>
    <row r="274" spans="5:14" x14ac:dyDescent="0.2">
      <c r="E274" s="43">
        <f>_xlfn.XLOOKUP(Table2[[#This Row],[Player]],'RAW Player Stats'!$B$3:$B$10006,'RAW Player Stats'!$F$3:$F$10006)</f>
        <v>0</v>
      </c>
      <c r="H274" s="23"/>
      <c r="J274" s="22"/>
      <c r="K274"/>
      <c r="N274"/>
    </row>
    <row r="275" spans="5:14" x14ac:dyDescent="0.2">
      <c r="E275" s="43">
        <f>_xlfn.XLOOKUP(Table2[[#This Row],[Player]],'RAW Player Stats'!$B$3:$B$10006,'RAW Player Stats'!$F$3:$F$10006)</f>
        <v>0</v>
      </c>
      <c r="H275" s="23"/>
      <c r="J275" s="22"/>
      <c r="K275"/>
      <c r="N275"/>
    </row>
    <row r="276" spans="5:14" x14ac:dyDescent="0.2">
      <c r="E276" s="43">
        <f>_xlfn.XLOOKUP(Table2[[#This Row],[Player]],'RAW Player Stats'!$B$3:$B$10006,'RAW Player Stats'!$F$3:$F$10006)</f>
        <v>0</v>
      </c>
      <c r="H276" s="23"/>
      <c r="J276" s="22"/>
      <c r="K276"/>
      <c r="N276"/>
    </row>
    <row r="277" spans="5:14" x14ac:dyDescent="0.2">
      <c r="E277" s="43">
        <f>_xlfn.XLOOKUP(Table2[[#This Row],[Player]],'RAW Player Stats'!$B$3:$B$10006,'RAW Player Stats'!$F$3:$F$10006)</f>
        <v>0</v>
      </c>
      <c r="H277" s="23"/>
      <c r="J277" s="22"/>
      <c r="K277"/>
      <c r="N277"/>
    </row>
    <row r="278" spans="5:14" x14ac:dyDescent="0.2">
      <c r="E278" s="43">
        <f>_xlfn.XLOOKUP(Table2[[#This Row],[Player]],'RAW Player Stats'!$B$3:$B$10006,'RAW Player Stats'!$F$3:$F$10006)</f>
        <v>0</v>
      </c>
      <c r="H278" s="23"/>
      <c r="J278" s="22"/>
      <c r="K278"/>
      <c r="N278"/>
    </row>
    <row r="279" spans="5:14" x14ac:dyDescent="0.2">
      <c r="E279" s="43">
        <f>_xlfn.XLOOKUP(Table2[[#This Row],[Player]],'RAW Player Stats'!$B$3:$B$10006,'RAW Player Stats'!$F$3:$F$10006)</f>
        <v>0</v>
      </c>
      <c r="H279" s="23"/>
      <c r="J279" s="22"/>
      <c r="K279"/>
      <c r="N279"/>
    </row>
    <row r="280" spans="5:14" x14ac:dyDescent="0.2">
      <c r="E280" s="43">
        <f>_xlfn.XLOOKUP(Table2[[#This Row],[Player]],'RAW Player Stats'!$B$3:$B$10006,'RAW Player Stats'!$F$3:$F$10006)</f>
        <v>0</v>
      </c>
      <c r="H280" s="23"/>
      <c r="J280" s="22"/>
      <c r="K280"/>
      <c r="N280"/>
    </row>
    <row r="281" spans="5:14" x14ac:dyDescent="0.2">
      <c r="E281" s="43">
        <f>_xlfn.XLOOKUP(Table2[[#This Row],[Player]],'RAW Player Stats'!$B$3:$B$10006,'RAW Player Stats'!$F$3:$F$10006)</f>
        <v>0</v>
      </c>
      <c r="H281" s="23"/>
      <c r="J281" s="22"/>
      <c r="K281"/>
      <c r="N281"/>
    </row>
    <row r="282" spans="5:14" x14ac:dyDescent="0.2">
      <c r="E282" s="43">
        <f>_xlfn.XLOOKUP(Table2[[#This Row],[Player]],'RAW Player Stats'!$B$3:$B$10006,'RAW Player Stats'!$F$3:$F$10006)</f>
        <v>0</v>
      </c>
      <c r="H282" s="23"/>
      <c r="J282" s="22"/>
      <c r="K282"/>
      <c r="N282"/>
    </row>
    <row r="283" spans="5:14" x14ac:dyDescent="0.2">
      <c r="E283" s="43">
        <f>_xlfn.XLOOKUP(Table2[[#This Row],[Player]],'RAW Player Stats'!$B$3:$B$10006,'RAW Player Stats'!$F$3:$F$10006)</f>
        <v>0</v>
      </c>
      <c r="H283" s="23"/>
      <c r="J283" s="22"/>
      <c r="K283"/>
      <c r="N283"/>
    </row>
    <row r="284" spans="5:14" x14ac:dyDescent="0.2">
      <c r="E284" s="43">
        <f>_xlfn.XLOOKUP(Table2[[#This Row],[Player]],'RAW Player Stats'!$B$3:$B$10006,'RAW Player Stats'!$F$3:$F$10006)</f>
        <v>0</v>
      </c>
      <c r="H284" s="23"/>
      <c r="J284" s="22"/>
      <c r="K284"/>
      <c r="N284"/>
    </row>
    <row r="285" spans="5:14" x14ac:dyDescent="0.2">
      <c r="E285" s="43">
        <f>_xlfn.XLOOKUP(Table2[[#This Row],[Player]],'RAW Player Stats'!$B$3:$B$10006,'RAW Player Stats'!$F$3:$F$10006)</f>
        <v>0</v>
      </c>
      <c r="H285" s="23"/>
      <c r="J285" s="22"/>
      <c r="K285"/>
      <c r="N285"/>
    </row>
    <row r="286" spans="5:14" x14ac:dyDescent="0.2">
      <c r="E286" s="43">
        <f>_xlfn.XLOOKUP(Table2[[#This Row],[Player]],'RAW Player Stats'!$B$3:$B$10006,'RAW Player Stats'!$F$3:$F$10006)</f>
        <v>0</v>
      </c>
      <c r="H286" s="23"/>
      <c r="J286" s="22"/>
      <c r="K286"/>
      <c r="N286"/>
    </row>
    <row r="287" spans="5:14" x14ac:dyDescent="0.2">
      <c r="E287" s="43">
        <f>_xlfn.XLOOKUP(Table2[[#This Row],[Player]],'RAW Player Stats'!$B$3:$B$10006,'RAW Player Stats'!$F$3:$F$10006)</f>
        <v>0</v>
      </c>
      <c r="H287" s="23"/>
      <c r="J287" s="22"/>
      <c r="K287"/>
      <c r="N287"/>
    </row>
    <row r="288" spans="5:14" x14ac:dyDescent="0.2">
      <c r="E288" s="43">
        <f>_xlfn.XLOOKUP(Table2[[#This Row],[Player]],'RAW Player Stats'!$B$3:$B$10006,'RAW Player Stats'!$F$3:$F$10006)</f>
        <v>0</v>
      </c>
      <c r="H288" s="23"/>
      <c r="J288" s="22"/>
      <c r="K288"/>
      <c r="N288"/>
    </row>
    <row r="289" spans="5:14" x14ac:dyDescent="0.2">
      <c r="E289" s="43">
        <f>_xlfn.XLOOKUP(Table2[[#This Row],[Player]],'RAW Player Stats'!$B$3:$B$10006,'RAW Player Stats'!$F$3:$F$10006)</f>
        <v>0</v>
      </c>
      <c r="H289" s="23"/>
      <c r="J289" s="22"/>
      <c r="K289"/>
      <c r="N289"/>
    </row>
    <row r="290" spans="5:14" x14ac:dyDescent="0.2">
      <c r="E290" s="43">
        <f>_xlfn.XLOOKUP(Table2[[#This Row],[Player]],'RAW Player Stats'!$B$3:$B$10006,'RAW Player Stats'!$F$3:$F$10006)</f>
        <v>0</v>
      </c>
      <c r="H290" s="23"/>
      <c r="J290" s="22"/>
      <c r="K290"/>
      <c r="N290"/>
    </row>
    <row r="291" spans="5:14" x14ac:dyDescent="0.2">
      <c r="E291" s="43">
        <f>_xlfn.XLOOKUP(Table2[[#This Row],[Player]],'RAW Player Stats'!$B$3:$B$10006,'RAW Player Stats'!$F$3:$F$10006)</f>
        <v>0</v>
      </c>
      <c r="H291" s="23"/>
      <c r="J291" s="22"/>
      <c r="K291"/>
      <c r="N291"/>
    </row>
    <row r="292" spans="5:14" x14ac:dyDescent="0.2">
      <c r="E292" s="43">
        <f>_xlfn.XLOOKUP(Table2[[#This Row],[Player]],'RAW Player Stats'!$B$3:$B$10006,'RAW Player Stats'!$F$3:$F$10006)</f>
        <v>0</v>
      </c>
      <c r="H292" s="23"/>
      <c r="J292" s="22"/>
      <c r="K292"/>
      <c r="N292"/>
    </row>
    <row r="293" spans="5:14" x14ac:dyDescent="0.2">
      <c r="E293" s="43">
        <f>_xlfn.XLOOKUP(Table2[[#This Row],[Player]],'RAW Player Stats'!$B$3:$B$10006,'RAW Player Stats'!$F$3:$F$10006)</f>
        <v>0</v>
      </c>
      <c r="H293" s="23"/>
      <c r="J293" s="22"/>
      <c r="K293"/>
      <c r="N293"/>
    </row>
    <row r="294" spans="5:14" x14ac:dyDescent="0.2">
      <c r="E294" s="43">
        <f>_xlfn.XLOOKUP(Table2[[#This Row],[Player]],'RAW Player Stats'!$B$3:$B$10006,'RAW Player Stats'!$F$3:$F$10006)</f>
        <v>0</v>
      </c>
      <c r="H294" s="23"/>
      <c r="J294" s="22"/>
      <c r="K294"/>
      <c r="N294"/>
    </row>
    <row r="295" spans="5:14" x14ac:dyDescent="0.2">
      <c r="E295" s="43">
        <f>_xlfn.XLOOKUP(Table2[[#This Row],[Player]],'RAW Player Stats'!$B$3:$B$10006,'RAW Player Stats'!$F$3:$F$10006)</f>
        <v>0</v>
      </c>
      <c r="H295" s="23"/>
      <c r="J295" s="22"/>
      <c r="K295"/>
      <c r="N295"/>
    </row>
    <row r="296" spans="5:14" x14ac:dyDescent="0.2">
      <c r="E296" s="43">
        <f>_xlfn.XLOOKUP(Table2[[#This Row],[Player]],'RAW Player Stats'!$B$3:$B$10006,'RAW Player Stats'!$F$3:$F$10006)</f>
        <v>0</v>
      </c>
      <c r="H296" s="23"/>
      <c r="J296" s="22"/>
      <c r="K296"/>
      <c r="N296"/>
    </row>
    <row r="297" spans="5:14" x14ac:dyDescent="0.2">
      <c r="E297" s="43">
        <f>_xlfn.XLOOKUP(Table2[[#This Row],[Player]],'RAW Player Stats'!$B$3:$B$10006,'RAW Player Stats'!$F$3:$F$10006)</f>
        <v>0</v>
      </c>
      <c r="H297" s="23"/>
      <c r="J297" s="22"/>
      <c r="K297"/>
      <c r="N297"/>
    </row>
    <row r="298" spans="5:14" x14ac:dyDescent="0.2">
      <c r="E298" s="43">
        <f>_xlfn.XLOOKUP(Table2[[#This Row],[Player]],'RAW Player Stats'!$B$3:$B$10006,'RAW Player Stats'!$F$3:$F$10006)</f>
        <v>0</v>
      </c>
      <c r="H298" s="23"/>
      <c r="J298" s="22"/>
      <c r="K298"/>
      <c r="N298"/>
    </row>
    <row r="299" spans="5:14" x14ac:dyDescent="0.2">
      <c r="E299" s="43">
        <f>_xlfn.XLOOKUP(Table2[[#This Row],[Player]],'RAW Player Stats'!$B$3:$B$10006,'RAW Player Stats'!$F$3:$F$10006)</f>
        <v>0</v>
      </c>
      <c r="H299" s="23"/>
      <c r="J299" s="22"/>
      <c r="K299"/>
      <c r="N299"/>
    </row>
    <row r="300" spans="5:14" x14ac:dyDescent="0.2">
      <c r="E300" s="43">
        <f>_xlfn.XLOOKUP(Table2[[#This Row],[Player]],'RAW Player Stats'!$B$3:$B$10006,'RAW Player Stats'!$F$3:$F$10006)</f>
        <v>0</v>
      </c>
      <c r="H300" s="23"/>
      <c r="J300" s="22"/>
      <c r="K300"/>
      <c r="N300"/>
    </row>
    <row r="301" spans="5:14" x14ac:dyDescent="0.2">
      <c r="E301" s="43">
        <f>_xlfn.XLOOKUP(Table2[[#This Row],[Player]],'RAW Player Stats'!$B$3:$B$10006,'RAW Player Stats'!$F$3:$F$10006)</f>
        <v>0</v>
      </c>
      <c r="H301" s="23"/>
      <c r="J301" s="22"/>
      <c r="K301"/>
      <c r="N301"/>
    </row>
    <row r="302" spans="5:14" x14ac:dyDescent="0.2">
      <c r="E302" s="43">
        <f>_xlfn.XLOOKUP(Table2[[#This Row],[Player]],'RAW Player Stats'!$B$3:$B$10006,'RAW Player Stats'!$F$3:$F$10006)</f>
        <v>0</v>
      </c>
      <c r="H302" s="23"/>
      <c r="J302" s="22"/>
      <c r="K302"/>
      <c r="N302"/>
    </row>
    <row r="303" spans="5:14" x14ac:dyDescent="0.2">
      <c r="E303" s="43">
        <f>_xlfn.XLOOKUP(Table2[[#This Row],[Player]],'RAW Player Stats'!$B$3:$B$10006,'RAW Player Stats'!$F$3:$F$10006)</f>
        <v>0</v>
      </c>
      <c r="H303" s="23"/>
      <c r="J303" s="22"/>
      <c r="K303"/>
      <c r="N303"/>
    </row>
    <row r="304" spans="5:14" x14ac:dyDescent="0.2">
      <c r="E304" s="43">
        <f>_xlfn.XLOOKUP(Table2[[#This Row],[Player]],'RAW Player Stats'!$B$3:$B$10006,'RAW Player Stats'!$F$3:$F$10006)</f>
        <v>0</v>
      </c>
      <c r="H304" s="23"/>
      <c r="J304" s="22"/>
      <c r="K304"/>
      <c r="N304"/>
    </row>
    <row r="305" spans="5:14" x14ac:dyDescent="0.2">
      <c r="E305" s="43">
        <f>_xlfn.XLOOKUP(Table2[[#This Row],[Player]],'RAW Player Stats'!$B$3:$B$10006,'RAW Player Stats'!$F$3:$F$10006)</f>
        <v>0</v>
      </c>
      <c r="H305" s="23"/>
      <c r="J305" s="22"/>
      <c r="K305"/>
      <c r="N305"/>
    </row>
    <row r="306" spans="5:14" x14ac:dyDescent="0.2">
      <c r="E306" s="43">
        <f>_xlfn.XLOOKUP(Table2[[#This Row],[Player]],'RAW Player Stats'!$B$3:$B$10006,'RAW Player Stats'!$F$3:$F$10006)</f>
        <v>0</v>
      </c>
      <c r="H306" s="23"/>
      <c r="J306" s="22"/>
      <c r="K306"/>
      <c r="N306"/>
    </row>
    <row r="307" spans="5:14" x14ac:dyDescent="0.2">
      <c r="E307" s="43">
        <f>_xlfn.XLOOKUP(Table2[[#This Row],[Player]],'RAW Player Stats'!$B$3:$B$10006,'RAW Player Stats'!$F$3:$F$10006)</f>
        <v>0</v>
      </c>
      <c r="H307" s="23"/>
      <c r="J307" s="22"/>
      <c r="K307"/>
      <c r="N307"/>
    </row>
    <row r="308" spans="5:14" x14ac:dyDescent="0.2">
      <c r="E308" s="43">
        <f>_xlfn.XLOOKUP(Table2[[#This Row],[Player]],'RAW Player Stats'!$B$3:$B$10006,'RAW Player Stats'!$F$3:$F$10006)</f>
        <v>0</v>
      </c>
      <c r="H308" s="23"/>
      <c r="J308" s="22"/>
      <c r="K308"/>
      <c r="N308"/>
    </row>
    <row r="309" spans="5:14" x14ac:dyDescent="0.2">
      <c r="E309" s="43">
        <f>_xlfn.XLOOKUP(Table2[[#This Row],[Player]],'RAW Player Stats'!$B$3:$B$10006,'RAW Player Stats'!$F$3:$F$10006)</f>
        <v>0</v>
      </c>
      <c r="H309" s="23"/>
      <c r="J309" s="22"/>
      <c r="K309"/>
      <c r="N309"/>
    </row>
    <row r="310" spans="5:14" x14ac:dyDescent="0.2">
      <c r="E310" s="43">
        <f>_xlfn.XLOOKUP(Table2[[#This Row],[Player]],'RAW Player Stats'!$B$3:$B$10006,'RAW Player Stats'!$F$3:$F$10006)</f>
        <v>0</v>
      </c>
      <c r="H310" s="23"/>
      <c r="J310" s="22"/>
      <c r="K310"/>
      <c r="N310"/>
    </row>
    <row r="311" spans="5:14" x14ac:dyDescent="0.2">
      <c r="E311" s="43">
        <f>_xlfn.XLOOKUP(Table2[[#This Row],[Player]],'RAW Player Stats'!$B$3:$B$10006,'RAW Player Stats'!$F$3:$F$10006)</f>
        <v>0</v>
      </c>
      <c r="H311" s="23"/>
      <c r="J311" s="22"/>
      <c r="K311"/>
      <c r="N311"/>
    </row>
    <row r="312" spans="5:14" x14ac:dyDescent="0.2">
      <c r="E312" s="43">
        <f>_xlfn.XLOOKUP(Table2[[#This Row],[Player]],'RAW Player Stats'!$B$3:$B$10006,'RAW Player Stats'!$F$3:$F$10006)</f>
        <v>0</v>
      </c>
      <c r="H312" s="23"/>
      <c r="J312" s="22"/>
      <c r="K312"/>
      <c r="N312"/>
    </row>
    <row r="313" spans="5:14" x14ac:dyDescent="0.2">
      <c r="E313" s="43">
        <f>_xlfn.XLOOKUP(Table2[[#This Row],[Player]],'RAW Player Stats'!$B$3:$B$10006,'RAW Player Stats'!$F$3:$F$10006)</f>
        <v>0</v>
      </c>
      <c r="H313" s="23"/>
      <c r="J313" s="22"/>
      <c r="K313"/>
      <c r="N313"/>
    </row>
    <row r="314" spans="5:14" x14ac:dyDescent="0.2">
      <c r="E314" s="43">
        <f>_xlfn.XLOOKUP(Table2[[#This Row],[Player]],'RAW Player Stats'!$B$3:$B$10006,'RAW Player Stats'!$F$3:$F$10006)</f>
        <v>0</v>
      </c>
      <c r="H314" s="23"/>
      <c r="J314" s="22"/>
      <c r="K314"/>
      <c r="N314"/>
    </row>
    <row r="315" spans="5:14" x14ac:dyDescent="0.2">
      <c r="E315" s="43">
        <f>_xlfn.XLOOKUP(Table2[[#This Row],[Player]],'RAW Player Stats'!$B$3:$B$10006,'RAW Player Stats'!$F$3:$F$10006)</f>
        <v>0</v>
      </c>
      <c r="H315" s="23"/>
      <c r="J315" s="22"/>
      <c r="K315"/>
      <c r="N315"/>
    </row>
    <row r="316" spans="5:14" x14ac:dyDescent="0.2">
      <c r="E316" s="43">
        <f>_xlfn.XLOOKUP(Table2[[#This Row],[Player]],'RAW Player Stats'!$B$3:$B$10006,'RAW Player Stats'!$F$3:$F$10006)</f>
        <v>0</v>
      </c>
      <c r="H316" s="23"/>
      <c r="J316" s="22"/>
      <c r="K316"/>
      <c r="N316"/>
    </row>
    <row r="317" spans="5:14" x14ac:dyDescent="0.2">
      <c r="E317" s="43">
        <f>_xlfn.XLOOKUP(Table2[[#This Row],[Player]],'RAW Player Stats'!$B$3:$B$10006,'RAW Player Stats'!$F$3:$F$10006)</f>
        <v>0</v>
      </c>
      <c r="H317" s="23"/>
      <c r="J317" s="22"/>
      <c r="K317"/>
      <c r="N317"/>
    </row>
    <row r="318" spans="5:14" x14ac:dyDescent="0.2">
      <c r="E318" s="43">
        <f>_xlfn.XLOOKUP(Table2[[#This Row],[Player]],'RAW Player Stats'!$B$3:$B$10006,'RAW Player Stats'!$F$3:$F$10006)</f>
        <v>0</v>
      </c>
      <c r="H318" s="23"/>
      <c r="J318" s="22"/>
      <c r="K318"/>
      <c r="N318"/>
    </row>
    <row r="319" spans="5:14" x14ac:dyDescent="0.2">
      <c r="E319" s="43">
        <f>_xlfn.XLOOKUP(Table2[[#This Row],[Player]],'RAW Player Stats'!$B$3:$B$10006,'RAW Player Stats'!$F$3:$F$10006)</f>
        <v>0</v>
      </c>
      <c r="H319" s="23"/>
      <c r="J319" s="22"/>
      <c r="K319"/>
      <c r="N319"/>
    </row>
    <row r="320" spans="5:14" x14ac:dyDescent="0.2">
      <c r="E320" s="43">
        <f>_xlfn.XLOOKUP(Table2[[#This Row],[Player]],'RAW Player Stats'!$B$3:$B$10006,'RAW Player Stats'!$F$3:$F$10006)</f>
        <v>0</v>
      </c>
      <c r="H320" s="23"/>
      <c r="J320" s="22"/>
      <c r="K320"/>
      <c r="N320"/>
    </row>
    <row r="321" spans="5:14" x14ac:dyDescent="0.2">
      <c r="E321" s="43">
        <f>_xlfn.XLOOKUP(Table2[[#This Row],[Player]],'RAW Player Stats'!$B$3:$B$10006,'RAW Player Stats'!$F$3:$F$10006)</f>
        <v>0</v>
      </c>
      <c r="H321" s="23"/>
      <c r="J321" s="22"/>
      <c r="K321"/>
      <c r="N321"/>
    </row>
    <row r="322" spans="5:14" x14ac:dyDescent="0.2">
      <c r="E322" s="43">
        <f>_xlfn.XLOOKUP(Table2[[#This Row],[Player]],'RAW Player Stats'!$B$3:$B$10006,'RAW Player Stats'!$F$3:$F$10006)</f>
        <v>0</v>
      </c>
      <c r="H322" s="23"/>
      <c r="J322" s="22"/>
      <c r="K322"/>
      <c r="N322"/>
    </row>
    <row r="323" spans="5:14" x14ac:dyDescent="0.2">
      <c r="E323" s="43">
        <f>_xlfn.XLOOKUP(Table2[[#This Row],[Player]],'RAW Player Stats'!$B$3:$B$10006,'RAW Player Stats'!$F$3:$F$10006)</f>
        <v>0</v>
      </c>
      <c r="H323" s="23"/>
      <c r="J323" s="22"/>
      <c r="K323"/>
      <c r="N323"/>
    </row>
    <row r="324" spans="5:14" x14ac:dyDescent="0.2">
      <c r="E324" s="43">
        <f>_xlfn.XLOOKUP(Table2[[#This Row],[Player]],'RAW Player Stats'!$B$3:$B$10006,'RAW Player Stats'!$F$3:$F$10006)</f>
        <v>0</v>
      </c>
      <c r="H324" s="23"/>
      <c r="J324" s="22"/>
      <c r="K324"/>
      <c r="N324"/>
    </row>
    <row r="325" spans="5:14" x14ac:dyDescent="0.2">
      <c r="E325" s="43">
        <f>_xlfn.XLOOKUP(Table2[[#This Row],[Player]],'RAW Player Stats'!$B$3:$B$10006,'RAW Player Stats'!$F$3:$F$10006)</f>
        <v>0</v>
      </c>
      <c r="H325" s="23"/>
      <c r="J325" s="22"/>
      <c r="K325"/>
      <c r="N325"/>
    </row>
    <row r="326" spans="5:14" x14ac:dyDescent="0.2">
      <c r="E326" s="43">
        <f>_xlfn.XLOOKUP(Table2[[#This Row],[Player]],'RAW Player Stats'!$B$3:$B$10006,'RAW Player Stats'!$F$3:$F$10006)</f>
        <v>0</v>
      </c>
      <c r="H326" s="23"/>
      <c r="J326" s="22"/>
      <c r="K326"/>
      <c r="N326"/>
    </row>
    <row r="327" spans="5:14" x14ac:dyDescent="0.2">
      <c r="E327" s="43">
        <f>_xlfn.XLOOKUP(Table2[[#This Row],[Player]],'RAW Player Stats'!$B$3:$B$10006,'RAW Player Stats'!$F$3:$F$10006)</f>
        <v>0</v>
      </c>
      <c r="H327" s="23"/>
      <c r="J327" s="22"/>
      <c r="K327"/>
      <c r="N327"/>
    </row>
    <row r="328" spans="5:14" x14ac:dyDescent="0.2">
      <c r="E328" s="43">
        <f>_xlfn.XLOOKUP(Table2[[#This Row],[Player]],'RAW Player Stats'!$B$3:$B$10006,'RAW Player Stats'!$F$3:$F$10006)</f>
        <v>0</v>
      </c>
      <c r="H328" s="23"/>
      <c r="J328" s="22"/>
      <c r="K328"/>
      <c r="N328"/>
    </row>
    <row r="329" spans="5:14" x14ac:dyDescent="0.2">
      <c r="E329" s="43">
        <f>_xlfn.XLOOKUP(Table2[[#This Row],[Player]],'RAW Player Stats'!$B$3:$B$10006,'RAW Player Stats'!$F$3:$F$10006)</f>
        <v>0</v>
      </c>
      <c r="H329" s="23"/>
      <c r="J329" s="22"/>
      <c r="K329"/>
      <c r="N329"/>
    </row>
    <row r="330" spans="5:14" x14ac:dyDescent="0.2">
      <c r="E330" s="43">
        <f>_xlfn.XLOOKUP(Table2[[#This Row],[Player]],'RAW Player Stats'!$B$3:$B$10006,'RAW Player Stats'!$F$3:$F$10006)</f>
        <v>0</v>
      </c>
      <c r="H330" s="23"/>
      <c r="J330" s="22"/>
      <c r="K330"/>
      <c r="N330"/>
    </row>
    <row r="331" spans="5:14" x14ac:dyDescent="0.2">
      <c r="E331" s="43">
        <f>_xlfn.XLOOKUP(Table2[[#This Row],[Player]],'RAW Player Stats'!$B$3:$B$10006,'RAW Player Stats'!$F$3:$F$10006)</f>
        <v>0</v>
      </c>
      <c r="H331" s="23"/>
      <c r="J331" s="22"/>
      <c r="K331"/>
      <c r="N331"/>
    </row>
    <row r="332" spans="5:14" x14ac:dyDescent="0.2">
      <c r="E332" s="43">
        <f>_xlfn.XLOOKUP(Table2[[#This Row],[Player]],'RAW Player Stats'!$B$3:$B$10006,'RAW Player Stats'!$F$3:$F$10006)</f>
        <v>0</v>
      </c>
      <c r="H332" s="23"/>
      <c r="J332" s="22"/>
      <c r="K332"/>
      <c r="N332"/>
    </row>
    <row r="333" spans="5:14" x14ac:dyDescent="0.2">
      <c r="E333" s="43">
        <f>_xlfn.XLOOKUP(Table2[[#This Row],[Player]],'RAW Player Stats'!$B$3:$B$10006,'RAW Player Stats'!$F$3:$F$10006)</f>
        <v>0</v>
      </c>
      <c r="H333" s="23"/>
      <c r="J333" s="22"/>
      <c r="K333"/>
      <c r="N333"/>
    </row>
    <row r="334" spans="5:14" x14ac:dyDescent="0.2">
      <c r="E334" s="43">
        <f>_xlfn.XLOOKUP(Table2[[#This Row],[Player]],'RAW Player Stats'!$B$3:$B$10006,'RAW Player Stats'!$F$3:$F$10006)</f>
        <v>0</v>
      </c>
      <c r="H334" s="23"/>
      <c r="J334" s="22"/>
      <c r="K334"/>
      <c r="N334"/>
    </row>
    <row r="335" spans="5:14" x14ac:dyDescent="0.2">
      <c r="E335" s="43">
        <f>_xlfn.XLOOKUP(Table2[[#This Row],[Player]],'RAW Player Stats'!$B$3:$B$10006,'RAW Player Stats'!$F$3:$F$10006)</f>
        <v>0</v>
      </c>
      <c r="H335" s="23"/>
      <c r="J335" s="22"/>
      <c r="K335"/>
      <c r="N335"/>
    </row>
    <row r="336" spans="5:14" x14ac:dyDescent="0.2">
      <c r="E336" s="43">
        <f>_xlfn.XLOOKUP(Table2[[#This Row],[Player]],'RAW Player Stats'!$B$3:$B$10006,'RAW Player Stats'!$F$3:$F$10006)</f>
        <v>0</v>
      </c>
      <c r="H336" s="23"/>
      <c r="J336" s="22"/>
      <c r="K336"/>
      <c r="N336"/>
    </row>
    <row r="337" spans="5:14" x14ac:dyDescent="0.2">
      <c r="E337" s="43">
        <f>_xlfn.XLOOKUP(Table2[[#This Row],[Player]],'RAW Player Stats'!$B$3:$B$10006,'RAW Player Stats'!$F$3:$F$10006)</f>
        <v>0</v>
      </c>
      <c r="H337" s="23"/>
      <c r="J337" s="22"/>
      <c r="K337"/>
      <c r="N337"/>
    </row>
    <row r="338" spans="5:14" x14ac:dyDescent="0.2">
      <c r="E338" s="43">
        <f>_xlfn.XLOOKUP(Table2[[#This Row],[Player]],'RAW Player Stats'!$B$3:$B$10006,'RAW Player Stats'!$F$3:$F$10006)</f>
        <v>0</v>
      </c>
      <c r="H338" s="23"/>
      <c r="J338" s="22"/>
      <c r="K338"/>
      <c r="N338"/>
    </row>
    <row r="339" spans="5:14" x14ac:dyDescent="0.2">
      <c r="E339" s="43">
        <f>_xlfn.XLOOKUP(Table2[[#This Row],[Player]],'RAW Player Stats'!$B$3:$B$10006,'RAW Player Stats'!$F$3:$F$10006)</f>
        <v>0</v>
      </c>
      <c r="H339" s="23"/>
      <c r="J339" s="22"/>
      <c r="K339"/>
      <c r="N339"/>
    </row>
    <row r="340" spans="5:14" x14ac:dyDescent="0.2">
      <c r="E340" s="43">
        <f>_xlfn.XLOOKUP(Table2[[#This Row],[Player]],'RAW Player Stats'!$B$3:$B$10006,'RAW Player Stats'!$F$3:$F$10006)</f>
        <v>0</v>
      </c>
      <c r="H340" s="23"/>
      <c r="J340" s="22"/>
      <c r="K340"/>
      <c r="N340"/>
    </row>
    <row r="341" spans="5:14" x14ac:dyDescent="0.2">
      <c r="E341" s="43">
        <f>_xlfn.XLOOKUP(Table2[[#This Row],[Player]],'RAW Player Stats'!$B$3:$B$10006,'RAW Player Stats'!$F$3:$F$10006)</f>
        <v>0</v>
      </c>
      <c r="H341" s="23"/>
      <c r="J341" s="22"/>
      <c r="K341"/>
      <c r="N341"/>
    </row>
    <row r="342" spans="5:14" x14ac:dyDescent="0.2">
      <c r="E342" s="43">
        <f>_xlfn.XLOOKUP(Table2[[#This Row],[Player]],'RAW Player Stats'!$B$3:$B$10006,'RAW Player Stats'!$F$3:$F$10006)</f>
        <v>0</v>
      </c>
      <c r="H342" s="23"/>
      <c r="J342" s="22"/>
      <c r="K342"/>
      <c r="N342"/>
    </row>
    <row r="343" spans="5:14" x14ac:dyDescent="0.2">
      <c r="E343" s="43">
        <f>_xlfn.XLOOKUP(Table2[[#This Row],[Player]],'RAW Player Stats'!$B$3:$B$10006,'RAW Player Stats'!$F$3:$F$10006)</f>
        <v>0</v>
      </c>
      <c r="H343" s="23"/>
      <c r="J343" s="22"/>
      <c r="K343"/>
      <c r="N343"/>
    </row>
    <row r="344" spans="5:14" x14ac:dyDescent="0.2">
      <c r="E344" s="43">
        <f>_xlfn.XLOOKUP(Table2[[#This Row],[Player]],'RAW Player Stats'!$B$3:$B$10006,'RAW Player Stats'!$F$3:$F$10006)</f>
        <v>0</v>
      </c>
      <c r="H344" s="23"/>
      <c r="J344" s="22"/>
      <c r="K344"/>
      <c r="N344"/>
    </row>
    <row r="345" spans="5:14" x14ac:dyDescent="0.2">
      <c r="E345" s="43">
        <f>_xlfn.XLOOKUP(Table2[[#This Row],[Player]],'RAW Player Stats'!$B$3:$B$10006,'RAW Player Stats'!$F$3:$F$10006)</f>
        <v>0</v>
      </c>
      <c r="H345" s="23"/>
      <c r="J345" s="22"/>
      <c r="K345"/>
      <c r="N345"/>
    </row>
    <row r="346" spans="5:14" x14ac:dyDescent="0.2">
      <c r="E346" s="43">
        <f>_xlfn.XLOOKUP(Table2[[#This Row],[Player]],'RAW Player Stats'!$B$3:$B$10006,'RAW Player Stats'!$F$3:$F$10006)</f>
        <v>0</v>
      </c>
      <c r="H346" s="23"/>
      <c r="J346" s="22"/>
      <c r="K346"/>
      <c r="N346"/>
    </row>
    <row r="347" spans="5:14" x14ac:dyDescent="0.2">
      <c r="E347" s="43">
        <f>_xlfn.XLOOKUP(Table2[[#This Row],[Player]],'RAW Player Stats'!$B$3:$B$10006,'RAW Player Stats'!$F$3:$F$10006)</f>
        <v>0</v>
      </c>
      <c r="H347" s="23"/>
      <c r="J347" s="22"/>
      <c r="K347"/>
      <c r="N347"/>
    </row>
    <row r="348" spans="5:14" x14ac:dyDescent="0.2">
      <c r="E348" s="43">
        <f>_xlfn.XLOOKUP(Table2[[#This Row],[Player]],'RAW Player Stats'!$B$3:$B$10006,'RAW Player Stats'!$F$3:$F$10006)</f>
        <v>0</v>
      </c>
      <c r="H348" s="23"/>
      <c r="J348" s="22"/>
      <c r="K348"/>
      <c r="N348"/>
    </row>
    <row r="349" spans="5:14" x14ac:dyDescent="0.2">
      <c r="E349" s="43">
        <f>_xlfn.XLOOKUP(Table2[[#This Row],[Player]],'RAW Player Stats'!$B$3:$B$10006,'RAW Player Stats'!$F$3:$F$10006)</f>
        <v>0</v>
      </c>
      <c r="H349" s="23"/>
      <c r="J349" s="22"/>
      <c r="K349"/>
      <c r="N349"/>
    </row>
    <row r="350" spans="5:14" x14ac:dyDescent="0.2">
      <c r="E350" s="43">
        <f>_xlfn.XLOOKUP(Table2[[#This Row],[Player]],'RAW Player Stats'!$B$3:$B$10006,'RAW Player Stats'!$F$3:$F$10006)</f>
        <v>0</v>
      </c>
      <c r="H350" s="23"/>
      <c r="J350" s="22"/>
      <c r="K350"/>
      <c r="N350"/>
    </row>
    <row r="351" spans="5:14" x14ac:dyDescent="0.2">
      <c r="E351" s="43">
        <f>_xlfn.XLOOKUP(Table2[[#This Row],[Player]],'RAW Player Stats'!$B$3:$B$10006,'RAW Player Stats'!$F$3:$F$10006)</f>
        <v>0</v>
      </c>
      <c r="H351" s="23"/>
      <c r="J351" s="22"/>
      <c r="K351"/>
      <c r="N351"/>
    </row>
    <row r="352" spans="5:14" x14ac:dyDescent="0.2">
      <c r="E352" s="43">
        <f>_xlfn.XLOOKUP(Table2[[#This Row],[Player]],'RAW Player Stats'!$B$3:$B$10006,'RAW Player Stats'!$F$3:$F$10006)</f>
        <v>0</v>
      </c>
      <c r="H352" s="23"/>
      <c r="J352" s="22"/>
      <c r="K352"/>
      <c r="N352"/>
    </row>
    <row r="353" spans="5:14" x14ac:dyDescent="0.2">
      <c r="E353" s="43">
        <f>_xlfn.XLOOKUP(Table2[[#This Row],[Player]],'RAW Player Stats'!$B$3:$B$10006,'RAW Player Stats'!$F$3:$F$10006)</f>
        <v>0</v>
      </c>
      <c r="H353" s="23"/>
      <c r="J353" s="22"/>
      <c r="K353"/>
      <c r="N353"/>
    </row>
    <row r="354" spans="5:14" x14ac:dyDescent="0.2">
      <c r="E354" s="43">
        <f>_xlfn.XLOOKUP(Table2[[#This Row],[Player]],'RAW Player Stats'!$B$3:$B$10006,'RAW Player Stats'!$F$3:$F$10006)</f>
        <v>0</v>
      </c>
      <c r="H354" s="23"/>
      <c r="J354" s="22"/>
      <c r="K354"/>
      <c r="N354"/>
    </row>
    <row r="355" spans="5:14" x14ac:dyDescent="0.2">
      <c r="E355" s="43">
        <f>_xlfn.XLOOKUP(Table2[[#This Row],[Player]],'RAW Player Stats'!$B$3:$B$10006,'RAW Player Stats'!$F$3:$F$10006)</f>
        <v>0</v>
      </c>
      <c r="H355" s="23"/>
      <c r="J355" s="22"/>
      <c r="K355"/>
      <c r="N355"/>
    </row>
    <row r="356" spans="5:14" x14ac:dyDescent="0.2">
      <c r="E356" s="43">
        <f>_xlfn.XLOOKUP(Table2[[#This Row],[Player]],'RAW Player Stats'!$B$3:$B$10006,'RAW Player Stats'!$F$3:$F$10006)</f>
        <v>0</v>
      </c>
      <c r="H356" s="23"/>
      <c r="J356" s="22"/>
      <c r="K356"/>
      <c r="N356"/>
    </row>
    <row r="357" spans="5:14" x14ac:dyDescent="0.2">
      <c r="E357" s="43">
        <f>_xlfn.XLOOKUP(Table2[[#This Row],[Player]],'RAW Player Stats'!$B$3:$B$10006,'RAW Player Stats'!$F$3:$F$10006)</f>
        <v>0</v>
      </c>
      <c r="H357" s="23"/>
      <c r="J357" s="22"/>
      <c r="K357"/>
      <c r="N357"/>
    </row>
    <row r="358" spans="5:14" x14ac:dyDescent="0.2">
      <c r="E358" s="43">
        <f>_xlfn.XLOOKUP(Table2[[#This Row],[Player]],'RAW Player Stats'!$B$3:$B$10006,'RAW Player Stats'!$F$3:$F$10006)</f>
        <v>0</v>
      </c>
      <c r="H358" s="23"/>
      <c r="J358" s="22"/>
      <c r="K358"/>
      <c r="N358"/>
    </row>
    <row r="359" spans="5:14" x14ac:dyDescent="0.2">
      <c r="E359" s="43">
        <f>_xlfn.XLOOKUP(Table2[[#This Row],[Player]],'RAW Player Stats'!$B$3:$B$10006,'RAW Player Stats'!$F$3:$F$10006)</f>
        <v>0</v>
      </c>
      <c r="H359" s="23"/>
      <c r="J359" s="22"/>
      <c r="K359"/>
      <c r="N359"/>
    </row>
    <row r="360" spans="5:14" x14ac:dyDescent="0.2">
      <c r="E360" s="43">
        <f>_xlfn.XLOOKUP(Table2[[#This Row],[Player]],'RAW Player Stats'!$B$3:$B$10006,'RAW Player Stats'!$F$3:$F$10006)</f>
        <v>0</v>
      </c>
      <c r="H360" s="23"/>
      <c r="J360" s="22"/>
      <c r="K360"/>
      <c r="N360"/>
    </row>
    <row r="361" spans="5:14" x14ac:dyDescent="0.2">
      <c r="E361" s="43">
        <f>_xlfn.XLOOKUP(Table2[[#This Row],[Player]],'RAW Player Stats'!$B$3:$B$10006,'RAW Player Stats'!$F$3:$F$10006)</f>
        <v>0</v>
      </c>
      <c r="H361" s="23"/>
      <c r="J361" s="22"/>
      <c r="K361"/>
      <c r="N361"/>
    </row>
    <row r="362" spans="5:14" x14ac:dyDescent="0.2">
      <c r="E362" s="43">
        <f>_xlfn.XLOOKUP(Table2[[#This Row],[Player]],'RAW Player Stats'!$B$3:$B$10006,'RAW Player Stats'!$F$3:$F$10006)</f>
        <v>0</v>
      </c>
      <c r="H362" s="23"/>
      <c r="J362" s="22"/>
      <c r="K362"/>
      <c r="N362"/>
    </row>
    <row r="363" spans="5:14" x14ac:dyDescent="0.2">
      <c r="E363" s="43">
        <f>_xlfn.XLOOKUP(Table2[[#This Row],[Player]],'RAW Player Stats'!$B$3:$B$10006,'RAW Player Stats'!$F$3:$F$10006)</f>
        <v>0</v>
      </c>
      <c r="H363" s="23"/>
      <c r="J363" s="22"/>
      <c r="K363"/>
      <c r="N363"/>
    </row>
    <row r="364" spans="5:14" x14ac:dyDescent="0.2">
      <c r="E364" s="43">
        <f>_xlfn.XLOOKUP(Table2[[#This Row],[Player]],'RAW Player Stats'!$B$3:$B$10006,'RAW Player Stats'!$F$3:$F$10006)</f>
        <v>0</v>
      </c>
      <c r="H364" s="23"/>
      <c r="J364" s="22"/>
      <c r="K364"/>
      <c r="N364"/>
    </row>
    <row r="365" spans="5:14" x14ac:dyDescent="0.2">
      <c r="E365" s="43">
        <f>_xlfn.XLOOKUP(Table2[[#This Row],[Player]],'RAW Player Stats'!$B$3:$B$10006,'RAW Player Stats'!$F$3:$F$10006)</f>
        <v>0</v>
      </c>
      <c r="H365" s="23"/>
      <c r="J365" s="22"/>
      <c r="K365"/>
      <c r="N365"/>
    </row>
    <row r="366" spans="5:14" x14ac:dyDescent="0.2">
      <c r="E366" s="43">
        <f>_xlfn.XLOOKUP(Table2[[#This Row],[Player]],'RAW Player Stats'!$B$3:$B$10006,'RAW Player Stats'!$F$3:$F$10006)</f>
        <v>0</v>
      </c>
      <c r="H366" s="23"/>
      <c r="J366" s="22"/>
      <c r="K366"/>
      <c r="N366"/>
    </row>
    <row r="367" spans="5:14" x14ac:dyDescent="0.2">
      <c r="E367" s="43">
        <f>_xlfn.XLOOKUP(Table2[[#This Row],[Player]],'RAW Player Stats'!$B$3:$B$10006,'RAW Player Stats'!$F$3:$F$10006)</f>
        <v>0</v>
      </c>
      <c r="H367" s="23"/>
      <c r="J367" s="22"/>
      <c r="K367"/>
      <c r="N367"/>
    </row>
    <row r="368" spans="5:14" x14ac:dyDescent="0.2">
      <c r="E368" s="43">
        <f>_xlfn.XLOOKUP(Table2[[#This Row],[Player]],'RAW Player Stats'!$B$3:$B$10006,'RAW Player Stats'!$F$3:$F$10006)</f>
        <v>0</v>
      </c>
      <c r="H368" s="23"/>
      <c r="J368" s="22"/>
      <c r="K368"/>
      <c r="N368"/>
    </row>
    <row r="369" spans="5:14" x14ac:dyDescent="0.2">
      <c r="E369" s="43">
        <f>_xlfn.XLOOKUP(Table2[[#This Row],[Player]],'RAW Player Stats'!$B$3:$B$10006,'RAW Player Stats'!$F$3:$F$10006)</f>
        <v>0</v>
      </c>
      <c r="H369" s="23"/>
      <c r="J369" s="22"/>
      <c r="K369"/>
      <c r="N369"/>
    </row>
    <row r="370" spans="5:14" x14ac:dyDescent="0.2">
      <c r="E370" s="43">
        <f>_xlfn.XLOOKUP(Table2[[#This Row],[Player]],'RAW Player Stats'!$B$3:$B$10006,'RAW Player Stats'!$F$3:$F$10006)</f>
        <v>0</v>
      </c>
      <c r="H370" s="23"/>
      <c r="J370" s="22"/>
      <c r="K370"/>
      <c r="N370"/>
    </row>
    <row r="371" spans="5:14" x14ac:dyDescent="0.2">
      <c r="E371" s="43">
        <f>_xlfn.XLOOKUP(Table2[[#This Row],[Player]],'RAW Player Stats'!$B$3:$B$10006,'RAW Player Stats'!$F$3:$F$10006)</f>
        <v>0</v>
      </c>
      <c r="H371" s="23"/>
      <c r="J371" s="22"/>
      <c r="K371"/>
      <c r="N371"/>
    </row>
    <row r="372" spans="5:14" x14ac:dyDescent="0.2">
      <c r="E372" s="43">
        <f>_xlfn.XLOOKUP(Table2[[#This Row],[Player]],'RAW Player Stats'!$B$3:$B$10006,'RAW Player Stats'!$F$3:$F$10006)</f>
        <v>0</v>
      </c>
      <c r="H372" s="23"/>
      <c r="J372" s="22"/>
      <c r="K372"/>
      <c r="N372"/>
    </row>
    <row r="373" spans="5:14" x14ac:dyDescent="0.2">
      <c r="E373" s="43">
        <f>_xlfn.XLOOKUP(Table2[[#This Row],[Player]],'RAW Player Stats'!$B$3:$B$10006,'RAW Player Stats'!$F$3:$F$10006)</f>
        <v>0</v>
      </c>
      <c r="H373" s="23"/>
      <c r="J373" s="22"/>
      <c r="K373"/>
      <c r="N373"/>
    </row>
    <row r="374" spans="5:14" x14ac:dyDescent="0.2">
      <c r="E374" s="43">
        <f>_xlfn.XLOOKUP(Table2[[#This Row],[Player]],'RAW Player Stats'!$B$3:$B$10006,'RAW Player Stats'!$F$3:$F$10006)</f>
        <v>0</v>
      </c>
      <c r="H374" s="23"/>
      <c r="J374" s="22"/>
      <c r="K374"/>
      <c r="N374"/>
    </row>
    <row r="375" spans="5:14" x14ac:dyDescent="0.2">
      <c r="E375" s="43">
        <f>_xlfn.XLOOKUP(Table2[[#This Row],[Player]],'RAW Player Stats'!$B$3:$B$10006,'RAW Player Stats'!$F$3:$F$10006)</f>
        <v>0</v>
      </c>
      <c r="H375" s="23"/>
      <c r="J375" s="22"/>
      <c r="K375"/>
      <c r="N375"/>
    </row>
    <row r="376" spans="5:14" x14ac:dyDescent="0.2">
      <c r="E376" s="43">
        <f>_xlfn.XLOOKUP(Table2[[#This Row],[Player]],'RAW Player Stats'!$B$3:$B$10006,'RAW Player Stats'!$F$3:$F$10006)</f>
        <v>0</v>
      </c>
      <c r="H376" s="23"/>
      <c r="J376" s="22"/>
      <c r="K376"/>
      <c r="N376"/>
    </row>
    <row r="377" spans="5:14" x14ac:dyDescent="0.2">
      <c r="E377" s="43">
        <f>_xlfn.XLOOKUP(Table2[[#This Row],[Player]],'RAW Player Stats'!$B$3:$B$10006,'RAW Player Stats'!$F$3:$F$10006)</f>
        <v>0</v>
      </c>
      <c r="H377" s="23"/>
      <c r="J377" s="22"/>
      <c r="K377"/>
      <c r="N377"/>
    </row>
    <row r="378" spans="5:14" x14ac:dyDescent="0.2">
      <c r="E378" s="43">
        <f>_xlfn.XLOOKUP(Table2[[#This Row],[Player]],'RAW Player Stats'!$B$3:$B$10006,'RAW Player Stats'!$F$3:$F$10006)</f>
        <v>0</v>
      </c>
      <c r="H378" s="23"/>
      <c r="J378" s="22"/>
      <c r="K378"/>
      <c r="N378"/>
    </row>
    <row r="379" spans="5:14" x14ac:dyDescent="0.2">
      <c r="E379" s="43">
        <f>_xlfn.XLOOKUP(Table2[[#This Row],[Player]],'RAW Player Stats'!$B$3:$B$10006,'RAW Player Stats'!$F$3:$F$10006)</f>
        <v>0</v>
      </c>
      <c r="H379" s="23"/>
      <c r="J379" s="22"/>
      <c r="K379"/>
      <c r="N379"/>
    </row>
    <row r="380" spans="5:14" x14ac:dyDescent="0.2">
      <c r="E380" s="43">
        <f>_xlfn.XLOOKUP(Table2[[#This Row],[Player]],'RAW Player Stats'!$B$3:$B$10006,'RAW Player Stats'!$F$3:$F$10006)</f>
        <v>0</v>
      </c>
      <c r="H380" s="23"/>
      <c r="J380" s="22"/>
      <c r="K380"/>
      <c r="N380"/>
    </row>
    <row r="381" spans="5:14" x14ac:dyDescent="0.2">
      <c r="E381" s="43">
        <f>_xlfn.XLOOKUP(Table2[[#This Row],[Player]],'RAW Player Stats'!$B$3:$B$10006,'RAW Player Stats'!$F$3:$F$10006)</f>
        <v>0</v>
      </c>
      <c r="H381" s="23"/>
      <c r="J381" s="22"/>
      <c r="K381"/>
      <c r="N381"/>
    </row>
    <row r="382" spans="5:14" x14ac:dyDescent="0.2">
      <c r="E382" s="43">
        <f>_xlfn.XLOOKUP(Table2[[#This Row],[Player]],'RAW Player Stats'!$B$3:$B$10006,'RAW Player Stats'!$F$3:$F$10006)</f>
        <v>0</v>
      </c>
      <c r="H382" s="23"/>
      <c r="J382" s="22"/>
      <c r="K382"/>
      <c r="N382"/>
    </row>
    <row r="383" spans="5:14" x14ac:dyDescent="0.2">
      <c r="E383" s="43">
        <f>_xlfn.XLOOKUP(Table2[[#This Row],[Player]],'RAW Player Stats'!$B$3:$B$10006,'RAW Player Stats'!$F$3:$F$10006)</f>
        <v>0</v>
      </c>
      <c r="H383" s="23"/>
      <c r="J383" s="22"/>
      <c r="K383"/>
      <c r="N383"/>
    </row>
    <row r="384" spans="5:14" x14ac:dyDescent="0.2">
      <c r="E384" s="43">
        <f>_xlfn.XLOOKUP(Table2[[#This Row],[Player]],'RAW Player Stats'!$B$3:$B$10006,'RAW Player Stats'!$F$3:$F$10006)</f>
        <v>0</v>
      </c>
      <c r="H384" s="23"/>
      <c r="J384" s="22"/>
      <c r="K384"/>
      <c r="N384"/>
    </row>
    <row r="385" spans="5:14" x14ac:dyDescent="0.2">
      <c r="E385" s="43">
        <f>_xlfn.XLOOKUP(Table2[[#This Row],[Player]],'RAW Player Stats'!$B$3:$B$10006,'RAW Player Stats'!$F$3:$F$10006)</f>
        <v>0</v>
      </c>
      <c r="H385" s="23"/>
      <c r="J385" s="22"/>
      <c r="K385"/>
      <c r="N385"/>
    </row>
    <row r="386" spans="5:14" x14ac:dyDescent="0.2">
      <c r="E386" s="43">
        <f>_xlfn.XLOOKUP(Table2[[#This Row],[Player]],'RAW Player Stats'!$B$3:$B$10006,'RAW Player Stats'!$F$3:$F$10006)</f>
        <v>0</v>
      </c>
      <c r="H386" s="23"/>
      <c r="J386" s="22"/>
      <c r="K386"/>
      <c r="N386"/>
    </row>
    <row r="387" spans="5:14" x14ac:dyDescent="0.2">
      <c r="E387" s="43">
        <f>_xlfn.XLOOKUP(Table2[[#This Row],[Player]],'RAW Player Stats'!$B$3:$B$10006,'RAW Player Stats'!$F$3:$F$10006)</f>
        <v>0</v>
      </c>
      <c r="H387" s="23"/>
      <c r="J387" s="22"/>
      <c r="K387"/>
      <c r="N387"/>
    </row>
    <row r="388" spans="5:14" x14ac:dyDescent="0.2">
      <c r="E388" s="43">
        <f>_xlfn.XLOOKUP(Table2[[#This Row],[Player]],'RAW Player Stats'!$B$3:$B$10006,'RAW Player Stats'!$F$3:$F$10006)</f>
        <v>0</v>
      </c>
      <c r="H388" s="23"/>
      <c r="J388" s="22"/>
      <c r="K388"/>
      <c r="N388"/>
    </row>
    <row r="389" spans="5:14" x14ac:dyDescent="0.2">
      <c r="E389" s="43">
        <f>_xlfn.XLOOKUP(Table2[[#This Row],[Player]],'RAW Player Stats'!$B$3:$B$10006,'RAW Player Stats'!$F$3:$F$10006)</f>
        <v>0</v>
      </c>
      <c r="H389" s="23"/>
      <c r="J389" s="22"/>
      <c r="K389"/>
      <c r="N389"/>
    </row>
    <row r="390" spans="5:14" x14ac:dyDescent="0.2">
      <c r="E390" s="43">
        <f>_xlfn.XLOOKUP(Table2[[#This Row],[Player]],'RAW Player Stats'!$B$3:$B$10006,'RAW Player Stats'!$F$3:$F$10006)</f>
        <v>0</v>
      </c>
      <c r="H390" s="23"/>
      <c r="J390" s="22"/>
      <c r="K390"/>
      <c r="N390"/>
    </row>
    <row r="391" spans="5:14" x14ac:dyDescent="0.2">
      <c r="E391" s="43">
        <f>_xlfn.XLOOKUP(Table2[[#This Row],[Player]],'RAW Player Stats'!$B$3:$B$10006,'RAW Player Stats'!$F$3:$F$10006)</f>
        <v>0</v>
      </c>
      <c r="H391" s="23"/>
      <c r="J391" s="22"/>
      <c r="K391"/>
      <c r="N391"/>
    </row>
    <row r="392" spans="5:14" x14ac:dyDescent="0.2">
      <c r="E392" s="43">
        <f>_xlfn.XLOOKUP(Table2[[#This Row],[Player]],'RAW Player Stats'!$B$3:$B$10006,'RAW Player Stats'!$F$3:$F$10006)</f>
        <v>0</v>
      </c>
      <c r="H392" s="23"/>
      <c r="J392" s="22"/>
      <c r="K392"/>
      <c r="N392"/>
    </row>
    <row r="393" spans="5:14" x14ac:dyDescent="0.2">
      <c r="E393" s="43">
        <f>_xlfn.XLOOKUP(Table2[[#This Row],[Player]],'RAW Player Stats'!$B$3:$B$10006,'RAW Player Stats'!$F$3:$F$10006)</f>
        <v>0</v>
      </c>
      <c r="H393" s="23"/>
      <c r="J393" s="22"/>
      <c r="K393"/>
      <c r="N393"/>
    </row>
    <row r="394" spans="5:14" x14ac:dyDescent="0.2">
      <c r="E394" s="43">
        <f>_xlfn.XLOOKUP(Table2[[#This Row],[Player]],'RAW Player Stats'!$B$3:$B$10006,'RAW Player Stats'!$F$3:$F$10006)</f>
        <v>0</v>
      </c>
      <c r="H394" s="23"/>
      <c r="J394" s="22"/>
      <c r="K394"/>
      <c r="N394"/>
    </row>
    <row r="395" spans="5:14" x14ac:dyDescent="0.2">
      <c r="E395" s="43">
        <f>_xlfn.XLOOKUP(Table2[[#This Row],[Player]],'RAW Player Stats'!$B$3:$B$10006,'RAW Player Stats'!$F$3:$F$10006)</f>
        <v>0</v>
      </c>
      <c r="H395" s="23"/>
      <c r="J395" s="22"/>
      <c r="K395"/>
      <c r="N395"/>
    </row>
    <row r="396" spans="5:14" x14ac:dyDescent="0.2">
      <c r="E396" s="43">
        <f>_xlfn.XLOOKUP(Table2[[#This Row],[Player]],'RAW Player Stats'!$B$3:$B$10006,'RAW Player Stats'!$F$3:$F$10006)</f>
        <v>0</v>
      </c>
      <c r="H396" s="23"/>
      <c r="J396" s="22"/>
      <c r="K396"/>
      <c r="N396"/>
    </row>
    <row r="397" spans="5:14" x14ac:dyDescent="0.2">
      <c r="E397" s="43">
        <f>_xlfn.XLOOKUP(Table2[[#This Row],[Player]],'RAW Player Stats'!$B$3:$B$10006,'RAW Player Stats'!$F$3:$F$10006)</f>
        <v>0</v>
      </c>
      <c r="H397" s="23"/>
      <c r="J397" s="22"/>
      <c r="K397"/>
      <c r="N397"/>
    </row>
    <row r="398" spans="5:14" x14ac:dyDescent="0.2">
      <c r="E398" s="43">
        <f>_xlfn.XLOOKUP(Table2[[#This Row],[Player]],'RAW Player Stats'!$B$3:$B$10006,'RAW Player Stats'!$F$3:$F$10006)</f>
        <v>0</v>
      </c>
      <c r="H398" s="23"/>
      <c r="J398" s="22"/>
      <c r="K398"/>
      <c r="N398"/>
    </row>
    <row r="399" spans="5:14" x14ac:dyDescent="0.2">
      <c r="E399" s="43">
        <f>_xlfn.XLOOKUP(Table2[[#This Row],[Player]],'RAW Player Stats'!$B$3:$B$10006,'RAW Player Stats'!$F$3:$F$10006)</f>
        <v>0</v>
      </c>
      <c r="H399" s="23"/>
      <c r="J399" s="22"/>
      <c r="K399"/>
      <c r="N399"/>
    </row>
    <row r="400" spans="5:14" x14ac:dyDescent="0.2">
      <c r="E400" s="43">
        <f>_xlfn.XLOOKUP(Table2[[#This Row],[Player]],'RAW Player Stats'!$B$3:$B$10006,'RAW Player Stats'!$F$3:$F$10006)</f>
        <v>0</v>
      </c>
      <c r="H400" s="23"/>
      <c r="J400" s="22"/>
      <c r="K400"/>
      <c r="N400"/>
    </row>
    <row r="401" spans="5:14" x14ac:dyDescent="0.2">
      <c r="E401" s="43">
        <f>_xlfn.XLOOKUP(Table2[[#This Row],[Player]],'RAW Player Stats'!$B$3:$B$10006,'RAW Player Stats'!$F$3:$F$10006)</f>
        <v>0</v>
      </c>
      <c r="H401" s="23"/>
      <c r="J401" s="22"/>
      <c r="K401"/>
      <c r="N401"/>
    </row>
    <row r="402" spans="5:14" x14ac:dyDescent="0.2">
      <c r="E402" s="43">
        <f>_xlfn.XLOOKUP(Table2[[#This Row],[Player]],'RAW Player Stats'!$B$3:$B$10006,'RAW Player Stats'!$F$3:$F$10006)</f>
        <v>0</v>
      </c>
      <c r="H402" s="23"/>
      <c r="J402" s="22"/>
      <c r="K402"/>
      <c r="N402"/>
    </row>
    <row r="403" spans="5:14" x14ac:dyDescent="0.2">
      <c r="E403" s="43">
        <f>_xlfn.XLOOKUP(Table2[[#This Row],[Player]],'RAW Player Stats'!$B$3:$B$10006,'RAW Player Stats'!$F$3:$F$10006)</f>
        <v>0</v>
      </c>
      <c r="H403" s="23"/>
      <c r="J403" s="22"/>
      <c r="K403"/>
      <c r="N403"/>
    </row>
    <row r="404" spans="5:14" x14ac:dyDescent="0.2">
      <c r="E404" s="43">
        <f>_xlfn.XLOOKUP(Table2[[#This Row],[Player]],'RAW Player Stats'!$B$3:$B$10006,'RAW Player Stats'!$F$3:$F$10006)</f>
        <v>0</v>
      </c>
      <c r="H404" s="23"/>
      <c r="J404" s="22"/>
      <c r="K404"/>
      <c r="N404"/>
    </row>
    <row r="405" spans="5:14" x14ac:dyDescent="0.2">
      <c r="E405" s="43">
        <f>_xlfn.XLOOKUP(Table2[[#This Row],[Player]],'RAW Player Stats'!$B$3:$B$10006,'RAW Player Stats'!$F$3:$F$10006)</f>
        <v>0</v>
      </c>
      <c r="H405" s="23"/>
      <c r="J405" s="22"/>
      <c r="K405"/>
      <c r="N405"/>
    </row>
    <row r="406" spans="5:14" x14ac:dyDescent="0.2">
      <c r="E406" s="43">
        <f>_xlfn.XLOOKUP(Table2[[#This Row],[Player]],'RAW Player Stats'!$B$3:$B$10006,'RAW Player Stats'!$F$3:$F$10006)</f>
        <v>0</v>
      </c>
      <c r="H406" s="23"/>
      <c r="J406" s="22"/>
      <c r="K406"/>
      <c r="N406"/>
    </row>
    <row r="407" spans="5:14" x14ac:dyDescent="0.2">
      <c r="E407" s="43">
        <f>_xlfn.XLOOKUP(Table2[[#This Row],[Player]],'RAW Player Stats'!$B$3:$B$10006,'RAW Player Stats'!$F$3:$F$10006)</f>
        <v>0</v>
      </c>
      <c r="H407" s="23"/>
      <c r="J407" s="22"/>
      <c r="K407"/>
      <c r="N407"/>
    </row>
    <row r="408" spans="5:14" x14ac:dyDescent="0.2">
      <c r="E408" s="43">
        <f>_xlfn.XLOOKUP(Table2[[#This Row],[Player]],'RAW Player Stats'!$B$3:$B$10006,'RAW Player Stats'!$F$3:$F$10006)</f>
        <v>0</v>
      </c>
      <c r="H408" s="23"/>
      <c r="J408" s="22"/>
      <c r="K408"/>
      <c r="N408"/>
    </row>
    <row r="409" spans="5:14" x14ac:dyDescent="0.2">
      <c r="E409" s="43">
        <f>_xlfn.XLOOKUP(Table2[[#This Row],[Player]],'RAW Player Stats'!$B$3:$B$10006,'RAW Player Stats'!$F$3:$F$10006)</f>
        <v>0</v>
      </c>
      <c r="H409" s="23"/>
      <c r="J409" s="22"/>
      <c r="K409"/>
      <c r="N409"/>
    </row>
    <row r="410" spans="5:14" x14ac:dyDescent="0.2">
      <c r="E410" s="43">
        <f>_xlfn.XLOOKUP(Table2[[#This Row],[Player]],'RAW Player Stats'!$B$3:$B$10006,'RAW Player Stats'!$F$3:$F$10006)</f>
        <v>0</v>
      </c>
      <c r="H410" s="23"/>
      <c r="J410" s="22"/>
      <c r="K410"/>
      <c r="N410"/>
    </row>
    <row r="411" spans="5:14" x14ac:dyDescent="0.2">
      <c r="E411" s="43">
        <f>_xlfn.XLOOKUP(Table2[[#This Row],[Player]],'RAW Player Stats'!$B$3:$B$10006,'RAW Player Stats'!$F$3:$F$10006)</f>
        <v>0</v>
      </c>
      <c r="H411" s="23"/>
      <c r="J411" s="22"/>
      <c r="K411"/>
      <c r="N411"/>
    </row>
    <row r="412" spans="5:14" x14ac:dyDescent="0.2">
      <c r="E412" s="43">
        <f>_xlfn.XLOOKUP(Table2[[#This Row],[Player]],'RAW Player Stats'!$B$3:$B$10006,'RAW Player Stats'!$F$3:$F$10006)</f>
        <v>0</v>
      </c>
      <c r="H412" s="23"/>
      <c r="J412" s="22"/>
      <c r="K412"/>
      <c r="N412"/>
    </row>
    <row r="413" spans="5:14" x14ac:dyDescent="0.2">
      <c r="E413" s="43">
        <f>_xlfn.XLOOKUP(Table2[[#This Row],[Player]],'RAW Player Stats'!$B$3:$B$10006,'RAW Player Stats'!$F$3:$F$10006)</f>
        <v>0</v>
      </c>
      <c r="H413" s="23"/>
      <c r="J413" s="22"/>
      <c r="K413"/>
      <c r="N413"/>
    </row>
    <row r="414" spans="5:14" x14ac:dyDescent="0.2">
      <c r="E414" s="43">
        <f>_xlfn.XLOOKUP(Table2[[#This Row],[Player]],'RAW Player Stats'!$B$3:$B$10006,'RAW Player Stats'!$F$3:$F$10006)</f>
        <v>0</v>
      </c>
      <c r="H414" s="23"/>
      <c r="J414" s="22"/>
      <c r="K414"/>
      <c r="N414"/>
    </row>
    <row r="415" spans="5:14" x14ac:dyDescent="0.2">
      <c r="E415" s="43">
        <f>_xlfn.XLOOKUP(Table2[[#This Row],[Player]],'RAW Player Stats'!$B$3:$B$10006,'RAW Player Stats'!$F$3:$F$10006)</f>
        <v>0</v>
      </c>
      <c r="H415" s="23"/>
      <c r="J415" s="22"/>
      <c r="K415"/>
      <c r="N415"/>
    </row>
    <row r="416" spans="5:14" x14ac:dyDescent="0.2">
      <c r="E416" s="43">
        <f>_xlfn.XLOOKUP(Table2[[#This Row],[Player]],'RAW Player Stats'!$B$3:$B$10006,'RAW Player Stats'!$F$3:$F$10006)</f>
        <v>0</v>
      </c>
      <c r="H416" s="23"/>
      <c r="J416" s="22"/>
      <c r="K416"/>
      <c r="N416"/>
    </row>
    <row r="417" spans="5:14" x14ac:dyDescent="0.2">
      <c r="E417" s="43">
        <f>_xlfn.XLOOKUP(Table2[[#This Row],[Player]],'RAW Player Stats'!$B$3:$B$10006,'RAW Player Stats'!$F$3:$F$10006)</f>
        <v>0</v>
      </c>
      <c r="H417" s="23"/>
      <c r="J417" s="22"/>
      <c r="K417"/>
      <c r="N417"/>
    </row>
    <row r="418" spans="5:14" x14ac:dyDescent="0.2">
      <c r="E418" s="43">
        <f>_xlfn.XLOOKUP(Table2[[#This Row],[Player]],'RAW Player Stats'!$B$3:$B$10006,'RAW Player Stats'!$F$3:$F$10006)</f>
        <v>0</v>
      </c>
      <c r="H418" s="23"/>
      <c r="J418" s="22"/>
      <c r="K418"/>
      <c r="N418"/>
    </row>
    <row r="419" spans="5:14" x14ac:dyDescent="0.2">
      <c r="E419" s="43">
        <f>_xlfn.XLOOKUP(Table2[[#This Row],[Player]],'RAW Player Stats'!$B$3:$B$10006,'RAW Player Stats'!$F$3:$F$10006)</f>
        <v>0</v>
      </c>
      <c r="H419" s="23"/>
      <c r="J419" s="22"/>
      <c r="K419"/>
      <c r="N419"/>
    </row>
    <row r="420" spans="5:14" x14ac:dyDescent="0.2">
      <c r="E420" s="43">
        <f>_xlfn.XLOOKUP(Table2[[#This Row],[Player]],'RAW Player Stats'!$B$3:$B$10006,'RAW Player Stats'!$F$3:$F$10006)</f>
        <v>0</v>
      </c>
      <c r="H420" s="23"/>
      <c r="J420" s="22"/>
      <c r="K420"/>
      <c r="N420"/>
    </row>
    <row r="421" spans="5:14" x14ac:dyDescent="0.2">
      <c r="E421" s="43">
        <f>_xlfn.XLOOKUP(Table2[[#This Row],[Player]],'RAW Player Stats'!$B$3:$B$10006,'RAW Player Stats'!$F$3:$F$10006)</f>
        <v>0</v>
      </c>
      <c r="H421" s="23"/>
      <c r="J421" s="22"/>
      <c r="K421"/>
      <c r="N421"/>
    </row>
    <row r="422" spans="5:14" x14ac:dyDescent="0.2">
      <c r="E422" s="43">
        <f>_xlfn.XLOOKUP(Table2[[#This Row],[Player]],'RAW Player Stats'!$B$3:$B$10006,'RAW Player Stats'!$F$3:$F$10006)</f>
        <v>0</v>
      </c>
      <c r="H422" s="23"/>
      <c r="J422" s="22"/>
      <c r="K422"/>
      <c r="N422"/>
    </row>
    <row r="423" spans="5:14" x14ac:dyDescent="0.2">
      <c r="E423" s="43">
        <f>_xlfn.XLOOKUP(Table2[[#This Row],[Player]],'RAW Player Stats'!$B$3:$B$10006,'RAW Player Stats'!$F$3:$F$10006)</f>
        <v>0</v>
      </c>
      <c r="H423" s="23"/>
      <c r="J423" s="22"/>
      <c r="K423"/>
      <c r="N423"/>
    </row>
    <row r="424" spans="5:14" x14ac:dyDescent="0.2">
      <c r="E424" s="43">
        <f>_xlfn.XLOOKUP(Table2[[#This Row],[Player]],'RAW Player Stats'!$B$3:$B$10006,'RAW Player Stats'!$F$3:$F$10006)</f>
        <v>0</v>
      </c>
      <c r="H424" s="23"/>
      <c r="J424" s="22"/>
      <c r="K424"/>
      <c r="N424"/>
    </row>
    <row r="425" spans="5:14" x14ac:dyDescent="0.2">
      <c r="E425" s="43">
        <f>_xlfn.XLOOKUP(Table2[[#This Row],[Player]],'RAW Player Stats'!$B$3:$B$10006,'RAW Player Stats'!$F$3:$F$10006)</f>
        <v>0</v>
      </c>
      <c r="H425" s="23"/>
      <c r="J425" s="22"/>
      <c r="K425"/>
      <c r="N425"/>
    </row>
    <row r="426" spans="5:14" x14ac:dyDescent="0.2">
      <c r="E426" s="43">
        <f>_xlfn.XLOOKUP(Table2[[#This Row],[Player]],'RAW Player Stats'!$B$3:$B$10006,'RAW Player Stats'!$F$3:$F$10006)</f>
        <v>0</v>
      </c>
      <c r="H426" s="23"/>
      <c r="J426" s="22"/>
      <c r="K426"/>
      <c r="N426"/>
    </row>
    <row r="427" spans="5:14" x14ac:dyDescent="0.2">
      <c r="E427" s="43">
        <f>_xlfn.XLOOKUP(Table2[[#This Row],[Player]],'RAW Player Stats'!$B$3:$B$10006,'RAW Player Stats'!$F$3:$F$10006)</f>
        <v>0</v>
      </c>
      <c r="H427" s="23"/>
      <c r="J427" s="22"/>
      <c r="K427"/>
      <c r="N427"/>
    </row>
    <row r="428" spans="5:14" x14ac:dyDescent="0.2">
      <c r="E428" s="43">
        <f>_xlfn.XLOOKUP(Table2[[#This Row],[Player]],'RAW Player Stats'!$B$3:$B$10006,'RAW Player Stats'!$F$3:$F$10006)</f>
        <v>0</v>
      </c>
      <c r="H428" s="23"/>
      <c r="J428" s="22"/>
      <c r="K428"/>
      <c r="N428"/>
    </row>
    <row r="429" spans="5:14" x14ac:dyDescent="0.2">
      <c r="E429" s="43">
        <f>_xlfn.XLOOKUP(Table2[[#This Row],[Player]],'RAW Player Stats'!$B$3:$B$10006,'RAW Player Stats'!$F$3:$F$10006)</f>
        <v>0</v>
      </c>
      <c r="H429" s="23"/>
      <c r="J429" s="22"/>
      <c r="K429"/>
      <c r="N429"/>
    </row>
    <row r="430" spans="5:14" x14ac:dyDescent="0.2">
      <c r="E430" s="43">
        <f>_xlfn.XLOOKUP(Table2[[#This Row],[Player]],'RAW Player Stats'!$B$3:$B$10006,'RAW Player Stats'!$F$3:$F$10006)</f>
        <v>0</v>
      </c>
      <c r="H430" s="23"/>
      <c r="J430" s="22"/>
      <c r="K430"/>
      <c r="N430"/>
    </row>
    <row r="431" spans="5:14" x14ac:dyDescent="0.2">
      <c r="E431" s="43">
        <f>_xlfn.XLOOKUP(Table2[[#This Row],[Player]],'RAW Player Stats'!$B$3:$B$10006,'RAW Player Stats'!$F$3:$F$10006)</f>
        <v>0</v>
      </c>
      <c r="H431" s="23"/>
      <c r="J431" s="22"/>
      <c r="K431"/>
      <c r="N431"/>
    </row>
    <row r="432" spans="5:14" x14ac:dyDescent="0.2">
      <c r="E432" s="43">
        <f>_xlfn.XLOOKUP(Table2[[#This Row],[Player]],'RAW Player Stats'!$B$3:$B$10006,'RAW Player Stats'!$F$3:$F$10006)</f>
        <v>0</v>
      </c>
      <c r="H432" s="23"/>
      <c r="J432" s="22"/>
      <c r="K432"/>
      <c r="N432"/>
    </row>
    <row r="433" spans="5:14" x14ac:dyDescent="0.2">
      <c r="E433" s="43">
        <f>_xlfn.XLOOKUP(Table2[[#This Row],[Player]],'RAW Player Stats'!$B$3:$B$10006,'RAW Player Stats'!$F$3:$F$10006)</f>
        <v>0</v>
      </c>
      <c r="H433" s="23"/>
      <c r="J433" s="22"/>
      <c r="K433"/>
      <c r="N433"/>
    </row>
    <row r="434" spans="5:14" x14ac:dyDescent="0.2">
      <c r="E434" s="43">
        <f>_xlfn.XLOOKUP(Table2[[#This Row],[Player]],'RAW Player Stats'!$B$3:$B$10006,'RAW Player Stats'!$F$3:$F$10006)</f>
        <v>0</v>
      </c>
      <c r="H434" s="23"/>
      <c r="J434" s="22"/>
      <c r="K434"/>
      <c r="N434"/>
    </row>
    <row r="435" spans="5:14" x14ac:dyDescent="0.2">
      <c r="E435" s="43">
        <f>_xlfn.XLOOKUP(Table2[[#This Row],[Player]],'RAW Player Stats'!$B$3:$B$10006,'RAW Player Stats'!$F$3:$F$10006)</f>
        <v>0</v>
      </c>
      <c r="H435" s="23"/>
      <c r="J435" s="22"/>
      <c r="K435"/>
      <c r="N435"/>
    </row>
    <row r="436" spans="5:14" x14ac:dyDescent="0.2">
      <c r="E436" s="43">
        <f>_xlfn.XLOOKUP(Table2[[#This Row],[Player]],'RAW Player Stats'!$B$3:$B$10006,'RAW Player Stats'!$F$3:$F$10006)</f>
        <v>0</v>
      </c>
      <c r="H436" s="23"/>
      <c r="J436" s="22"/>
      <c r="K436"/>
      <c r="N436"/>
    </row>
    <row r="437" spans="5:14" x14ac:dyDescent="0.2">
      <c r="E437" s="43">
        <f>_xlfn.XLOOKUP(Table2[[#This Row],[Player]],'RAW Player Stats'!$B$3:$B$10006,'RAW Player Stats'!$F$3:$F$10006)</f>
        <v>0</v>
      </c>
      <c r="H437" s="23"/>
      <c r="J437" s="22"/>
      <c r="K437"/>
      <c r="N437"/>
    </row>
    <row r="438" spans="5:14" x14ac:dyDescent="0.2">
      <c r="E438" s="43">
        <f>_xlfn.XLOOKUP(Table2[[#This Row],[Player]],'RAW Player Stats'!$B$3:$B$10006,'RAW Player Stats'!$F$3:$F$10006)</f>
        <v>0</v>
      </c>
      <c r="H438" s="23"/>
      <c r="J438" s="22"/>
      <c r="K438"/>
      <c r="N438"/>
    </row>
    <row r="439" spans="5:14" x14ac:dyDescent="0.2">
      <c r="E439" s="43">
        <f>_xlfn.XLOOKUP(Table2[[#This Row],[Player]],'RAW Player Stats'!$B$3:$B$10006,'RAW Player Stats'!$F$3:$F$10006)</f>
        <v>0</v>
      </c>
      <c r="H439" s="23"/>
      <c r="J439" s="22"/>
      <c r="K439"/>
      <c r="N439"/>
    </row>
    <row r="440" spans="5:14" x14ac:dyDescent="0.2">
      <c r="E440" s="43">
        <f>_xlfn.XLOOKUP(Table2[[#This Row],[Player]],'RAW Player Stats'!$B$3:$B$10006,'RAW Player Stats'!$F$3:$F$10006)</f>
        <v>0</v>
      </c>
      <c r="H440" s="23"/>
      <c r="J440" s="22"/>
      <c r="K440"/>
      <c r="N440"/>
    </row>
    <row r="441" spans="5:14" x14ac:dyDescent="0.2">
      <c r="E441" s="43">
        <f>_xlfn.XLOOKUP(Table2[[#This Row],[Player]],'RAW Player Stats'!$B$3:$B$10006,'RAW Player Stats'!$F$3:$F$10006)</f>
        <v>0</v>
      </c>
      <c r="H441" s="23"/>
      <c r="J441" s="22"/>
      <c r="K441"/>
      <c r="N441"/>
    </row>
    <row r="442" spans="5:14" x14ac:dyDescent="0.2">
      <c r="E442" s="43">
        <f>_xlfn.XLOOKUP(Table2[[#This Row],[Player]],'RAW Player Stats'!$B$3:$B$10006,'RAW Player Stats'!$F$3:$F$10006)</f>
        <v>0</v>
      </c>
      <c r="H442" s="23"/>
      <c r="J442" s="22"/>
      <c r="K442"/>
      <c r="N442"/>
    </row>
    <row r="443" spans="5:14" x14ac:dyDescent="0.2">
      <c r="E443" s="43">
        <f>_xlfn.XLOOKUP(Table2[[#This Row],[Player]],'RAW Player Stats'!$B$3:$B$10006,'RAW Player Stats'!$F$3:$F$10006)</f>
        <v>0</v>
      </c>
      <c r="H443" s="23"/>
      <c r="J443" s="22"/>
      <c r="K443"/>
      <c r="N443"/>
    </row>
    <row r="444" spans="5:14" x14ac:dyDescent="0.2">
      <c r="E444" s="43">
        <f>_xlfn.XLOOKUP(Table2[[#This Row],[Player]],'RAW Player Stats'!$B$3:$B$10006,'RAW Player Stats'!$F$3:$F$10006)</f>
        <v>0</v>
      </c>
      <c r="H444" s="23"/>
      <c r="J444" s="22"/>
      <c r="K444"/>
      <c r="N444"/>
    </row>
    <row r="445" spans="5:14" x14ac:dyDescent="0.2">
      <c r="E445" s="43">
        <f>_xlfn.XLOOKUP(Table2[[#This Row],[Player]],'RAW Player Stats'!$B$3:$B$10006,'RAW Player Stats'!$F$3:$F$10006)</f>
        <v>0</v>
      </c>
      <c r="H445" s="23"/>
      <c r="J445" s="22"/>
      <c r="K445"/>
      <c r="N445"/>
    </row>
    <row r="446" spans="5:14" x14ac:dyDescent="0.2">
      <c r="E446" s="43">
        <f>_xlfn.XLOOKUP(Table2[[#This Row],[Player]],'RAW Player Stats'!$B$3:$B$10006,'RAW Player Stats'!$F$3:$F$10006)</f>
        <v>0</v>
      </c>
      <c r="H446" s="23"/>
      <c r="J446" s="22"/>
      <c r="K446"/>
      <c r="N446"/>
    </row>
    <row r="447" spans="5:14" x14ac:dyDescent="0.2">
      <c r="E447" s="43">
        <f>_xlfn.XLOOKUP(Table2[[#This Row],[Player]],'RAW Player Stats'!$B$3:$B$10006,'RAW Player Stats'!$F$3:$F$10006)</f>
        <v>0</v>
      </c>
      <c r="H447" s="23"/>
      <c r="J447" s="22"/>
      <c r="K447"/>
      <c r="N447"/>
    </row>
    <row r="448" spans="5:14" x14ac:dyDescent="0.2">
      <c r="E448" s="43">
        <f>_xlfn.XLOOKUP(Table2[[#This Row],[Player]],'RAW Player Stats'!$B$3:$B$10006,'RAW Player Stats'!$F$3:$F$10006)</f>
        <v>0</v>
      </c>
      <c r="H448" s="23"/>
      <c r="J448" s="22"/>
      <c r="K448"/>
      <c r="N448"/>
    </row>
    <row r="449" spans="5:14" x14ac:dyDescent="0.2">
      <c r="E449" s="43">
        <f>_xlfn.XLOOKUP(Table2[[#This Row],[Player]],'RAW Player Stats'!$B$3:$B$10006,'RAW Player Stats'!$F$3:$F$10006)</f>
        <v>0</v>
      </c>
      <c r="H449" s="23"/>
      <c r="J449" s="22"/>
      <c r="K449"/>
      <c r="N449"/>
    </row>
    <row r="450" spans="5:14" x14ac:dyDescent="0.2">
      <c r="E450" s="43">
        <f>_xlfn.XLOOKUP(Table2[[#This Row],[Player]],'RAW Player Stats'!$B$3:$B$10006,'RAW Player Stats'!$F$3:$F$10006)</f>
        <v>0</v>
      </c>
      <c r="H450" s="23"/>
      <c r="J450" s="22"/>
      <c r="K450"/>
      <c r="N450"/>
    </row>
    <row r="451" spans="5:14" x14ac:dyDescent="0.2">
      <c r="E451" s="43">
        <f>_xlfn.XLOOKUP(Table2[[#This Row],[Player]],'RAW Player Stats'!$B$3:$B$10006,'RAW Player Stats'!$F$3:$F$10006)</f>
        <v>0</v>
      </c>
      <c r="H451" s="23"/>
      <c r="J451" s="22"/>
      <c r="K451"/>
      <c r="N451"/>
    </row>
    <row r="452" spans="5:14" x14ac:dyDescent="0.2">
      <c r="E452" s="43">
        <f>_xlfn.XLOOKUP(Table2[[#This Row],[Player]],'RAW Player Stats'!$B$3:$B$10006,'RAW Player Stats'!$F$3:$F$10006)</f>
        <v>0</v>
      </c>
      <c r="H452" s="23"/>
      <c r="J452" s="22"/>
      <c r="K452"/>
      <c r="N452"/>
    </row>
    <row r="453" spans="5:14" x14ac:dyDescent="0.2">
      <c r="E453" s="43">
        <f>_xlfn.XLOOKUP(Table2[[#This Row],[Player]],'RAW Player Stats'!$B$3:$B$10006,'RAW Player Stats'!$F$3:$F$10006)</f>
        <v>0</v>
      </c>
      <c r="H453" s="23"/>
      <c r="J453" s="22"/>
      <c r="K453"/>
      <c r="N453"/>
    </row>
    <row r="454" spans="5:14" x14ac:dyDescent="0.2">
      <c r="E454" s="43">
        <f>_xlfn.XLOOKUP(Table2[[#This Row],[Player]],'RAW Player Stats'!$B$3:$B$10006,'RAW Player Stats'!$F$3:$F$10006)</f>
        <v>0</v>
      </c>
      <c r="H454" s="23"/>
      <c r="J454" s="22"/>
      <c r="K454"/>
      <c r="N454"/>
    </row>
    <row r="455" spans="5:14" x14ac:dyDescent="0.2">
      <c r="E455" s="43">
        <f>_xlfn.XLOOKUP(Table2[[#This Row],[Player]],'RAW Player Stats'!$B$3:$B$10006,'RAW Player Stats'!$F$3:$F$10006)</f>
        <v>0</v>
      </c>
      <c r="H455" s="23"/>
      <c r="J455" s="22"/>
      <c r="K455"/>
      <c r="N455"/>
    </row>
    <row r="456" spans="5:14" x14ac:dyDescent="0.2">
      <c r="E456" s="43">
        <f>_xlfn.XLOOKUP(Table2[[#This Row],[Player]],'RAW Player Stats'!$B$3:$B$10006,'RAW Player Stats'!$F$3:$F$10006)</f>
        <v>0</v>
      </c>
      <c r="H456" s="23"/>
      <c r="J456" s="22"/>
      <c r="K456"/>
      <c r="N456"/>
    </row>
    <row r="457" spans="5:14" x14ac:dyDescent="0.2">
      <c r="E457" s="43">
        <f>_xlfn.XLOOKUP(Table2[[#This Row],[Player]],'RAW Player Stats'!$B$3:$B$10006,'RAW Player Stats'!$F$3:$F$10006)</f>
        <v>0</v>
      </c>
      <c r="H457" s="23"/>
      <c r="J457" s="22"/>
      <c r="K457"/>
      <c r="N457"/>
    </row>
    <row r="458" spans="5:14" x14ac:dyDescent="0.2">
      <c r="E458" s="43">
        <f>_xlfn.XLOOKUP(Table2[[#This Row],[Player]],'RAW Player Stats'!$B$3:$B$10006,'RAW Player Stats'!$F$3:$F$10006)</f>
        <v>0</v>
      </c>
      <c r="H458" s="23"/>
      <c r="J458" s="22"/>
      <c r="K458"/>
      <c r="N458"/>
    </row>
    <row r="459" spans="5:14" x14ac:dyDescent="0.2">
      <c r="E459" s="43">
        <f>_xlfn.XLOOKUP(Table2[[#This Row],[Player]],'RAW Player Stats'!$B$3:$B$10006,'RAW Player Stats'!$F$3:$F$10006)</f>
        <v>0</v>
      </c>
      <c r="H459" s="23"/>
      <c r="J459" s="22"/>
      <c r="K459"/>
      <c r="N459"/>
    </row>
    <row r="460" spans="5:14" x14ac:dyDescent="0.2">
      <c r="E460" s="43">
        <f>_xlfn.XLOOKUP(Table2[[#This Row],[Player]],'RAW Player Stats'!$B$3:$B$10006,'RAW Player Stats'!$F$3:$F$10006)</f>
        <v>0</v>
      </c>
      <c r="H460" s="23"/>
      <c r="J460" s="22"/>
      <c r="K460"/>
      <c r="N460"/>
    </row>
    <row r="461" spans="5:14" x14ac:dyDescent="0.2">
      <c r="E461" s="43">
        <f>_xlfn.XLOOKUP(Table2[[#This Row],[Player]],'RAW Player Stats'!$B$3:$B$10006,'RAW Player Stats'!$F$3:$F$10006)</f>
        <v>0</v>
      </c>
      <c r="H461" s="23"/>
      <c r="J461" s="22"/>
      <c r="K461"/>
      <c r="N461"/>
    </row>
    <row r="462" spans="5:14" x14ac:dyDescent="0.2">
      <c r="E462" s="43">
        <f>_xlfn.XLOOKUP(Table2[[#This Row],[Player]],'RAW Player Stats'!$B$3:$B$10006,'RAW Player Stats'!$F$3:$F$10006)</f>
        <v>0</v>
      </c>
      <c r="H462" s="23"/>
      <c r="J462" s="22"/>
      <c r="K462"/>
      <c r="N462"/>
    </row>
    <row r="463" spans="5:14" x14ac:dyDescent="0.2">
      <c r="E463" s="43">
        <f>_xlfn.XLOOKUP(Table2[[#This Row],[Player]],'RAW Player Stats'!$B$3:$B$10006,'RAW Player Stats'!$F$3:$F$10006)</f>
        <v>0</v>
      </c>
      <c r="H463" s="23"/>
      <c r="J463" s="22"/>
      <c r="K463"/>
      <c r="N463"/>
    </row>
    <row r="464" spans="5:14" x14ac:dyDescent="0.2">
      <c r="E464" s="43">
        <f>_xlfn.XLOOKUP(Table2[[#This Row],[Player]],'RAW Player Stats'!$B$3:$B$10006,'RAW Player Stats'!$F$3:$F$10006)</f>
        <v>0</v>
      </c>
      <c r="H464" s="23"/>
      <c r="J464" s="22"/>
      <c r="K464"/>
      <c r="N464"/>
    </row>
    <row r="465" spans="5:14" x14ac:dyDescent="0.2">
      <c r="E465" s="43">
        <f>_xlfn.XLOOKUP(Table2[[#This Row],[Player]],'RAW Player Stats'!$B$3:$B$10006,'RAW Player Stats'!$F$3:$F$10006)</f>
        <v>0</v>
      </c>
      <c r="H465" s="23"/>
      <c r="J465" s="22"/>
      <c r="K465"/>
      <c r="N465"/>
    </row>
    <row r="466" spans="5:14" x14ac:dyDescent="0.2">
      <c r="E466" s="43">
        <f>_xlfn.XLOOKUP(Table2[[#This Row],[Player]],'RAW Player Stats'!$B$3:$B$10006,'RAW Player Stats'!$F$3:$F$10006)</f>
        <v>0</v>
      </c>
      <c r="H466" s="23"/>
      <c r="J466" s="22"/>
      <c r="K466"/>
      <c r="N466"/>
    </row>
    <row r="467" spans="5:14" x14ac:dyDescent="0.2">
      <c r="E467" s="43">
        <f>_xlfn.XLOOKUP(Table2[[#This Row],[Player]],'RAW Player Stats'!$B$3:$B$10006,'RAW Player Stats'!$F$3:$F$10006)</f>
        <v>0</v>
      </c>
      <c r="H467" s="23"/>
      <c r="J467" s="22"/>
      <c r="K467"/>
      <c r="N467"/>
    </row>
    <row r="468" spans="5:14" x14ac:dyDescent="0.2">
      <c r="E468" s="43">
        <f>_xlfn.XLOOKUP(Table2[[#This Row],[Player]],'RAW Player Stats'!$B$3:$B$10006,'RAW Player Stats'!$F$3:$F$10006)</f>
        <v>0</v>
      </c>
      <c r="H468" s="23"/>
      <c r="J468" s="22"/>
      <c r="K468"/>
      <c r="N468"/>
    </row>
    <row r="469" spans="5:14" x14ac:dyDescent="0.2">
      <c r="E469" s="43">
        <f>_xlfn.XLOOKUP(Table2[[#This Row],[Player]],'RAW Player Stats'!$B$3:$B$10006,'RAW Player Stats'!$F$3:$F$10006)</f>
        <v>0</v>
      </c>
      <c r="H469" s="23"/>
      <c r="J469" s="22"/>
      <c r="K469"/>
      <c r="N469"/>
    </row>
    <row r="470" spans="5:14" x14ac:dyDescent="0.2">
      <c r="E470" s="43">
        <f>_xlfn.XLOOKUP(Table2[[#This Row],[Player]],'RAW Player Stats'!$B$3:$B$10006,'RAW Player Stats'!$F$3:$F$10006)</f>
        <v>0</v>
      </c>
      <c r="H470" s="23"/>
      <c r="J470" s="22"/>
      <c r="K470"/>
      <c r="N470"/>
    </row>
    <row r="471" spans="5:14" x14ac:dyDescent="0.2">
      <c r="E471" s="43">
        <f>_xlfn.XLOOKUP(Table2[[#This Row],[Player]],'RAW Player Stats'!$B$3:$B$10006,'RAW Player Stats'!$F$3:$F$10006)</f>
        <v>0</v>
      </c>
      <c r="H471" s="23"/>
      <c r="J471" s="22"/>
      <c r="K471"/>
      <c r="N471"/>
    </row>
    <row r="472" spans="5:14" x14ac:dyDescent="0.2">
      <c r="E472" s="43">
        <f>_xlfn.XLOOKUP(Table2[[#This Row],[Player]],'RAW Player Stats'!$B$3:$B$10006,'RAW Player Stats'!$F$3:$F$10006)</f>
        <v>0</v>
      </c>
      <c r="H472" s="23"/>
      <c r="J472" s="22"/>
      <c r="K472"/>
      <c r="N472"/>
    </row>
    <row r="473" spans="5:14" x14ac:dyDescent="0.2">
      <c r="E473" s="43">
        <f>_xlfn.XLOOKUP(Table2[[#This Row],[Player]],'RAW Player Stats'!$B$3:$B$10006,'RAW Player Stats'!$F$3:$F$10006)</f>
        <v>0</v>
      </c>
      <c r="H473" s="23"/>
      <c r="J473" s="22"/>
      <c r="K473"/>
      <c r="N473"/>
    </row>
    <row r="474" spans="5:14" x14ac:dyDescent="0.2">
      <c r="E474" s="43">
        <f>_xlfn.XLOOKUP(Table2[[#This Row],[Player]],'RAW Player Stats'!$B$3:$B$10006,'RAW Player Stats'!$F$3:$F$10006)</f>
        <v>0</v>
      </c>
      <c r="H474" s="23"/>
      <c r="J474" s="22"/>
      <c r="K474"/>
      <c r="N474"/>
    </row>
    <row r="475" spans="5:14" x14ac:dyDescent="0.2">
      <c r="E475" s="43">
        <f>_xlfn.XLOOKUP(Table2[[#This Row],[Player]],'RAW Player Stats'!$B$3:$B$10006,'RAW Player Stats'!$F$3:$F$10006)</f>
        <v>0</v>
      </c>
      <c r="H475" s="23"/>
      <c r="J475" s="22"/>
      <c r="K475"/>
      <c r="N475"/>
    </row>
    <row r="476" spans="5:14" x14ac:dyDescent="0.2">
      <c r="E476" s="43">
        <f>_xlfn.XLOOKUP(Table2[[#This Row],[Player]],'RAW Player Stats'!$B$3:$B$10006,'RAW Player Stats'!$F$3:$F$10006)</f>
        <v>0</v>
      </c>
      <c r="H476" s="23"/>
      <c r="J476" s="22"/>
      <c r="K476"/>
      <c r="N476"/>
    </row>
    <row r="477" spans="5:14" x14ac:dyDescent="0.2">
      <c r="E477" s="43">
        <f>_xlfn.XLOOKUP(Table2[[#This Row],[Player]],'RAW Player Stats'!$B$3:$B$10006,'RAW Player Stats'!$F$3:$F$10006)</f>
        <v>0</v>
      </c>
      <c r="H477" s="23"/>
      <c r="J477" s="22"/>
      <c r="K477"/>
      <c r="N477"/>
    </row>
    <row r="478" spans="5:14" x14ac:dyDescent="0.2">
      <c r="E478" s="43">
        <f>_xlfn.XLOOKUP(Table2[[#This Row],[Player]],'RAW Player Stats'!$B$3:$B$10006,'RAW Player Stats'!$F$3:$F$10006)</f>
        <v>0</v>
      </c>
      <c r="H478" s="23"/>
      <c r="J478" s="22"/>
      <c r="K478"/>
      <c r="N478"/>
    </row>
    <row r="479" spans="5:14" x14ac:dyDescent="0.2">
      <c r="E479" s="43">
        <f>_xlfn.XLOOKUP(Table2[[#This Row],[Player]],'RAW Player Stats'!$B$3:$B$10006,'RAW Player Stats'!$F$3:$F$10006)</f>
        <v>0</v>
      </c>
      <c r="H479" s="23"/>
      <c r="J479" s="22"/>
      <c r="K479"/>
      <c r="N479"/>
    </row>
    <row r="480" spans="5:14" x14ac:dyDescent="0.2">
      <c r="E480" s="43">
        <f>_xlfn.XLOOKUP(Table2[[#This Row],[Player]],'RAW Player Stats'!$B$3:$B$10006,'RAW Player Stats'!$F$3:$F$10006)</f>
        <v>0</v>
      </c>
      <c r="H480" s="23"/>
      <c r="J480" s="22"/>
      <c r="K480"/>
      <c r="N480"/>
    </row>
    <row r="481" spans="5:14" x14ac:dyDescent="0.2">
      <c r="E481" s="43">
        <f>_xlfn.XLOOKUP(Table2[[#This Row],[Player]],'RAW Player Stats'!$B$3:$B$10006,'RAW Player Stats'!$F$3:$F$10006)</f>
        <v>0</v>
      </c>
      <c r="H481" s="23"/>
      <c r="J481" s="22"/>
      <c r="K481"/>
      <c r="N481"/>
    </row>
    <row r="482" spans="5:14" x14ac:dyDescent="0.2">
      <c r="E482" s="43">
        <f>_xlfn.XLOOKUP(Table2[[#This Row],[Player]],'RAW Player Stats'!$B$3:$B$10006,'RAW Player Stats'!$F$3:$F$10006)</f>
        <v>0</v>
      </c>
      <c r="H482" s="23"/>
      <c r="J482" s="22"/>
      <c r="K482"/>
      <c r="N482"/>
    </row>
    <row r="483" spans="5:14" x14ac:dyDescent="0.2">
      <c r="E483" s="43">
        <f>_xlfn.XLOOKUP(Table2[[#This Row],[Player]],'RAW Player Stats'!$B$3:$B$10006,'RAW Player Stats'!$F$3:$F$10006)</f>
        <v>0</v>
      </c>
      <c r="H483" s="23"/>
      <c r="J483" s="22"/>
      <c r="K483"/>
      <c r="N483"/>
    </row>
    <row r="484" spans="5:14" x14ac:dyDescent="0.2">
      <c r="E484" s="43">
        <f>_xlfn.XLOOKUP(Table2[[#This Row],[Player]],'RAW Player Stats'!$B$3:$B$10006,'RAW Player Stats'!$F$3:$F$10006)</f>
        <v>0</v>
      </c>
      <c r="H484" s="23"/>
      <c r="J484" s="22"/>
      <c r="K484"/>
      <c r="N484"/>
    </row>
    <row r="485" spans="5:14" x14ac:dyDescent="0.2">
      <c r="E485" s="43">
        <f>_xlfn.XLOOKUP(Table2[[#This Row],[Player]],'RAW Player Stats'!$B$3:$B$10006,'RAW Player Stats'!$F$3:$F$10006)</f>
        <v>0</v>
      </c>
      <c r="H485" s="23"/>
      <c r="J485" s="22"/>
      <c r="K485"/>
      <c r="N485"/>
    </row>
    <row r="486" spans="5:14" x14ac:dyDescent="0.2">
      <c r="E486" s="43">
        <f>_xlfn.XLOOKUP(Table2[[#This Row],[Player]],'RAW Player Stats'!$B$3:$B$10006,'RAW Player Stats'!$F$3:$F$10006)</f>
        <v>0</v>
      </c>
      <c r="H486" s="23"/>
      <c r="J486" s="22"/>
      <c r="K486"/>
      <c r="N486"/>
    </row>
    <row r="487" spans="5:14" x14ac:dyDescent="0.2">
      <c r="E487" s="43">
        <f>_xlfn.XLOOKUP(Table2[[#This Row],[Player]],'RAW Player Stats'!$B$3:$B$10006,'RAW Player Stats'!$F$3:$F$10006)</f>
        <v>0</v>
      </c>
      <c r="H487" s="23"/>
      <c r="J487" s="22"/>
      <c r="K487"/>
      <c r="N487"/>
    </row>
    <row r="488" spans="5:14" x14ac:dyDescent="0.2">
      <c r="E488" s="43">
        <f>_xlfn.XLOOKUP(Table2[[#This Row],[Player]],'RAW Player Stats'!$B$3:$B$10006,'RAW Player Stats'!$F$3:$F$10006)</f>
        <v>0</v>
      </c>
      <c r="H488" s="23"/>
      <c r="J488" s="22"/>
      <c r="K488"/>
      <c r="N488"/>
    </row>
    <row r="489" spans="5:14" x14ac:dyDescent="0.2">
      <c r="E489" s="43">
        <f>_xlfn.XLOOKUP(Table2[[#This Row],[Player]],'RAW Player Stats'!$B$3:$B$10006,'RAW Player Stats'!$F$3:$F$10006)</f>
        <v>0</v>
      </c>
      <c r="H489" s="23"/>
      <c r="J489" s="22"/>
      <c r="K489"/>
      <c r="N489"/>
    </row>
    <row r="490" spans="5:14" x14ac:dyDescent="0.2">
      <c r="E490" s="43">
        <f>_xlfn.XLOOKUP(Table2[[#This Row],[Player]],'RAW Player Stats'!$B$3:$B$10006,'RAW Player Stats'!$F$3:$F$10006)</f>
        <v>0</v>
      </c>
      <c r="H490" s="23"/>
      <c r="J490" s="22"/>
      <c r="K490"/>
      <c r="N490"/>
    </row>
    <row r="491" spans="5:14" x14ac:dyDescent="0.2">
      <c r="E491" s="43">
        <f>_xlfn.XLOOKUP(Table2[[#This Row],[Player]],'RAW Player Stats'!$B$3:$B$10006,'RAW Player Stats'!$F$3:$F$10006)</f>
        <v>0</v>
      </c>
      <c r="H491" s="23"/>
      <c r="J491" s="22"/>
      <c r="K491"/>
      <c r="N491"/>
    </row>
    <row r="492" spans="5:14" x14ac:dyDescent="0.2">
      <c r="E492" s="43">
        <f>_xlfn.XLOOKUP(Table2[[#This Row],[Player]],'RAW Player Stats'!$B$3:$B$10006,'RAW Player Stats'!$F$3:$F$10006)</f>
        <v>0</v>
      </c>
      <c r="H492" s="23"/>
      <c r="J492" s="22"/>
      <c r="K492"/>
      <c r="N492"/>
    </row>
    <row r="493" spans="5:14" x14ac:dyDescent="0.2">
      <c r="E493" s="43">
        <f>_xlfn.XLOOKUP(Table2[[#This Row],[Player]],'RAW Player Stats'!$B$3:$B$10006,'RAW Player Stats'!$F$3:$F$10006)</f>
        <v>0</v>
      </c>
      <c r="H493" s="23"/>
      <c r="J493" s="22"/>
      <c r="K493"/>
      <c r="N493"/>
    </row>
    <row r="494" spans="5:14" x14ac:dyDescent="0.2">
      <c r="E494" s="43">
        <f>_xlfn.XLOOKUP(Table2[[#This Row],[Player]],'RAW Player Stats'!$B$3:$B$10006,'RAW Player Stats'!$F$3:$F$10006)</f>
        <v>0</v>
      </c>
      <c r="H494" s="23"/>
      <c r="J494" s="22"/>
      <c r="K494"/>
      <c r="N494"/>
    </row>
    <row r="495" spans="5:14" x14ac:dyDescent="0.2">
      <c r="E495" s="43">
        <f>_xlfn.XLOOKUP(Table2[[#This Row],[Player]],'RAW Player Stats'!$B$3:$B$10006,'RAW Player Stats'!$F$3:$F$10006)</f>
        <v>0</v>
      </c>
      <c r="H495" s="23"/>
      <c r="J495" s="22"/>
      <c r="K495"/>
      <c r="N495"/>
    </row>
    <row r="496" spans="5:14" x14ac:dyDescent="0.2">
      <c r="E496" s="43">
        <f>_xlfn.XLOOKUP(Table2[[#This Row],[Player]],'RAW Player Stats'!$B$3:$B$10006,'RAW Player Stats'!$F$3:$F$10006)</f>
        <v>0</v>
      </c>
      <c r="H496" s="23"/>
      <c r="J496" s="22"/>
      <c r="K496"/>
      <c r="N496"/>
    </row>
    <row r="497" spans="5:14" x14ac:dyDescent="0.2">
      <c r="E497" s="43">
        <f>_xlfn.XLOOKUP(Table2[[#This Row],[Player]],'RAW Player Stats'!$B$3:$B$10006,'RAW Player Stats'!$F$3:$F$10006)</f>
        <v>0</v>
      </c>
      <c r="H497" s="23"/>
      <c r="J497" s="22"/>
      <c r="K497"/>
      <c r="N497"/>
    </row>
    <row r="498" spans="5:14" x14ac:dyDescent="0.2">
      <c r="E498" s="43">
        <f>_xlfn.XLOOKUP(Table2[[#This Row],[Player]],'RAW Player Stats'!$B$3:$B$10006,'RAW Player Stats'!$F$3:$F$10006)</f>
        <v>0</v>
      </c>
      <c r="H498" s="23"/>
      <c r="J498" s="22"/>
      <c r="K498"/>
      <c r="N498"/>
    </row>
    <row r="499" spans="5:14" x14ac:dyDescent="0.2">
      <c r="E499" s="43">
        <f>_xlfn.XLOOKUP(Table2[[#This Row],[Player]],'RAW Player Stats'!$B$3:$B$10006,'RAW Player Stats'!$F$3:$F$10006)</f>
        <v>0</v>
      </c>
      <c r="H499" s="23"/>
      <c r="J499" s="22"/>
      <c r="K499"/>
      <c r="N499"/>
    </row>
    <row r="500" spans="5:14" x14ac:dyDescent="0.2">
      <c r="E500" s="43">
        <f>_xlfn.XLOOKUP(Table2[[#This Row],[Player]],'RAW Player Stats'!$B$3:$B$10006,'RAW Player Stats'!$F$3:$F$10006)</f>
        <v>0</v>
      </c>
      <c r="H500" s="23"/>
      <c r="J500" s="22"/>
      <c r="K500"/>
      <c r="N500"/>
    </row>
    <row r="501" spans="5:14" x14ac:dyDescent="0.2">
      <c r="E501" s="43">
        <f>_xlfn.XLOOKUP(Table2[[#This Row],[Player]],'RAW Player Stats'!$B$3:$B$10006,'RAW Player Stats'!$F$3:$F$10006)</f>
        <v>0</v>
      </c>
      <c r="H501" s="23"/>
      <c r="J501" s="22"/>
      <c r="K501"/>
      <c r="N501"/>
    </row>
    <row r="502" spans="5:14" x14ac:dyDescent="0.2">
      <c r="E502" s="43">
        <f>_xlfn.XLOOKUP(Table2[[#This Row],[Player]],'RAW Player Stats'!$B$3:$B$10006,'RAW Player Stats'!$F$3:$F$10006)</f>
        <v>0</v>
      </c>
      <c r="H502" s="23"/>
      <c r="J502" s="22"/>
      <c r="K502"/>
      <c r="N502"/>
    </row>
    <row r="503" spans="5:14" x14ac:dyDescent="0.2">
      <c r="E503" s="43">
        <f>_xlfn.XLOOKUP(Table2[[#This Row],[Player]],'RAW Player Stats'!$B$3:$B$10006,'RAW Player Stats'!$F$3:$F$10006)</f>
        <v>0</v>
      </c>
      <c r="H503" s="23"/>
      <c r="J503" s="22"/>
      <c r="K503"/>
      <c r="N503"/>
    </row>
    <row r="504" spans="5:14" x14ac:dyDescent="0.2">
      <c r="E504" s="43">
        <f>_xlfn.XLOOKUP(Table2[[#This Row],[Player]],'RAW Player Stats'!$B$3:$B$10006,'RAW Player Stats'!$F$3:$F$10006)</f>
        <v>0</v>
      </c>
      <c r="H504" s="23"/>
      <c r="J504" s="22"/>
      <c r="K504"/>
      <c r="N504"/>
    </row>
    <row r="505" spans="5:14" x14ac:dyDescent="0.2">
      <c r="E505" s="43">
        <f>_xlfn.XLOOKUP(Table2[[#This Row],[Player]],'RAW Player Stats'!$B$3:$B$10006,'RAW Player Stats'!$F$3:$F$10006)</f>
        <v>0</v>
      </c>
      <c r="H505" s="23"/>
      <c r="J505" s="22"/>
      <c r="K505"/>
      <c r="N505"/>
    </row>
    <row r="506" spans="5:14" x14ac:dyDescent="0.2">
      <c r="E506" s="43">
        <f>_xlfn.XLOOKUP(Table2[[#This Row],[Player]],'RAW Player Stats'!$B$3:$B$10006,'RAW Player Stats'!$F$3:$F$10006)</f>
        <v>0</v>
      </c>
      <c r="H506" s="23"/>
      <c r="J506" s="22"/>
      <c r="K506"/>
      <c r="N506"/>
    </row>
    <row r="507" spans="5:14" x14ac:dyDescent="0.2">
      <c r="E507" s="43">
        <f>_xlfn.XLOOKUP(Table2[[#This Row],[Player]],'RAW Player Stats'!$B$3:$B$10006,'RAW Player Stats'!$F$3:$F$10006)</f>
        <v>0</v>
      </c>
      <c r="H507" s="23"/>
      <c r="J507" s="22"/>
      <c r="K507"/>
      <c r="N507"/>
    </row>
    <row r="508" spans="5:14" x14ac:dyDescent="0.2">
      <c r="E508" s="43">
        <f>_xlfn.XLOOKUP(Table2[[#This Row],[Player]],'RAW Player Stats'!$B$3:$B$10006,'RAW Player Stats'!$F$3:$F$10006)</f>
        <v>0</v>
      </c>
      <c r="H508" s="23"/>
      <c r="J508" s="22"/>
      <c r="K508"/>
      <c r="N508"/>
    </row>
    <row r="509" spans="5:14" x14ac:dyDescent="0.2">
      <c r="E509" s="43">
        <f>_xlfn.XLOOKUP(Table2[[#This Row],[Player]],'RAW Player Stats'!$B$3:$B$10006,'RAW Player Stats'!$F$3:$F$10006)</f>
        <v>0</v>
      </c>
      <c r="H509" s="23"/>
      <c r="J509" s="22"/>
      <c r="K509"/>
      <c r="N509"/>
    </row>
    <row r="510" spans="5:14" x14ac:dyDescent="0.2">
      <c r="E510" s="43">
        <f>_xlfn.XLOOKUP(Table2[[#This Row],[Player]],'RAW Player Stats'!$B$3:$B$10006,'RAW Player Stats'!$F$3:$F$10006)</f>
        <v>0</v>
      </c>
      <c r="H510" s="23"/>
      <c r="J510" s="22"/>
      <c r="K510"/>
      <c r="N510"/>
    </row>
    <row r="511" spans="5:14" x14ac:dyDescent="0.2">
      <c r="E511" s="43">
        <f>_xlfn.XLOOKUP(Table2[[#This Row],[Player]],'RAW Player Stats'!$B$3:$B$10006,'RAW Player Stats'!$F$3:$F$10006)</f>
        <v>0</v>
      </c>
      <c r="H511" s="23"/>
      <c r="J511" s="22"/>
      <c r="K511"/>
      <c r="N511"/>
    </row>
    <row r="512" spans="5:14" x14ac:dyDescent="0.2">
      <c r="E512" s="43">
        <f>_xlfn.XLOOKUP(Table2[[#This Row],[Player]],'RAW Player Stats'!$B$3:$B$10006,'RAW Player Stats'!$F$3:$F$10006)</f>
        <v>0</v>
      </c>
      <c r="H512" s="23"/>
      <c r="J512" s="22"/>
      <c r="K512"/>
      <c r="N512"/>
    </row>
    <row r="513" spans="5:14" x14ac:dyDescent="0.2">
      <c r="E513" s="43">
        <f>_xlfn.XLOOKUP(Table2[[#This Row],[Player]],'RAW Player Stats'!$B$3:$B$10006,'RAW Player Stats'!$F$3:$F$10006)</f>
        <v>0</v>
      </c>
      <c r="H513" s="23"/>
      <c r="J513" s="22"/>
      <c r="K513"/>
      <c r="N513"/>
    </row>
    <row r="514" spans="5:14" x14ac:dyDescent="0.2">
      <c r="E514" s="43">
        <f>_xlfn.XLOOKUP(Table2[[#This Row],[Player]],'RAW Player Stats'!$B$3:$B$10006,'RAW Player Stats'!$F$3:$F$10006)</f>
        <v>0</v>
      </c>
      <c r="H514" s="23"/>
      <c r="J514" s="22"/>
      <c r="K514"/>
      <c r="N514"/>
    </row>
    <row r="515" spans="5:14" x14ac:dyDescent="0.2">
      <c r="E515" s="43">
        <f>_xlfn.XLOOKUP(Table2[[#This Row],[Player]],'RAW Player Stats'!$B$3:$B$10006,'RAW Player Stats'!$F$3:$F$10006)</f>
        <v>0</v>
      </c>
      <c r="H515" s="23"/>
      <c r="J515" s="22"/>
      <c r="K515"/>
      <c r="N515"/>
    </row>
    <row r="516" spans="5:14" x14ac:dyDescent="0.2">
      <c r="E516" s="43">
        <f>_xlfn.XLOOKUP(Table2[[#This Row],[Player]],'RAW Player Stats'!$B$3:$B$10006,'RAW Player Stats'!$F$3:$F$10006)</f>
        <v>0</v>
      </c>
      <c r="H516" s="23"/>
      <c r="J516" s="22"/>
      <c r="K516"/>
      <c r="N516"/>
    </row>
    <row r="517" spans="5:14" x14ac:dyDescent="0.2">
      <c r="E517" s="43">
        <f>_xlfn.XLOOKUP(Table2[[#This Row],[Player]],'RAW Player Stats'!$B$3:$B$10006,'RAW Player Stats'!$F$3:$F$10006)</f>
        <v>0</v>
      </c>
      <c r="H517" s="23"/>
      <c r="J517" s="22"/>
      <c r="K517"/>
      <c r="N517"/>
    </row>
    <row r="518" spans="5:14" x14ac:dyDescent="0.2">
      <c r="E518" s="43">
        <f>_xlfn.XLOOKUP(Table2[[#This Row],[Player]],'RAW Player Stats'!$B$3:$B$10006,'RAW Player Stats'!$F$3:$F$10006)</f>
        <v>0</v>
      </c>
      <c r="H518" s="23"/>
      <c r="J518" s="22"/>
      <c r="K518"/>
      <c r="N518"/>
    </row>
    <row r="519" spans="5:14" x14ac:dyDescent="0.2">
      <c r="E519" s="43">
        <f>_xlfn.XLOOKUP(Table2[[#This Row],[Player]],'RAW Player Stats'!$B$3:$B$10006,'RAW Player Stats'!$F$3:$F$10006)</f>
        <v>0</v>
      </c>
      <c r="H519" s="23"/>
      <c r="J519" s="22"/>
      <c r="K519"/>
      <c r="N519"/>
    </row>
    <row r="520" spans="5:14" x14ac:dyDescent="0.2">
      <c r="E520" s="43">
        <f>_xlfn.XLOOKUP(Table2[[#This Row],[Player]],'RAW Player Stats'!$B$3:$B$10006,'RAW Player Stats'!$F$3:$F$10006)</f>
        <v>0</v>
      </c>
      <c r="H520" s="23"/>
      <c r="J520" s="22"/>
      <c r="K520"/>
      <c r="N520"/>
    </row>
    <row r="521" spans="5:14" x14ac:dyDescent="0.2">
      <c r="E521" s="43">
        <f>_xlfn.XLOOKUP(Table2[[#This Row],[Player]],'RAW Player Stats'!$B$3:$B$10006,'RAW Player Stats'!$F$3:$F$10006)</f>
        <v>0</v>
      </c>
      <c r="H521" s="23"/>
      <c r="J521" s="22"/>
      <c r="K521"/>
      <c r="N521"/>
    </row>
    <row r="522" spans="5:14" x14ac:dyDescent="0.2">
      <c r="E522" s="43">
        <f>_xlfn.XLOOKUP(Table2[[#This Row],[Player]],'RAW Player Stats'!$B$3:$B$10006,'RAW Player Stats'!$F$3:$F$10006)</f>
        <v>0</v>
      </c>
      <c r="H522" s="23"/>
      <c r="J522" s="22"/>
      <c r="K522"/>
      <c r="N522"/>
    </row>
    <row r="523" spans="5:14" x14ac:dyDescent="0.2">
      <c r="E523" s="43">
        <f>_xlfn.XLOOKUP(Table2[[#This Row],[Player]],'RAW Player Stats'!$B$3:$B$10006,'RAW Player Stats'!$F$3:$F$10006)</f>
        <v>0</v>
      </c>
      <c r="H523" s="23"/>
      <c r="J523" s="22"/>
      <c r="K523"/>
      <c r="N523"/>
    </row>
    <row r="524" spans="5:14" x14ac:dyDescent="0.2">
      <c r="E524" s="43">
        <f>_xlfn.XLOOKUP(Table2[[#This Row],[Player]],'RAW Player Stats'!$B$3:$B$10006,'RAW Player Stats'!$F$3:$F$10006)</f>
        <v>0</v>
      </c>
      <c r="H524" s="23"/>
      <c r="J524" s="22"/>
      <c r="K524"/>
      <c r="N524"/>
    </row>
    <row r="525" spans="5:14" x14ac:dyDescent="0.2">
      <c r="E525" s="43">
        <f>_xlfn.XLOOKUP(Table2[[#This Row],[Player]],'RAW Player Stats'!$B$3:$B$10006,'RAW Player Stats'!$F$3:$F$10006)</f>
        <v>0</v>
      </c>
      <c r="H525" s="23"/>
      <c r="J525" s="22"/>
      <c r="K525"/>
      <c r="N525"/>
    </row>
    <row r="526" spans="5:14" x14ac:dyDescent="0.2">
      <c r="E526" s="43">
        <f>_xlfn.XLOOKUP(Table2[[#This Row],[Player]],'RAW Player Stats'!$B$3:$B$10006,'RAW Player Stats'!$F$3:$F$10006)</f>
        <v>0</v>
      </c>
      <c r="H526" s="23"/>
      <c r="J526" s="22"/>
      <c r="K526"/>
      <c r="N526"/>
    </row>
    <row r="527" spans="5:14" x14ac:dyDescent="0.2">
      <c r="E527" s="43">
        <f>_xlfn.XLOOKUP(Table2[[#This Row],[Player]],'RAW Player Stats'!$B$3:$B$10006,'RAW Player Stats'!$F$3:$F$10006)</f>
        <v>0</v>
      </c>
      <c r="H527" s="23"/>
      <c r="J527" s="22"/>
      <c r="K527"/>
      <c r="N527"/>
    </row>
    <row r="528" spans="5:14" x14ac:dyDescent="0.2">
      <c r="E528" s="43">
        <f>_xlfn.XLOOKUP(Table2[[#This Row],[Player]],'RAW Player Stats'!$B$3:$B$10006,'RAW Player Stats'!$F$3:$F$10006)</f>
        <v>0</v>
      </c>
      <c r="H528" s="23"/>
      <c r="J528" s="22"/>
      <c r="K528"/>
      <c r="N528"/>
    </row>
    <row r="529" spans="5:14" x14ac:dyDescent="0.2">
      <c r="E529" s="43">
        <f>_xlfn.XLOOKUP(Table2[[#This Row],[Player]],'RAW Player Stats'!$B$3:$B$10006,'RAW Player Stats'!$F$3:$F$10006)</f>
        <v>0</v>
      </c>
      <c r="H529" s="23"/>
      <c r="J529" s="22"/>
      <c r="K529"/>
      <c r="N529"/>
    </row>
    <row r="530" spans="5:14" x14ac:dyDescent="0.2">
      <c r="E530" s="43">
        <f>_xlfn.XLOOKUP(Table2[[#This Row],[Player]],'RAW Player Stats'!$B$3:$B$10006,'RAW Player Stats'!$F$3:$F$10006)</f>
        <v>0</v>
      </c>
      <c r="H530" s="23"/>
      <c r="J530" s="22"/>
      <c r="K530"/>
      <c r="N530"/>
    </row>
    <row r="531" spans="5:14" x14ac:dyDescent="0.2">
      <c r="E531" s="43">
        <f>_xlfn.XLOOKUP(Table2[[#This Row],[Player]],'RAW Player Stats'!$B$3:$B$10006,'RAW Player Stats'!$F$3:$F$10006)</f>
        <v>0</v>
      </c>
      <c r="H531" s="23"/>
      <c r="J531" s="22"/>
      <c r="K531"/>
      <c r="N531"/>
    </row>
    <row r="532" spans="5:14" x14ac:dyDescent="0.2">
      <c r="E532" s="43">
        <f>_xlfn.XLOOKUP(Table2[[#This Row],[Player]],'RAW Player Stats'!$B$3:$B$10006,'RAW Player Stats'!$F$3:$F$10006)</f>
        <v>0</v>
      </c>
      <c r="H532" s="23"/>
      <c r="J532" s="22"/>
      <c r="K532"/>
      <c r="N532"/>
    </row>
    <row r="533" spans="5:14" x14ac:dyDescent="0.2">
      <c r="E533" s="43">
        <f>_xlfn.XLOOKUP(Table2[[#This Row],[Player]],'RAW Player Stats'!$B$3:$B$10006,'RAW Player Stats'!$F$3:$F$10006)</f>
        <v>0</v>
      </c>
      <c r="H533" s="23"/>
      <c r="J533" s="22"/>
      <c r="K533"/>
      <c r="N533"/>
    </row>
    <row r="534" spans="5:14" x14ac:dyDescent="0.2">
      <c r="E534" s="43">
        <f>_xlfn.XLOOKUP(Table2[[#This Row],[Player]],'RAW Player Stats'!$B$3:$B$10006,'RAW Player Stats'!$F$3:$F$10006)</f>
        <v>0</v>
      </c>
      <c r="H534" s="23"/>
      <c r="J534" s="22"/>
      <c r="K534"/>
      <c r="N534"/>
    </row>
    <row r="535" spans="5:14" x14ac:dyDescent="0.2">
      <c r="E535" s="43">
        <f>_xlfn.XLOOKUP(Table2[[#This Row],[Player]],'RAW Player Stats'!$B$3:$B$10006,'RAW Player Stats'!$F$3:$F$10006)</f>
        <v>0</v>
      </c>
      <c r="H535" s="23"/>
      <c r="J535" s="22"/>
      <c r="K535"/>
      <c r="N535"/>
    </row>
    <row r="536" spans="5:14" x14ac:dyDescent="0.2">
      <c r="E536" s="43">
        <f>_xlfn.XLOOKUP(Table2[[#This Row],[Player]],'RAW Player Stats'!$B$3:$B$10006,'RAW Player Stats'!$F$3:$F$10006)</f>
        <v>0</v>
      </c>
      <c r="H536" s="23"/>
      <c r="J536" s="22"/>
      <c r="K536"/>
      <c r="N536"/>
    </row>
    <row r="537" spans="5:14" x14ac:dyDescent="0.2">
      <c r="E537" s="43">
        <f>_xlfn.XLOOKUP(Table2[[#This Row],[Player]],'RAW Player Stats'!$B$3:$B$10006,'RAW Player Stats'!$F$3:$F$10006)</f>
        <v>0</v>
      </c>
      <c r="H537" s="23"/>
      <c r="J537" s="22"/>
      <c r="K537"/>
      <c r="N537"/>
    </row>
    <row r="538" spans="5:14" x14ac:dyDescent="0.2">
      <c r="E538" s="43">
        <f>_xlfn.XLOOKUP(Table2[[#This Row],[Player]],'RAW Player Stats'!$B$3:$B$10006,'RAW Player Stats'!$F$3:$F$10006)</f>
        <v>0</v>
      </c>
      <c r="H538" s="23"/>
      <c r="J538" s="22"/>
      <c r="K538"/>
      <c r="N538"/>
    </row>
    <row r="539" spans="5:14" x14ac:dyDescent="0.2">
      <c r="E539" s="43">
        <f>_xlfn.XLOOKUP(Table2[[#This Row],[Player]],'RAW Player Stats'!$B$3:$B$10006,'RAW Player Stats'!$F$3:$F$10006)</f>
        <v>0</v>
      </c>
      <c r="H539" s="23"/>
      <c r="J539" s="22"/>
      <c r="K539"/>
      <c r="N539"/>
    </row>
    <row r="540" spans="5:14" x14ac:dyDescent="0.2">
      <c r="E540" s="43">
        <f>_xlfn.XLOOKUP(Table2[[#This Row],[Player]],'RAW Player Stats'!$B$3:$B$10006,'RAW Player Stats'!$F$3:$F$10006)</f>
        <v>0</v>
      </c>
      <c r="H540" s="23"/>
      <c r="J540" s="22"/>
      <c r="K540"/>
      <c r="N540"/>
    </row>
    <row r="541" spans="5:14" x14ac:dyDescent="0.2">
      <c r="E541" s="43">
        <f>_xlfn.XLOOKUP(Table2[[#This Row],[Player]],'RAW Player Stats'!$B$3:$B$10006,'RAW Player Stats'!$F$3:$F$10006)</f>
        <v>0</v>
      </c>
      <c r="H541" s="23"/>
      <c r="J541" s="22"/>
      <c r="K541"/>
      <c r="N541"/>
    </row>
    <row r="542" spans="5:14" x14ac:dyDescent="0.2">
      <c r="E542" s="43">
        <f>_xlfn.XLOOKUP(Table2[[#This Row],[Player]],'RAW Player Stats'!$B$3:$B$10006,'RAW Player Stats'!$F$3:$F$10006)</f>
        <v>0</v>
      </c>
      <c r="H542" s="23"/>
      <c r="J542" s="22"/>
      <c r="K542"/>
      <c r="N542"/>
    </row>
    <row r="543" spans="5:14" x14ac:dyDescent="0.2">
      <c r="E543" s="43">
        <f>_xlfn.XLOOKUP(Table2[[#This Row],[Player]],'RAW Player Stats'!$B$3:$B$10006,'RAW Player Stats'!$F$3:$F$10006)</f>
        <v>0</v>
      </c>
      <c r="H543" s="23"/>
      <c r="J543" s="22"/>
      <c r="K543"/>
      <c r="N543"/>
    </row>
    <row r="544" spans="5:14" x14ac:dyDescent="0.2">
      <c r="E544" s="43">
        <f>_xlfn.XLOOKUP(Table2[[#This Row],[Player]],'RAW Player Stats'!$B$3:$B$10006,'RAW Player Stats'!$F$3:$F$10006)</f>
        <v>0</v>
      </c>
      <c r="H544" s="23"/>
      <c r="J544" s="22"/>
      <c r="K544"/>
      <c r="N544"/>
    </row>
    <row r="545" spans="5:14" x14ac:dyDescent="0.2">
      <c r="E545" s="43">
        <f>_xlfn.XLOOKUP(Table2[[#This Row],[Player]],'RAW Player Stats'!$B$3:$B$10006,'RAW Player Stats'!$F$3:$F$10006)</f>
        <v>0</v>
      </c>
      <c r="H545" s="23"/>
      <c r="J545" s="22"/>
      <c r="K545"/>
      <c r="N545"/>
    </row>
    <row r="546" spans="5:14" x14ac:dyDescent="0.2">
      <c r="E546" s="43">
        <f>_xlfn.XLOOKUP(Table2[[#This Row],[Player]],'RAW Player Stats'!$B$3:$B$10006,'RAW Player Stats'!$F$3:$F$10006)</f>
        <v>0</v>
      </c>
      <c r="H546" s="23"/>
      <c r="J546" s="22"/>
      <c r="K546"/>
      <c r="N546"/>
    </row>
    <row r="547" spans="5:14" x14ac:dyDescent="0.2">
      <c r="E547" s="43">
        <f>_xlfn.XLOOKUP(Table2[[#This Row],[Player]],'RAW Player Stats'!$B$3:$B$10006,'RAW Player Stats'!$F$3:$F$10006)</f>
        <v>0</v>
      </c>
      <c r="H547" s="23"/>
      <c r="J547" s="22"/>
      <c r="K547"/>
      <c r="N547"/>
    </row>
    <row r="548" spans="5:14" x14ac:dyDescent="0.2">
      <c r="E548" s="43">
        <f>_xlfn.XLOOKUP(Table2[[#This Row],[Player]],'RAW Player Stats'!$B$3:$B$10006,'RAW Player Stats'!$F$3:$F$10006)</f>
        <v>0</v>
      </c>
      <c r="H548" s="23"/>
      <c r="J548" s="22"/>
      <c r="K548"/>
      <c r="N548"/>
    </row>
    <row r="549" spans="5:14" x14ac:dyDescent="0.2">
      <c r="E549" s="43">
        <f>_xlfn.XLOOKUP(Table2[[#This Row],[Player]],'RAW Player Stats'!$B$3:$B$10006,'RAW Player Stats'!$F$3:$F$10006)</f>
        <v>0</v>
      </c>
      <c r="H549" s="23"/>
      <c r="J549" s="22"/>
      <c r="K549"/>
      <c r="N549"/>
    </row>
    <row r="550" spans="5:14" x14ac:dyDescent="0.2">
      <c r="E550" s="43">
        <f>_xlfn.XLOOKUP(Table2[[#This Row],[Player]],'RAW Player Stats'!$B$3:$B$10006,'RAW Player Stats'!$F$3:$F$10006)</f>
        <v>0</v>
      </c>
      <c r="H550" s="23"/>
      <c r="J550" s="22"/>
      <c r="K550"/>
      <c r="N550"/>
    </row>
    <row r="551" spans="5:14" x14ac:dyDescent="0.2">
      <c r="E551" s="43">
        <f>_xlfn.XLOOKUP(Table2[[#This Row],[Player]],'RAW Player Stats'!$B$3:$B$10006,'RAW Player Stats'!$F$3:$F$10006)</f>
        <v>0</v>
      </c>
      <c r="H551" s="23"/>
      <c r="J551" s="22"/>
      <c r="K551"/>
      <c r="N551"/>
    </row>
    <row r="552" spans="5:14" x14ac:dyDescent="0.2">
      <c r="E552" s="43">
        <f>_xlfn.XLOOKUP(Table2[[#This Row],[Player]],'RAW Player Stats'!$B$3:$B$10006,'RAW Player Stats'!$F$3:$F$10006)</f>
        <v>0</v>
      </c>
      <c r="H552" s="23"/>
      <c r="J552" s="22"/>
      <c r="K552"/>
      <c r="N552"/>
    </row>
    <row r="553" spans="5:14" x14ac:dyDescent="0.2">
      <c r="E553" s="43">
        <f>_xlfn.XLOOKUP(Table2[[#This Row],[Player]],'RAW Player Stats'!$B$3:$B$10006,'RAW Player Stats'!$F$3:$F$10006)</f>
        <v>0</v>
      </c>
      <c r="H553" s="23"/>
      <c r="J553" s="22"/>
      <c r="K553"/>
      <c r="N553"/>
    </row>
    <row r="554" spans="5:14" x14ac:dyDescent="0.2">
      <c r="E554" s="43">
        <f>_xlfn.XLOOKUP(Table2[[#This Row],[Player]],'RAW Player Stats'!$B$3:$B$10006,'RAW Player Stats'!$F$3:$F$10006)</f>
        <v>0</v>
      </c>
      <c r="H554" s="23"/>
      <c r="J554" s="22"/>
      <c r="K554"/>
      <c r="N554"/>
    </row>
    <row r="555" spans="5:14" x14ac:dyDescent="0.2">
      <c r="E555" s="43">
        <f>_xlfn.XLOOKUP(Table2[[#This Row],[Player]],'RAW Player Stats'!$B$3:$B$10006,'RAW Player Stats'!$F$3:$F$10006)</f>
        <v>0</v>
      </c>
      <c r="H555" s="23"/>
      <c r="J555" s="22"/>
      <c r="K555"/>
      <c r="N555"/>
    </row>
    <row r="556" spans="5:14" x14ac:dyDescent="0.2">
      <c r="E556" s="43">
        <f>_xlfn.XLOOKUP(Table2[[#This Row],[Player]],'RAW Player Stats'!$B$3:$B$10006,'RAW Player Stats'!$F$3:$F$10006)</f>
        <v>0</v>
      </c>
      <c r="H556" s="23"/>
      <c r="J556" s="22"/>
      <c r="K556"/>
      <c r="N556"/>
    </row>
    <row r="557" spans="5:14" x14ac:dyDescent="0.2">
      <c r="E557" s="43">
        <f>_xlfn.XLOOKUP(Table2[[#This Row],[Player]],'RAW Player Stats'!$B$3:$B$10006,'RAW Player Stats'!$F$3:$F$10006)</f>
        <v>0</v>
      </c>
      <c r="H557" s="23"/>
      <c r="J557" s="22"/>
      <c r="K557"/>
      <c r="N557"/>
    </row>
    <row r="558" spans="5:14" x14ac:dyDescent="0.2">
      <c r="E558" s="43">
        <f>_xlfn.XLOOKUP(Table2[[#This Row],[Player]],'RAW Player Stats'!$B$3:$B$10006,'RAW Player Stats'!$F$3:$F$10006)</f>
        <v>0</v>
      </c>
      <c r="H558" s="23"/>
      <c r="J558" s="22"/>
      <c r="K558"/>
      <c r="N558"/>
    </row>
    <row r="559" spans="5:14" x14ac:dyDescent="0.2">
      <c r="E559" s="43">
        <f>_xlfn.XLOOKUP(Table2[[#This Row],[Player]],'RAW Player Stats'!$B$3:$B$10006,'RAW Player Stats'!$F$3:$F$10006)</f>
        <v>0</v>
      </c>
      <c r="H559" s="23"/>
      <c r="J559" s="22"/>
      <c r="K559"/>
      <c r="N559"/>
    </row>
    <row r="560" spans="5:14" x14ac:dyDescent="0.2">
      <c r="E560" s="43">
        <f>_xlfn.XLOOKUP(Table2[[#This Row],[Player]],'RAW Player Stats'!$B$3:$B$10006,'RAW Player Stats'!$F$3:$F$10006)</f>
        <v>0</v>
      </c>
      <c r="H560" s="23"/>
      <c r="J560" s="22"/>
      <c r="K560"/>
      <c r="N560"/>
    </row>
    <row r="561" spans="5:14" x14ac:dyDescent="0.2">
      <c r="E561" s="43">
        <f>_xlfn.XLOOKUP(Table2[[#This Row],[Player]],'RAW Player Stats'!$B$3:$B$10006,'RAW Player Stats'!$F$3:$F$10006)</f>
        <v>0</v>
      </c>
      <c r="H561" s="23"/>
      <c r="J561" s="22"/>
      <c r="K561"/>
      <c r="N561"/>
    </row>
    <row r="562" spans="5:14" x14ac:dyDescent="0.2">
      <c r="E562" s="43">
        <f>_xlfn.XLOOKUP(Table2[[#This Row],[Player]],'RAW Player Stats'!$B$3:$B$10006,'RAW Player Stats'!$F$3:$F$10006)</f>
        <v>0</v>
      </c>
      <c r="H562" s="23"/>
      <c r="J562" s="22"/>
      <c r="K562"/>
      <c r="N562"/>
    </row>
    <row r="563" spans="5:14" x14ac:dyDescent="0.2">
      <c r="E563" s="43">
        <f>_xlfn.XLOOKUP(Table2[[#This Row],[Player]],'RAW Player Stats'!$B$3:$B$10006,'RAW Player Stats'!$F$3:$F$10006)</f>
        <v>0</v>
      </c>
      <c r="H563" s="23"/>
      <c r="J563" s="22"/>
      <c r="K563"/>
      <c r="N563"/>
    </row>
    <row r="564" spans="5:14" x14ac:dyDescent="0.2">
      <c r="E564" s="43">
        <f>_xlfn.XLOOKUP(Table2[[#This Row],[Player]],'RAW Player Stats'!$B$3:$B$10006,'RAW Player Stats'!$F$3:$F$10006)</f>
        <v>0</v>
      </c>
      <c r="H564" s="23"/>
      <c r="J564" s="22"/>
      <c r="K564"/>
      <c r="N564"/>
    </row>
    <row r="565" spans="5:14" x14ac:dyDescent="0.2">
      <c r="E565" s="43">
        <f>_xlfn.XLOOKUP(Table2[[#This Row],[Player]],'RAW Player Stats'!$B$3:$B$10006,'RAW Player Stats'!$F$3:$F$10006)</f>
        <v>0</v>
      </c>
      <c r="H565" s="23"/>
      <c r="J565" s="22"/>
      <c r="K565"/>
      <c r="N565"/>
    </row>
    <row r="566" spans="5:14" x14ac:dyDescent="0.2">
      <c r="E566" s="43">
        <f>_xlfn.XLOOKUP(Table2[[#This Row],[Player]],'RAW Player Stats'!$B$3:$B$10006,'RAW Player Stats'!$F$3:$F$10006)</f>
        <v>0</v>
      </c>
      <c r="H566" s="23"/>
      <c r="J566" s="22"/>
      <c r="K566"/>
      <c r="N566"/>
    </row>
    <row r="567" spans="5:14" x14ac:dyDescent="0.2">
      <c r="E567" s="43">
        <f>_xlfn.XLOOKUP(Table2[[#This Row],[Player]],'RAW Player Stats'!$B$3:$B$10006,'RAW Player Stats'!$F$3:$F$10006)</f>
        <v>0</v>
      </c>
      <c r="H567" s="23"/>
      <c r="J567" s="22"/>
      <c r="K567"/>
      <c r="N567"/>
    </row>
    <row r="568" spans="5:14" x14ac:dyDescent="0.2">
      <c r="E568" s="43">
        <f>_xlfn.XLOOKUP(Table2[[#This Row],[Player]],'RAW Player Stats'!$B$3:$B$10006,'RAW Player Stats'!$F$3:$F$10006)</f>
        <v>0</v>
      </c>
      <c r="H568" s="23"/>
      <c r="J568" s="22"/>
      <c r="K568"/>
      <c r="N568"/>
    </row>
    <row r="569" spans="5:14" x14ac:dyDescent="0.2">
      <c r="E569" s="43">
        <f>_xlfn.XLOOKUP(Table2[[#This Row],[Player]],'RAW Player Stats'!$B$3:$B$10006,'RAW Player Stats'!$F$3:$F$10006)</f>
        <v>0</v>
      </c>
      <c r="H569" s="23"/>
      <c r="J569" s="22"/>
      <c r="K569"/>
      <c r="N569"/>
    </row>
    <row r="570" spans="5:14" x14ac:dyDescent="0.2">
      <c r="E570" s="43">
        <f>_xlfn.XLOOKUP(Table2[[#This Row],[Player]],'RAW Player Stats'!$B$3:$B$10006,'RAW Player Stats'!$F$3:$F$10006)</f>
        <v>0</v>
      </c>
      <c r="H570" s="23"/>
      <c r="J570" s="22"/>
      <c r="K570"/>
      <c r="N570"/>
    </row>
    <row r="571" spans="5:14" x14ac:dyDescent="0.2">
      <c r="E571" s="43">
        <f>_xlfn.XLOOKUP(Table2[[#This Row],[Player]],'RAW Player Stats'!$B$3:$B$10006,'RAW Player Stats'!$F$3:$F$10006)</f>
        <v>0</v>
      </c>
      <c r="H571" s="23"/>
      <c r="J571" s="22"/>
      <c r="K571"/>
      <c r="N571"/>
    </row>
    <row r="572" spans="5:14" x14ac:dyDescent="0.2">
      <c r="E572" s="43">
        <f>_xlfn.XLOOKUP(Table2[[#This Row],[Player]],'RAW Player Stats'!$B$3:$B$10006,'RAW Player Stats'!$F$3:$F$10006)</f>
        <v>0</v>
      </c>
      <c r="H572" s="23"/>
      <c r="J572" s="22"/>
      <c r="K572"/>
      <c r="N572"/>
    </row>
    <row r="573" spans="5:14" x14ac:dyDescent="0.2">
      <c r="E573" s="43">
        <f>_xlfn.XLOOKUP(Table2[[#This Row],[Player]],'RAW Player Stats'!$B$3:$B$10006,'RAW Player Stats'!$F$3:$F$10006)</f>
        <v>0</v>
      </c>
      <c r="H573" s="23"/>
      <c r="J573" s="22"/>
      <c r="K573"/>
      <c r="N573"/>
    </row>
    <row r="574" spans="5:14" x14ac:dyDescent="0.2">
      <c r="E574" s="43">
        <f>_xlfn.XLOOKUP(Table2[[#This Row],[Player]],'RAW Player Stats'!$B$3:$B$10006,'RAW Player Stats'!$F$3:$F$10006)</f>
        <v>0</v>
      </c>
      <c r="H574" s="23"/>
      <c r="J574" s="22"/>
      <c r="K574"/>
      <c r="N574"/>
    </row>
    <row r="575" spans="5:14" x14ac:dyDescent="0.2">
      <c r="E575" s="43">
        <f>_xlfn.XLOOKUP(Table2[[#This Row],[Player]],'RAW Player Stats'!$B$3:$B$10006,'RAW Player Stats'!$F$3:$F$10006)</f>
        <v>0</v>
      </c>
      <c r="H575" s="23"/>
      <c r="J575" s="22"/>
      <c r="K575"/>
      <c r="N575"/>
    </row>
    <row r="576" spans="5:14" x14ac:dyDescent="0.2">
      <c r="E576" s="43">
        <f>_xlfn.XLOOKUP(Table2[[#This Row],[Player]],'RAW Player Stats'!$B$3:$B$10006,'RAW Player Stats'!$F$3:$F$10006)</f>
        <v>0</v>
      </c>
      <c r="H576" s="23"/>
      <c r="J576" s="22"/>
      <c r="K576"/>
      <c r="N576"/>
    </row>
    <row r="577" spans="5:14" x14ac:dyDescent="0.2">
      <c r="E577" s="43">
        <f>_xlfn.XLOOKUP(Table2[[#This Row],[Player]],'RAW Player Stats'!$B$3:$B$10006,'RAW Player Stats'!$F$3:$F$10006)</f>
        <v>0</v>
      </c>
      <c r="H577" s="23"/>
      <c r="J577" s="22"/>
      <c r="K577"/>
      <c r="N577"/>
    </row>
    <row r="578" spans="5:14" x14ac:dyDescent="0.2">
      <c r="E578" s="43">
        <f>_xlfn.XLOOKUP(Table2[[#This Row],[Player]],'RAW Player Stats'!$B$3:$B$10006,'RAW Player Stats'!$F$3:$F$10006)</f>
        <v>0</v>
      </c>
      <c r="H578" s="23"/>
      <c r="J578" s="22"/>
      <c r="K578"/>
      <c r="N578"/>
    </row>
    <row r="579" spans="5:14" x14ac:dyDescent="0.2">
      <c r="E579" s="43">
        <f>_xlfn.XLOOKUP(Table2[[#This Row],[Player]],'RAW Player Stats'!$B$3:$B$10006,'RAW Player Stats'!$F$3:$F$10006)</f>
        <v>0</v>
      </c>
      <c r="H579" s="23"/>
      <c r="J579" s="22"/>
      <c r="K579"/>
      <c r="N579"/>
    </row>
    <row r="580" spans="5:14" x14ac:dyDescent="0.2">
      <c r="E580" s="43">
        <f>_xlfn.XLOOKUP(Table2[[#This Row],[Player]],'RAW Player Stats'!$B$3:$B$10006,'RAW Player Stats'!$F$3:$F$10006)</f>
        <v>0</v>
      </c>
      <c r="H580" s="23"/>
      <c r="J580" s="22"/>
      <c r="K580"/>
      <c r="N580"/>
    </row>
    <row r="581" spans="5:14" x14ac:dyDescent="0.2">
      <c r="E581" s="43">
        <f>_xlfn.XLOOKUP(Table2[[#This Row],[Player]],'RAW Player Stats'!$B$3:$B$10006,'RAW Player Stats'!$F$3:$F$10006)</f>
        <v>0</v>
      </c>
      <c r="H581" s="23"/>
      <c r="J581" s="22"/>
      <c r="K581"/>
      <c r="N581"/>
    </row>
    <row r="582" spans="5:14" x14ac:dyDescent="0.2">
      <c r="E582" s="43">
        <f>_xlfn.XLOOKUP(Table2[[#This Row],[Player]],'RAW Player Stats'!$B$3:$B$10006,'RAW Player Stats'!$F$3:$F$10006)</f>
        <v>0</v>
      </c>
      <c r="H582" s="23"/>
      <c r="J582" s="22"/>
      <c r="K582"/>
      <c r="N582"/>
    </row>
    <row r="583" spans="5:14" x14ac:dyDescent="0.2">
      <c r="E583" s="43">
        <f>_xlfn.XLOOKUP(Table2[[#This Row],[Player]],'RAW Player Stats'!$B$3:$B$10006,'RAW Player Stats'!$F$3:$F$10006)</f>
        <v>0</v>
      </c>
      <c r="H583" s="23"/>
      <c r="J583" s="22"/>
      <c r="K583"/>
      <c r="N583"/>
    </row>
    <row r="584" spans="5:14" x14ac:dyDescent="0.2">
      <c r="E584" s="43">
        <f>_xlfn.XLOOKUP(Table2[[#This Row],[Player]],'RAW Player Stats'!$B$3:$B$10006,'RAW Player Stats'!$F$3:$F$10006)</f>
        <v>0</v>
      </c>
      <c r="H584" s="23"/>
      <c r="J584" s="22"/>
      <c r="K584"/>
      <c r="N584"/>
    </row>
    <row r="585" spans="5:14" x14ac:dyDescent="0.2">
      <c r="E585" s="43">
        <f>_xlfn.XLOOKUP(Table2[[#This Row],[Player]],'RAW Player Stats'!$B$3:$B$10006,'RAW Player Stats'!$F$3:$F$10006)</f>
        <v>0</v>
      </c>
      <c r="H585" s="23"/>
      <c r="J585" s="22"/>
      <c r="K585"/>
      <c r="N585"/>
    </row>
    <row r="586" spans="5:14" x14ac:dyDescent="0.2">
      <c r="E586" s="43">
        <f>_xlfn.XLOOKUP(Table2[[#This Row],[Player]],'RAW Player Stats'!$B$3:$B$10006,'RAW Player Stats'!$F$3:$F$10006)</f>
        <v>0</v>
      </c>
      <c r="H586" s="23"/>
      <c r="J586" s="22"/>
      <c r="K586"/>
      <c r="N586"/>
    </row>
    <row r="587" spans="5:14" x14ac:dyDescent="0.2">
      <c r="E587" s="43">
        <f>_xlfn.XLOOKUP(Table2[[#This Row],[Player]],'RAW Player Stats'!$B$3:$B$10006,'RAW Player Stats'!$F$3:$F$10006)</f>
        <v>0</v>
      </c>
      <c r="H587" s="23"/>
      <c r="J587" s="22"/>
      <c r="K587"/>
      <c r="N587"/>
    </row>
    <row r="588" spans="5:14" x14ac:dyDescent="0.2">
      <c r="E588" s="43">
        <f>_xlfn.XLOOKUP(Table2[[#This Row],[Player]],'RAW Player Stats'!$B$3:$B$10006,'RAW Player Stats'!$F$3:$F$10006)</f>
        <v>0</v>
      </c>
      <c r="H588" s="23"/>
      <c r="J588" s="22"/>
      <c r="K588"/>
      <c r="N588"/>
    </row>
    <row r="589" spans="5:14" x14ac:dyDescent="0.2">
      <c r="E589" s="43">
        <f>_xlfn.XLOOKUP(Table2[[#This Row],[Player]],'RAW Player Stats'!$B$3:$B$10006,'RAW Player Stats'!$F$3:$F$10006)</f>
        <v>0</v>
      </c>
      <c r="H589" s="23"/>
      <c r="J589" s="22"/>
      <c r="K589"/>
      <c r="N589"/>
    </row>
    <row r="590" spans="5:14" x14ac:dyDescent="0.2">
      <c r="E590" s="43">
        <f>_xlfn.XLOOKUP(Table2[[#This Row],[Player]],'RAW Player Stats'!$B$3:$B$10006,'RAW Player Stats'!$F$3:$F$10006)</f>
        <v>0</v>
      </c>
      <c r="H590" s="23"/>
      <c r="J590" s="22"/>
      <c r="K590"/>
      <c r="N590"/>
    </row>
    <row r="591" spans="5:14" x14ac:dyDescent="0.2">
      <c r="E591" s="43">
        <f>_xlfn.XLOOKUP(Table2[[#This Row],[Player]],'RAW Player Stats'!$B$3:$B$10006,'RAW Player Stats'!$F$3:$F$10006)</f>
        <v>0</v>
      </c>
      <c r="H591" s="23"/>
      <c r="J591" s="22"/>
      <c r="K591"/>
      <c r="N591"/>
    </row>
    <row r="592" spans="5:14" x14ac:dyDescent="0.2">
      <c r="E592" s="43">
        <f>_xlfn.XLOOKUP(Table2[[#This Row],[Player]],'RAW Player Stats'!$B$3:$B$10006,'RAW Player Stats'!$F$3:$F$10006)</f>
        <v>0</v>
      </c>
      <c r="H592" s="23"/>
      <c r="J592" s="22"/>
      <c r="K592"/>
      <c r="N592"/>
    </row>
    <row r="593" spans="5:14" x14ac:dyDescent="0.2">
      <c r="E593" s="43">
        <f>_xlfn.XLOOKUP(Table2[[#This Row],[Player]],'RAW Player Stats'!$B$3:$B$10006,'RAW Player Stats'!$F$3:$F$10006)</f>
        <v>0</v>
      </c>
      <c r="H593" s="23"/>
      <c r="J593" s="22"/>
      <c r="K593"/>
      <c r="N593"/>
    </row>
    <row r="594" spans="5:14" x14ac:dyDescent="0.2">
      <c r="E594" s="43">
        <f>_xlfn.XLOOKUP(Table2[[#This Row],[Player]],'RAW Player Stats'!$B$3:$B$10006,'RAW Player Stats'!$F$3:$F$10006)</f>
        <v>0</v>
      </c>
      <c r="H594" s="23"/>
      <c r="J594" s="22"/>
      <c r="K594"/>
      <c r="N594"/>
    </row>
    <row r="595" spans="5:14" x14ac:dyDescent="0.2">
      <c r="E595" s="43">
        <f>_xlfn.XLOOKUP(Table2[[#This Row],[Player]],'RAW Player Stats'!$B$3:$B$10006,'RAW Player Stats'!$F$3:$F$10006)</f>
        <v>0</v>
      </c>
      <c r="H595" s="23"/>
      <c r="J595" s="22"/>
      <c r="K595"/>
      <c r="N595"/>
    </row>
    <row r="596" spans="5:14" x14ac:dyDescent="0.2">
      <c r="E596" s="43">
        <f>_xlfn.XLOOKUP(Table2[[#This Row],[Player]],'RAW Player Stats'!$B$3:$B$10006,'RAW Player Stats'!$F$3:$F$10006)</f>
        <v>0</v>
      </c>
      <c r="H596" s="23"/>
      <c r="J596" s="22"/>
      <c r="K596"/>
      <c r="N596"/>
    </row>
    <row r="597" spans="5:14" x14ac:dyDescent="0.2">
      <c r="E597" s="43">
        <f>_xlfn.XLOOKUP(Table2[[#This Row],[Player]],'RAW Player Stats'!$B$3:$B$10006,'RAW Player Stats'!$F$3:$F$10006)</f>
        <v>0</v>
      </c>
      <c r="H597" s="23"/>
      <c r="J597" s="22"/>
      <c r="K597"/>
      <c r="N597"/>
    </row>
    <row r="598" spans="5:14" x14ac:dyDescent="0.2">
      <c r="E598" s="43">
        <f>_xlfn.XLOOKUP(Table2[[#This Row],[Player]],'RAW Player Stats'!$B$3:$B$10006,'RAW Player Stats'!$F$3:$F$10006)</f>
        <v>0</v>
      </c>
      <c r="H598" s="23"/>
      <c r="J598" s="22"/>
      <c r="K598"/>
      <c r="N598"/>
    </row>
    <row r="599" spans="5:14" x14ac:dyDescent="0.2">
      <c r="E599" s="43">
        <f>_xlfn.XLOOKUP(Table2[[#This Row],[Player]],'RAW Player Stats'!$B$3:$B$10006,'RAW Player Stats'!$F$3:$F$10006)</f>
        <v>0</v>
      </c>
      <c r="H599" s="23"/>
      <c r="J599" s="22"/>
      <c r="K599"/>
      <c r="N599"/>
    </row>
    <row r="600" spans="5:14" x14ac:dyDescent="0.2">
      <c r="E600" s="43">
        <f>_xlfn.XLOOKUP(Table2[[#This Row],[Player]],'RAW Player Stats'!$B$3:$B$10006,'RAW Player Stats'!$F$3:$F$10006)</f>
        <v>0</v>
      </c>
      <c r="H600" s="23"/>
      <c r="J600" s="22"/>
      <c r="K600"/>
      <c r="N600"/>
    </row>
    <row r="601" spans="5:14" x14ac:dyDescent="0.2">
      <c r="E601" s="43">
        <f>_xlfn.XLOOKUP(Table2[[#This Row],[Player]],'RAW Player Stats'!$B$3:$B$10006,'RAW Player Stats'!$F$3:$F$10006)</f>
        <v>0</v>
      </c>
      <c r="H601" s="23"/>
      <c r="J601" s="22"/>
      <c r="K601"/>
      <c r="N601"/>
    </row>
    <row r="602" spans="5:14" x14ac:dyDescent="0.2">
      <c r="E602" s="43">
        <f>_xlfn.XLOOKUP(Table2[[#This Row],[Player]],'RAW Player Stats'!$B$3:$B$10006,'RAW Player Stats'!$F$3:$F$10006)</f>
        <v>0</v>
      </c>
      <c r="H602" s="23"/>
      <c r="J602" s="22"/>
      <c r="K602"/>
      <c r="N602"/>
    </row>
    <row r="603" spans="5:14" x14ac:dyDescent="0.2">
      <c r="E603" s="43">
        <f>_xlfn.XLOOKUP(Table2[[#This Row],[Player]],'RAW Player Stats'!$B$3:$B$10006,'RAW Player Stats'!$F$3:$F$10006)</f>
        <v>0</v>
      </c>
      <c r="H603" s="23"/>
      <c r="J603" s="22"/>
      <c r="K603"/>
      <c r="N603"/>
    </row>
    <row r="604" spans="5:14" x14ac:dyDescent="0.2">
      <c r="E604" s="43">
        <f>_xlfn.XLOOKUP(Table2[[#This Row],[Player]],'RAW Player Stats'!$B$3:$B$10006,'RAW Player Stats'!$F$3:$F$10006)</f>
        <v>0</v>
      </c>
      <c r="H604" s="23"/>
      <c r="J604" s="22"/>
      <c r="K604"/>
      <c r="N604"/>
    </row>
    <row r="605" spans="5:14" x14ac:dyDescent="0.2">
      <c r="E605" s="43">
        <f>_xlfn.XLOOKUP(Table2[[#This Row],[Player]],'RAW Player Stats'!$B$3:$B$10006,'RAW Player Stats'!$F$3:$F$10006)</f>
        <v>0</v>
      </c>
      <c r="H605" s="23"/>
      <c r="J605" s="22"/>
      <c r="K605"/>
      <c r="N605"/>
    </row>
    <row r="606" spans="5:14" x14ac:dyDescent="0.2">
      <c r="E606" s="43">
        <f>_xlfn.XLOOKUP(Table2[[#This Row],[Player]],'RAW Player Stats'!$B$3:$B$10006,'RAW Player Stats'!$F$3:$F$10006)</f>
        <v>0</v>
      </c>
      <c r="H606" s="23"/>
      <c r="J606" s="22"/>
      <c r="K606"/>
      <c r="N606"/>
    </row>
    <row r="607" spans="5:14" x14ac:dyDescent="0.2">
      <c r="E607" s="43">
        <f>_xlfn.XLOOKUP(Table2[[#This Row],[Player]],'RAW Player Stats'!$B$3:$B$10006,'RAW Player Stats'!$F$3:$F$10006)</f>
        <v>0</v>
      </c>
      <c r="H607" s="23"/>
      <c r="J607" s="22"/>
      <c r="K607"/>
      <c r="N607"/>
    </row>
    <row r="608" spans="5:14" x14ac:dyDescent="0.2">
      <c r="E608" s="43">
        <f>_xlfn.XLOOKUP(Table2[[#This Row],[Player]],'RAW Player Stats'!$B$3:$B$10006,'RAW Player Stats'!$F$3:$F$10006)</f>
        <v>0</v>
      </c>
      <c r="H608" s="23"/>
      <c r="J608" s="22"/>
      <c r="K608"/>
      <c r="N608"/>
    </row>
    <row r="609" spans="5:14" x14ac:dyDescent="0.2">
      <c r="E609" s="43">
        <f>_xlfn.XLOOKUP(Table2[[#This Row],[Player]],'RAW Player Stats'!$B$3:$B$10006,'RAW Player Stats'!$F$3:$F$10006)</f>
        <v>0</v>
      </c>
      <c r="H609" s="23"/>
      <c r="J609" s="22"/>
      <c r="K609"/>
      <c r="N609"/>
    </row>
    <row r="610" spans="5:14" x14ac:dyDescent="0.2">
      <c r="E610" s="43">
        <f>_xlfn.XLOOKUP(Table2[[#This Row],[Player]],'RAW Player Stats'!$B$3:$B$10006,'RAW Player Stats'!$F$3:$F$10006)</f>
        <v>0</v>
      </c>
      <c r="H610" s="23"/>
      <c r="J610" s="22"/>
      <c r="K610"/>
      <c r="N610"/>
    </row>
    <row r="611" spans="5:14" x14ac:dyDescent="0.2">
      <c r="E611" s="43">
        <f>_xlfn.XLOOKUP(Table2[[#This Row],[Player]],'RAW Player Stats'!$B$3:$B$10006,'RAW Player Stats'!$F$3:$F$10006)</f>
        <v>0</v>
      </c>
      <c r="H611" s="23"/>
      <c r="J611" s="22"/>
      <c r="K611"/>
      <c r="N611"/>
    </row>
    <row r="612" spans="5:14" x14ac:dyDescent="0.2">
      <c r="E612" s="43">
        <f>_xlfn.XLOOKUP(Table2[[#This Row],[Player]],'RAW Player Stats'!$B$3:$B$10006,'RAW Player Stats'!$F$3:$F$10006)</f>
        <v>0</v>
      </c>
      <c r="H612" s="23"/>
      <c r="J612" s="22"/>
      <c r="K612"/>
      <c r="N612"/>
    </row>
    <row r="613" spans="5:14" x14ac:dyDescent="0.2">
      <c r="E613" s="43">
        <f>_xlfn.XLOOKUP(Table2[[#This Row],[Player]],'RAW Player Stats'!$B$3:$B$10006,'RAW Player Stats'!$F$3:$F$10006)</f>
        <v>0</v>
      </c>
      <c r="H613" s="23"/>
      <c r="J613" s="22"/>
      <c r="K613"/>
      <c r="N613"/>
    </row>
    <row r="614" spans="5:14" x14ac:dyDescent="0.2">
      <c r="E614" s="43">
        <f>_xlfn.XLOOKUP(Table2[[#This Row],[Player]],'RAW Player Stats'!$B$3:$B$10006,'RAW Player Stats'!$F$3:$F$10006)</f>
        <v>0</v>
      </c>
      <c r="H614" s="23"/>
      <c r="J614" s="22"/>
      <c r="K614"/>
      <c r="N614"/>
    </row>
    <row r="615" spans="5:14" x14ac:dyDescent="0.2">
      <c r="E615" s="43">
        <f>_xlfn.XLOOKUP(Table2[[#This Row],[Player]],'RAW Player Stats'!$B$3:$B$10006,'RAW Player Stats'!$F$3:$F$10006)</f>
        <v>0</v>
      </c>
      <c r="H615" s="23"/>
      <c r="J615" s="22"/>
      <c r="K615"/>
      <c r="N615"/>
    </row>
    <row r="616" spans="5:14" x14ac:dyDescent="0.2">
      <c r="E616" s="43">
        <f>_xlfn.XLOOKUP(Table2[[#This Row],[Player]],'RAW Player Stats'!$B$3:$B$10006,'RAW Player Stats'!$F$3:$F$10006)</f>
        <v>0</v>
      </c>
      <c r="H616" s="23"/>
      <c r="J616" s="22"/>
      <c r="K616"/>
      <c r="N616"/>
    </row>
    <row r="617" spans="5:14" x14ac:dyDescent="0.2">
      <c r="E617" s="43">
        <f>_xlfn.XLOOKUP(Table2[[#This Row],[Player]],'RAW Player Stats'!$B$3:$B$10006,'RAW Player Stats'!$F$3:$F$10006)</f>
        <v>0</v>
      </c>
      <c r="H617" s="23"/>
      <c r="J617" s="22"/>
      <c r="K617"/>
      <c r="N617"/>
    </row>
    <row r="618" spans="5:14" x14ac:dyDescent="0.2">
      <c r="E618" s="43">
        <f>_xlfn.XLOOKUP(Table2[[#This Row],[Player]],'RAW Player Stats'!$B$3:$B$10006,'RAW Player Stats'!$F$3:$F$10006)</f>
        <v>0</v>
      </c>
      <c r="H618" s="23"/>
      <c r="J618" s="22"/>
      <c r="K618"/>
      <c r="N618"/>
    </row>
    <row r="619" spans="5:14" x14ac:dyDescent="0.2">
      <c r="E619" s="43">
        <f>_xlfn.XLOOKUP(Table2[[#This Row],[Player]],'RAW Player Stats'!$B$3:$B$10006,'RAW Player Stats'!$F$3:$F$10006)</f>
        <v>0</v>
      </c>
      <c r="H619" s="23"/>
      <c r="J619" s="22"/>
      <c r="K619"/>
      <c r="N619"/>
    </row>
    <row r="620" spans="5:14" x14ac:dyDescent="0.2">
      <c r="E620" s="43">
        <f>_xlfn.XLOOKUP(Table2[[#This Row],[Player]],'RAW Player Stats'!$B$3:$B$10006,'RAW Player Stats'!$F$3:$F$10006)</f>
        <v>0</v>
      </c>
      <c r="H620" s="23"/>
      <c r="J620" s="22"/>
      <c r="K620"/>
      <c r="N620"/>
    </row>
    <row r="621" spans="5:14" x14ac:dyDescent="0.2">
      <c r="E621" s="43">
        <f>_xlfn.XLOOKUP(Table2[[#This Row],[Player]],'RAW Player Stats'!$B$3:$B$10006,'RAW Player Stats'!$F$3:$F$10006)</f>
        <v>0</v>
      </c>
      <c r="H621" s="23"/>
      <c r="J621" s="22"/>
      <c r="K621"/>
      <c r="N621"/>
    </row>
    <row r="622" spans="5:14" x14ac:dyDescent="0.2">
      <c r="E622" s="43">
        <f>_xlfn.XLOOKUP(Table2[[#This Row],[Player]],'RAW Player Stats'!$B$3:$B$10006,'RAW Player Stats'!$F$3:$F$10006)</f>
        <v>0</v>
      </c>
      <c r="H622" s="23"/>
      <c r="J622" s="22"/>
      <c r="K622"/>
      <c r="N622"/>
    </row>
    <row r="623" spans="5:14" x14ac:dyDescent="0.2">
      <c r="E623" s="43">
        <f>_xlfn.XLOOKUP(Table2[[#This Row],[Player]],'RAW Player Stats'!$B$3:$B$10006,'RAW Player Stats'!$F$3:$F$10006)</f>
        <v>0</v>
      </c>
      <c r="H623" s="23"/>
      <c r="J623" s="22"/>
      <c r="K623"/>
      <c r="N623"/>
    </row>
    <row r="624" spans="5:14" x14ac:dyDescent="0.2">
      <c r="E624" s="43">
        <f>_xlfn.XLOOKUP(Table2[[#This Row],[Player]],'RAW Player Stats'!$B$3:$B$10006,'RAW Player Stats'!$F$3:$F$10006)</f>
        <v>0</v>
      </c>
      <c r="H624" s="23"/>
      <c r="J624" s="22"/>
      <c r="K624"/>
      <c r="N624"/>
    </row>
    <row r="625" spans="5:14" x14ac:dyDescent="0.2">
      <c r="E625" s="43">
        <f>_xlfn.XLOOKUP(Table2[[#This Row],[Player]],'RAW Player Stats'!$B$3:$B$10006,'RAW Player Stats'!$F$3:$F$10006)</f>
        <v>0</v>
      </c>
      <c r="H625" s="23"/>
      <c r="J625" s="22"/>
      <c r="K625"/>
      <c r="N625"/>
    </row>
    <row r="626" spans="5:14" x14ac:dyDescent="0.2">
      <c r="E626" s="43">
        <f>_xlfn.XLOOKUP(Table2[[#This Row],[Player]],'RAW Player Stats'!$B$3:$B$10006,'RAW Player Stats'!$F$3:$F$10006)</f>
        <v>0</v>
      </c>
      <c r="H626" s="23"/>
      <c r="J626" s="22"/>
      <c r="K626"/>
      <c r="N626"/>
    </row>
    <row r="627" spans="5:14" x14ac:dyDescent="0.2">
      <c r="E627" s="43">
        <f>_xlfn.XLOOKUP(Table2[[#This Row],[Player]],'RAW Player Stats'!$B$3:$B$10006,'RAW Player Stats'!$F$3:$F$10006)</f>
        <v>0</v>
      </c>
      <c r="H627" s="23"/>
      <c r="J627" s="22"/>
      <c r="K627"/>
      <c r="N627"/>
    </row>
    <row r="628" spans="5:14" x14ac:dyDescent="0.2">
      <c r="E628" s="43">
        <f>_xlfn.XLOOKUP(Table2[[#This Row],[Player]],'RAW Player Stats'!$B$3:$B$10006,'RAW Player Stats'!$F$3:$F$10006)</f>
        <v>0</v>
      </c>
      <c r="H628" s="23"/>
      <c r="J628" s="22"/>
      <c r="K628"/>
      <c r="N628"/>
    </row>
    <row r="629" spans="5:14" x14ac:dyDescent="0.2">
      <c r="E629" s="43">
        <f>_xlfn.XLOOKUP(Table2[[#This Row],[Player]],'RAW Player Stats'!$B$3:$B$10006,'RAW Player Stats'!$F$3:$F$10006)</f>
        <v>0</v>
      </c>
      <c r="H629" s="23"/>
      <c r="J629" s="22"/>
      <c r="K629"/>
      <c r="N629"/>
    </row>
    <row r="630" spans="5:14" x14ac:dyDescent="0.2">
      <c r="E630" s="43">
        <f>_xlfn.XLOOKUP(Table2[[#This Row],[Player]],'RAW Player Stats'!$B$3:$B$10006,'RAW Player Stats'!$F$3:$F$10006)</f>
        <v>0</v>
      </c>
      <c r="H630" s="23"/>
      <c r="J630" s="22"/>
      <c r="K630"/>
      <c r="N630"/>
    </row>
    <row r="631" spans="5:14" x14ac:dyDescent="0.2">
      <c r="E631" s="43">
        <f>_xlfn.XLOOKUP(Table2[[#This Row],[Player]],'RAW Player Stats'!$B$3:$B$10006,'RAW Player Stats'!$F$3:$F$10006)</f>
        <v>0</v>
      </c>
      <c r="H631" s="23"/>
      <c r="J631" s="22"/>
      <c r="K631"/>
      <c r="N631"/>
    </row>
    <row r="632" spans="5:14" x14ac:dyDescent="0.2">
      <c r="E632" s="43">
        <f>_xlfn.XLOOKUP(Table2[[#This Row],[Player]],'RAW Player Stats'!$B$3:$B$10006,'RAW Player Stats'!$F$3:$F$10006)</f>
        <v>0</v>
      </c>
      <c r="H632" s="23"/>
      <c r="J632" s="22"/>
      <c r="K632"/>
      <c r="N632"/>
    </row>
    <row r="633" spans="5:14" x14ac:dyDescent="0.2">
      <c r="E633" s="43">
        <f>_xlfn.XLOOKUP(Table2[[#This Row],[Player]],'RAW Player Stats'!$B$3:$B$10006,'RAW Player Stats'!$F$3:$F$10006)</f>
        <v>0</v>
      </c>
      <c r="H633" s="23"/>
      <c r="J633" s="22"/>
      <c r="K633"/>
      <c r="N633"/>
    </row>
    <row r="634" spans="5:14" x14ac:dyDescent="0.2">
      <c r="E634" s="43">
        <f>_xlfn.XLOOKUP(Table2[[#This Row],[Player]],'RAW Player Stats'!$B$3:$B$10006,'RAW Player Stats'!$F$3:$F$10006)</f>
        <v>0</v>
      </c>
      <c r="H634" s="23"/>
      <c r="J634" s="22"/>
      <c r="K634"/>
      <c r="N634"/>
    </row>
    <row r="635" spans="5:14" x14ac:dyDescent="0.2">
      <c r="E635" s="43">
        <f>_xlfn.XLOOKUP(Table2[[#This Row],[Player]],'RAW Player Stats'!$B$3:$B$10006,'RAW Player Stats'!$F$3:$F$10006)</f>
        <v>0</v>
      </c>
      <c r="H635" s="23"/>
      <c r="J635" s="22"/>
      <c r="K635"/>
      <c r="N635"/>
    </row>
    <row r="636" spans="5:14" x14ac:dyDescent="0.2">
      <c r="E636" s="43">
        <f>_xlfn.XLOOKUP(Table2[[#This Row],[Player]],'RAW Player Stats'!$B$3:$B$10006,'RAW Player Stats'!$F$3:$F$10006)</f>
        <v>0</v>
      </c>
      <c r="H636" s="23"/>
      <c r="J636" s="22"/>
      <c r="K636"/>
      <c r="N636"/>
    </row>
    <row r="637" spans="5:14" x14ac:dyDescent="0.2">
      <c r="E637" s="43">
        <f>_xlfn.XLOOKUP(Table2[[#This Row],[Player]],'RAW Player Stats'!$B$3:$B$10006,'RAW Player Stats'!$F$3:$F$10006)</f>
        <v>0</v>
      </c>
      <c r="H637" s="23"/>
      <c r="J637" s="22"/>
      <c r="K637"/>
      <c r="N637"/>
    </row>
    <row r="638" spans="5:14" x14ac:dyDescent="0.2">
      <c r="E638" s="43">
        <f>_xlfn.XLOOKUP(Table2[[#This Row],[Player]],'RAW Player Stats'!$B$3:$B$10006,'RAW Player Stats'!$F$3:$F$10006)</f>
        <v>0</v>
      </c>
      <c r="H638" s="23"/>
      <c r="J638" s="22"/>
      <c r="K638"/>
      <c r="N638"/>
    </row>
    <row r="639" spans="5:14" x14ac:dyDescent="0.2">
      <c r="E639" s="43">
        <f>_xlfn.XLOOKUP(Table2[[#This Row],[Player]],'RAW Player Stats'!$B$3:$B$10006,'RAW Player Stats'!$F$3:$F$10006)</f>
        <v>0</v>
      </c>
      <c r="H639" s="23"/>
      <c r="J639" s="22"/>
      <c r="K639"/>
      <c r="N639"/>
    </row>
    <row r="640" spans="5:14" x14ac:dyDescent="0.2">
      <c r="E640" s="43">
        <f>_xlfn.XLOOKUP(Table2[[#This Row],[Player]],'RAW Player Stats'!$B$3:$B$10006,'RAW Player Stats'!$F$3:$F$10006)</f>
        <v>0</v>
      </c>
      <c r="H640" s="23"/>
      <c r="J640" s="22"/>
      <c r="K640"/>
      <c r="N640"/>
    </row>
    <row r="641" spans="5:14" x14ac:dyDescent="0.2">
      <c r="E641" s="43">
        <f>_xlfn.XLOOKUP(Table2[[#This Row],[Player]],'RAW Player Stats'!$B$3:$B$10006,'RAW Player Stats'!$F$3:$F$10006)</f>
        <v>0</v>
      </c>
      <c r="H641" s="23"/>
      <c r="J641" s="22"/>
      <c r="K641"/>
      <c r="N641"/>
    </row>
    <row r="642" spans="5:14" x14ac:dyDescent="0.2">
      <c r="E642" s="43">
        <f>_xlfn.XLOOKUP(Table2[[#This Row],[Player]],'RAW Player Stats'!$B$3:$B$10006,'RAW Player Stats'!$F$3:$F$10006)</f>
        <v>0</v>
      </c>
      <c r="H642" s="23"/>
      <c r="J642" s="22"/>
      <c r="K642"/>
      <c r="N642"/>
    </row>
    <row r="643" spans="5:14" x14ac:dyDescent="0.2">
      <c r="E643" s="43">
        <f>_xlfn.XLOOKUP(Table2[[#This Row],[Player]],'RAW Player Stats'!$B$3:$B$10006,'RAW Player Stats'!$F$3:$F$10006)</f>
        <v>0</v>
      </c>
      <c r="H643" s="23"/>
      <c r="J643" s="22"/>
      <c r="K643"/>
      <c r="N643"/>
    </row>
    <row r="644" spans="5:14" x14ac:dyDescent="0.2">
      <c r="E644" s="43">
        <f>_xlfn.XLOOKUP(Table2[[#This Row],[Player]],'RAW Player Stats'!$B$3:$B$10006,'RAW Player Stats'!$F$3:$F$10006)</f>
        <v>0</v>
      </c>
      <c r="H644" s="23"/>
      <c r="J644" s="22"/>
      <c r="K644"/>
      <c r="N644"/>
    </row>
    <row r="645" spans="5:14" x14ac:dyDescent="0.2">
      <c r="E645" s="43">
        <f>_xlfn.XLOOKUP(Table2[[#This Row],[Player]],'RAW Player Stats'!$B$3:$B$10006,'RAW Player Stats'!$F$3:$F$10006)</f>
        <v>0</v>
      </c>
      <c r="H645" s="23"/>
      <c r="J645" s="22"/>
      <c r="K645"/>
      <c r="N645"/>
    </row>
    <row r="646" spans="5:14" x14ac:dyDescent="0.2">
      <c r="E646" s="43">
        <f>_xlfn.XLOOKUP(Table2[[#This Row],[Player]],'RAW Player Stats'!$B$3:$B$10006,'RAW Player Stats'!$F$3:$F$10006)</f>
        <v>0</v>
      </c>
      <c r="H646" s="23"/>
      <c r="J646" s="22"/>
      <c r="K646"/>
      <c r="N646"/>
    </row>
    <row r="647" spans="5:14" x14ac:dyDescent="0.2">
      <c r="E647" s="43">
        <f>_xlfn.XLOOKUP(Table2[[#This Row],[Player]],'RAW Player Stats'!$B$3:$B$10006,'RAW Player Stats'!$F$3:$F$10006)</f>
        <v>0</v>
      </c>
      <c r="H647" s="23"/>
      <c r="J647" s="22"/>
      <c r="K647"/>
      <c r="N647"/>
    </row>
    <row r="648" spans="5:14" x14ac:dyDescent="0.2">
      <c r="E648" s="43">
        <f>_xlfn.XLOOKUP(Table2[[#This Row],[Player]],'RAW Player Stats'!$B$3:$B$10006,'RAW Player Stats'!$F$3:$F$10006)</f>
        <v>0</v>
      </c>
      <c r="H648" s="23"/>
      <c r="J648" s="22"/>
      <c r="K648"/>
      <c r="N648"/>
    </row>
    <row r="649" spans="5:14" x14ac:dyDescent="0.2">
      <c r="E649" s="43">
        <f>_xlfn.XLOOKUP(Table2[[#This Row],[Player]],'RAW Player Stats'!$B$3:$B$10006,'RAW Player Stats'!$F$3:$F$10006)</f>
        <v>0</v>
      </c>
      <c r="H649" s="23"/>
      <c r="J649" s="22"/>
      <c r="K649"/>
      <c r="N649"/>
    </row>
    <row r="650" spans="5:14" x14ac:dyDescent="0.2">
      <c r="E650" s="43">
        <f>_xlfn.XLOOKUP(Table2[[#This Row],[Player]],'RAW Player Stats'!$B$3:$B$10006,'RAW Player Stats'!$F$3:$F$10006)</f>
        <v>0</v>
      </c>
      <c r="H650" s="23"/>
      <c r="J650" s="22"/>
      <c r="K650"/>
      <c r="N650"/>
    </row>
    <row r="651" spans="5:14" x14ac:dyDescent="0.2">
      <c r="E651" s="43">
        <f>_xlfn.XLOOKUP(Table2[[#This Row],[Player]],'RAW Player Stats'!$B$3:$B$10006,'RAW Player Stats'!$F$3:$F$10006)</f>
        <v>0</v>
      </c>
      <c r="H651" s="23"/>
      <c r="J651" s="22"/>
      <c r="K651"/>
      <c r="N651"/>
    </row>
    <row r="652" spans="5:14" x14ac:dyDescent="0.2">
      <c r="E652" s="43">
        <f>_xlfn.XLOOKUP(Table2[[#This Row],[Player]],'RAW Player Stats'!$B$3:$B$10006,'RAW Player Stats'!$F$3:$F$10006)</f>
        <v>0</v>
      </c>
      <c r="H652" s="23"/>
      <c r="J652" s="22"/>
      <c r="K652"/>
      <c r="N652"/>
    </row>
    <row r="653" spans="5:14" x14ac:dyDescent="0.2">
      <c r="E653" s="43">
        <f>_xlfn.XLOOKUP(Table2[[#This Row],[Player]],'RAW Player Stats'!$B$3:$B$10006,'RAW Player Stats'!$F$3:$F$10006)</f>
        <v>0</v>
      </c>
      <c r="H653" s="23"/>
      <c r="J653" s="22"/>
      <c r="K653"/>
      <c r="N653"/>
    </row>
    <row r="654" spans="5:14" x14ac:dyDescent="0.2">
      <c r="E654" s="43">
        <f>_xlfn.XLOOKUP(Table2[[#This Row],[Player]],'RAW Player Stats'!$B$3:$B$10006,'RAW Player Stats'!$F$3:$F$10006)</f>
        <v>0</v>
      </c>
      <c r="H654" s="23"/>
      <c r="J654" s="22"/>
      <c r="K654"/>
      <c r="N654"/>
    </row>
    <row r="655" spans="5:14" x14ac:dyDescent="0.2">
      <c r="E655" s="43">
        <f>_xlfn.XLOOKUP(Table2[[#This Row],[Player]],'RAW Player Stats'!$B$3:$B$10006,'RAW Player Stats'!$F$3:$F$10006)</f>
        <v>0</v>
      </c>
      <c r="H655" s="23"/>
      <c r="J655" s="22"/>
      <c r="K655"/>
      <c r="N655"/>
    </row>
    <row r="656" spans="5:14" x14ac:dyDescent="0.2">
      <c r="E656" s="43">
        <f>_xlfn.XLOOKUP(Table2[[#This Row],[Player]],'RAW Player Stats'!$B$3:$B$10006,'RAW Player Stats'!$F$3:$F$10006)</f>
        <v>0</v>
      </c>
      <c r="H656" s="23"/>
      <c r="J656" s="22"/>
      <c r="K656"/>
      <c r="N656"/>
    </row>
    <row r="657" spans="5:14" x14ac:dyDescent="0.2">
      <c r="E657" s="43">
        <f>_xlfn.XLOOKUP(Table2[[#This Row],[Player]],'RAW Player Stats'!$B$3:$B$10006,'RAW Player Stats'!$F$3:$F$10006)</f>
        <v>0</v>
      </c>
      <c r="H657" s="23"/>
      <c r="J657" s="22"/>
      <c r="K657"/>
      <c r="N657"/>
    </row>
    <row r="658" spans="5:14" x14ac:dyDescent="0.2">
      <c r="E658" s="43">
        <f>_xlfn.XLOOKUP(Table2[[#This Row],[Player]],'RAW Player Stats'!$B$3:$B$10006,'RAW Player Stats'!$F$3:$F$10006)</f>
        <v>0</v>
      </c>
      <c r="H658" s="23"/>
      <c r="J658" s="22"/>
      <c r="K658"/>
      <c r="N658"/>
    </row>
    <row r="659" spans="5:14" x14ac:dyDescent="0.2">
      <c r="E659" s="43">
        <f>_xlfn.XLOOKUP(Table2[[#This Row],[Player]],'RAW Player Stats'!$B$3:$B$10006,'RAW Player Stats'!$F$3:$F$10006)</f>
        <v>0</v>
      </c>
      <c r="H659" s="23"/>
      <c r="J659" s="22"/>
      <c r="K659"/>
      <c r="N659"/>
    </row>
    <row r="660" spans="5:14" x14ac:dyDescent="0.2">
      <c r="E660" s="43">
        <f>_xlfn.XLOOKUP(Table2[[#This Row],[Player]],'RAW Player Stats'!$B$3:$B$10006,'RAW Player Stats'!$F$3:$F$10006)</f>
        <v>0</v>
      </c>
      <c r="H660" s="23"/>
      <c r="J660" s="22"/>
      <c r="K660"/>
      <c r="N660"/>
    </row>
    <row r="661" spans="5:14" x14ac:dyDescent="0.2">
      <c r="E661" s="43">
        <f>_xlfn.XLOOKUP(Table2[[#This Row],[Player]],'RAW Player Stats'!$B$3:$B$10006,'RAW Player Stats'!$F$3:$F$10006)</f>
        <v>0</v>
      </c>
      <c r="H661" s="23"/>
      <c r="J661" s="22"/>
      <c r="K661"/>
      <c r="N661"/>
    </row>
    <row r="662" spans="5:14" x14ac:dyDescent="0.2">
      <c r="E662" s="43">
        <f>_xlfn.XLOOKUP(Table2[[#This Row],[Player]],'RAW Player Stats'!$B$3:$B$10006,'RAW Player Stats'!$F$3:$F$10006)</f>
        <v>0</v>
      </c>
      <c r="H662" s="23"/>
      <c r="J662" s="22"/>
      <c r="K662"/>
      <c r="N662"/>
    </row>
    <row r="663" spans="5:14" x14ac:dyDescent="0.2">
      <c r="E663" s="43">
        <f>_xlfn.XLOOKUP(Table2[[#This Row],[Player]],'RAW Player Stats'!$B$3:$B$10006,'RAW Player Stats'!$F$3:$F$10006)</f>
        <v>0</v>
      </c>
      <c r="H663" s="23"/>
      <c r="J663" s="22"/>
      <c r="K663"/>
      <c r="N663"/>
    </row>
    <row r="664" spans="5:14" x14ac:dyDescent="0.2">
      <c r="E664" s="43">
        <f>_xlfn.XLOOKUP(Table2[[#This Row],[Player]],'RAW Player Stats'!$B$3:$B$10006,'RAW Player Stats'!$F$3:$F$10006)</f>
        <v>0</v>
      </c>
      <c r="H664" s="23"/>
      <c r="J664" s="22"/>
      <c r="K664"/>
      <c r="N664"/>
    </row>
    <row r="665" spans="5:14" x14ac:dyDescent="0.2">
      <c r="E665" s="43">
        <f>_xlfn.XLOOKUP(Table2[[#This Row],[Player]],'RAW Player Stats'!$B$3:$B$10006,'RAW Player Stats'!$F$3:$F$10006)</f>
        <v>0</v>
      </c>
      <c r="H665" s="23"/>
      <c r="J665" s="22"/>
      <c r="K665"/>
      <c r="N665"/>
    </row>
    <row r="666" spans="5:14" x14ac:dyDescent="0.2">
      <c r="E666" s="43">
        <f>_xlfn.XLOOKUP(Table2[[#This Row],[Player]],'RAW Player Stats'!$B$3:$B$10006,'RAW Player Stats'!$F$3:$F$10006)</f>
        <v>0</v>
      </c>
      <c r="H666" s="23"/>
      <c r="J666" s="22"/>
      <c r="K666"/>
      <c r="N666"/>
    </row>
    <row r="667" spans="5:14" x14ac:dyDescent="0.2">
      <c r="E667" s="43">
        <f>_xlfn.XLOOKUP(Table2[[#This Row],[Player]],'RAW Player Stats'!$B$3:$B$10006,'RAW Player Stats'!$F$3:$F$10006)</f>
        <v>0</v>
      </c>
      <c r="H667" s="23"/>
      <c r="J667" s="22"/>
      <c r="K667"/>
      <c r="N667"/>
    </row>
    <row r="668" spans="5:14" x14ac:dyDescent="0.2">
      <c r="E668" s="43">
        <f>_xlfn.XLOOKUP(Table2[[#This Row],[Player]],'RAW Player Stats'!$B$3:$B$10006,'RAW Player Stats'!$F$3:$F$10006)</f>
        <v>0</v>
      </c>
      <c r="H668" s="23"/>
      <c r="J668" s="22"/>
      <c r="K668"/>
      <c r="N668"/>
    </row>
    <row r="669" spans="5:14" x14ac:dyDescent="0.2">
      <c r="E669" s="43">
        <f>_xlfn.XLOOKUP(Table2[[#This Row],[Player]],'RAW Player Stats'!$B$3:$B$10006,'RAW Player Stats'!$F$3:$F$10006)</f>
        <v>0</v>
      </c>
      <c r="H669" s="23"/>
      <c r="J669" s="22"/>
      <c r="K669"/>
      <c r="N669"/>
    </row>
    <row r="670" spans="5:14" x14ac:dyDescent="0.2">
      <c r="E670" s="43">
        <f>_xlfn.XLOOKUP(Table2[[#This Row],[Player]],'RAW Player Stats'!$B$3:$B$10006,'RAW Player Stats'!$F$3:$F$10006)</f>
        <v>0</v>
      </c>
      <c r="H670" s="23"/>
      <c r="J670" s="22"/>
      <c r="K670"/>
      <c r="N670"/>
    </row>
    <row r="671" spans="5:14" x14ac:dyDescent="0.2">
      <c r="E671" s="43">
        <f>_xlfn.XLOOKUP(Table2[[#This Row],[Player]],'RAW Player Stats'!$B$3:$B$10006,'RAW Player Stats'!$F$3:$F$10006)</f>
        <v>0</v>
      </c>
      <c r="H671" s="23"/>
      <c r="J671" s="22"/>
      <c r="K671"/>
      <c r="N671"/>
    </row>
    <row r="672" spans="5:14" x14ac:dyDescent="0.2">
      <c r="E672" s="43">
        <f>_xlfn.XLOOKUP(Table2[[#This Row],[Player]],'RAW Player Stats'!$B$3:$B$10006,'RAW Player Stats'!$F$3:$F$10006)</f>
        <v>0</v>
      </c>
      <c r="H672" s="23"/>
      <c r="J672" s="22"/>
      <c r="K672"/>
      <c r="N672"/>
    </row>
    <row r="673" spans="5:14" x14ac:dyDescent="0.2">
      <c r="E673" s="43">
        <f>_xlfn.XLOOKUP(Table2[[#This Row],[Player]],'RAW Player Stats'!$B$3:$B$10006,'RAW Player Stats'!$F$3:$F$10006)</f>
        <v>0</v>
      </c>
      <c r="H673" s="23"/>
      <c r="J673" s="22"/>
      <c r="K673"/>
      <c r="N673"/>
    </row>
    <row r="674" spans="5:14" x14ac:dyDescent="0.2">
      <c r="E674" s="43">
        <f>_xlfn.XLOOKUP(Table2[[#This Row],[Player]],'RAW Player Stats'!$B$3:$B$10006,'RAW Player Stats'!$F$3:$F$10006)</f>
        <v>0</v>
      </c>
      <c r="H674" s="23"/>
      <c r="J674" s="22"/>
      <c r="K674"/>
      <c r="N674"/>
    </row>
    <row r="675" spans="5:14" x14ac:dyDescent="0.2">
      <c r="E675" s="43">
        <f>_xlfn.XLOOKUP(Table2[[#This Row],[Player]],'RAW Player Stats'!$B$3:$B$10006,'RAW Player Stats'!$F$3:$F$10006)</f>
        <v>0</v>
      </c>
      <c r="H675" s="23"/>
      <c r="J675" s="22"/>
      <c r="K675"/>
      <c r="N675"/>
    </row>
    <row r="676" spans="5:14" x14ac:dyDescent="0.2">
      <c r="E676" s="43">
        <f>_xlfn.XLOOKUP(Table2[[#This Row],[Player]],'RAW Player Stats'!$B$3:$B$10006,'RAW Player Stats'!$F$3:$F$10006)</f>
        <v>0</v>
      </c>
      <c r="H676" s="23"/>
      <c r="J676" s="22"/>
      <c r="K676"/>
      <c r="N676"/>
    </row>
    <row r="677" spans="5:14" x14ac:dyDescent="0.2">
      <c r="E677" s="43">
        <f>_xlfn.XLOOKUP(Table2[[#This Row],[Player]],'RAW Player Stats'!$B$3:$B$10006,'RAW Player Stats'!$F$3:$F$10006)</f>
        <v>0</v>
      </c>
      <c r="H677" s="23"/>
      <c r="J677" s="22"/>
      <c r="K677"/>
      <c r="N677"/>
    </row>
    <row r="678" spans="5:14" x14ac:dyDescent="0.2">
      <c r="E678" s="43">
        <f>_xlfn.XLOOKUP(Table2[[#This Row],[Player]],'RAW Player Stats'!$B$3:$B$10006,'RAW Player Stats'!$F$3:$F$10006)</f>
        <v>0</v>
      </c>
      <c r="H678" s="23"/>
      <c r="J678" s="22"/>
      <c r="K678"/>
      <c r="N678"/>
    </row>
    <row r="679" spans="5:14" x14ac:dyDescent="0.2">
      <c r="E679" s="43">
        <f>_xlfn.XLOOKUP(Table2[[#This Row],[Player]],'RAW Player Stats'!$B$3:$B$10006,'RAW Player Stats'!$F$3:$F$10006)</f>
        <v>0</v>
      </c>
      <c r="H679" s="23"/>
      <c r="J679" s="22"/>
      <c r="K679"/>
      <c r="N679"/>
    </row>
    <row r="680" spans="5:14" x14ac:dyDescent="0.2">
      <c r="E680" s="43">
        <f>_xlfn.XLOOKUP(Table2[[#This Row],[Player]],'RAW Player Stats'!$B$3:$B$10006,'RAW Player Stats'!$F$3:$F$10006)</f>
        <v>0</v>
      </c>
      <c r="H680" s="23"/>
      <c r="J680" s="22"/>
      <c r="K680"/>
      <c r="N680"/>
    </row>
    <row r="681" spans="5:14" x14ac:dyDescent="0.2">
      <c r="E681" s="43">
        <f>_xlfn.XLOOKUP(Table2[[#This Row],[Player]],'RAW Player Stats'!$B$3:$B$10006,'RAW Player Stats'!$F$3:$F$10006)</f>
        <v>0</v>
      </c>
      <c r="H681" s="23"/>
      <c r="J681" s="22"/>
      <c r="K681"/>
      <c r="N681"/>
    </row>
    <row r="682" spans="5:14" x14ac:dyDescent="0.2">
      <c r="E682" s="43">
        <f>_xlfn.XLOOKUP(Table2[[#This Row],[Player]],'RAW Player Stats'!$B$3:$B$10006,'RAW Player Stats'!$F$3:$F$10006)</f>
        <v>0</v>
      </c>
      <c r="H682" s="23"/>
      <c r="J682" s="22"/>
      <c r="K682"/>
      <c r="N682"/>
    </row>
    <row r="683" spans="5:14" x14ac:dyDescent="0.2">
      <c r="E683" s="43">
        <f>_xlfn.XLOOKUP(Table2[[#This Row],[Player]],'RAW Player Stats'!$B$3:$B$10006,'RAW Player Stats'!$F$3:$F$10006)</f>
        <v>0</v>
      </c>
      <c r="H683" s="23"/>
      <c r="J683" s="22"/>
      <c r="K683"/>
      <c r="N683"/>
    </row>
    <row r="684" spans="5:14" x14ac:dyDescent="0.2">
      <c r="E684" s="43">
        <f>_xlfn.XLOOKUP(Table2[[#This Row],[Player]],'RAW Player Stats'!$B$3:$B$10006,'RAW Player Stats'!$F$3:$F$10006)</f>
        <v>0</v>
      </c>
      <c r="H684" s="23"/>
      <c r="J684" s="22"/>
      <c r="K684"/>
      <c r="N684"/>
    </row>
    <row r="685" spans="5:14" x14ac:dyDescent="0.2">
      <c r="E685" s="43">
        <f>_xlfn.XLOOKUP(Table2[[#This Row],[Player]],'RAW Player Stats'!$B$3:$B$10006,'RAW Player Stats'!$F$3:$F$10006)</f>
        <v>0</v>
      </c>
      <c r="H685" s="23"/>
      <c r="J685" s="22"/>
      <c r="K685"/>
      <c r="N685"/>
    </row>
    <row r="686" spans="5:14" x14ac:dyDescent="0.2">
      <c r="E686" s="43">
        <f>_xlfn.XLOOKUP(Table2[[#This Row],[Player]],'RAW Player Stats'!$B$3:$B$10006,'RAW Player Stats'!$F$3:$F$10006)</f>
        <v>0</v>
      </c>
      <c r="H686" s="23"/>
      <c r="J686" s="22"/>
      <c r="K686"/>
      <c r="N686"/>
    </row>
    <row r="687" spans="5:14" x14ac:dyDescent="0.2">
      <c r="E687" s="43">
        <f>_xlfn.XLOOKUP(Table2[[#This Row],[Player]],'RAW Player Stats'!$B$3:$B$10006,'RAW Player Stats'!$F$3:$F$10006)</f>
        <v>0</v>
      </c>
      <c r="H687" s="23"/>
      <c r="J687" s="22"/>
      <c r="K687"/>
      <c r="N687"/>
    </row>
    <row r="688" spans="5:14" x14ac:dyDescent="0.2">
      <c r="E688" s="43">
        <f>_xlfn.XLOOKUP(Table2[[#This Row],[Player]],'RAW Player Stats'!$B$3:$B$10006,'RAW Player Stats'!$F$3:$F$10006)</f>
        <v>0</v>
      </c>
      <c r="H688" s="23"/>
      <c r="J688" s="22"/>
      <c r="K688"/>
      <c r="N688"/>
    </row>
    <row r="689" spans="5:14" x14ac:dyDescent="0.2">
      <c r="E689" s="43">
        <f>_xlfn.XLOOKUP(Table2[[#This Row],[Player]],'RAW Player Stats'!$B$3:$B$10006,'RAW Player Stats'!$F$3:$F$10006)</f>
        <v>0</v>
      </c>
      <c r="H689" s="23"/>
      <c r="J689" s="22"/>
      <c r="K689"/>
      <c r="N689"/>
    </row>
    <row r="690" spans="5:14" x14ac:dyDescent="0.2">
      <c r="E690" s="43">
        <f>_xlfn.XLOOKUP(Table2[[#This Row],[Player]],'RAW Player Stats'!$B$3:$B$10006,'RAW Player Stats'!$F$3:$F$10006)</f>
        <v>0</v>
      </c>
      <c r="H690" s="23"/>
      <c r="J690" s="22"/>
      <c r="K690"/>
      <c r="N690"/>
    </row>
    <row r="691" spans="5:14" x14ac:dyDescent="0.2">
      <c r="E691" s="43">
        <f>_xlfn.XLOOKUP(Table2[[#This Row],[Player]],'RAW Player Stats'!$B$3:$B$10006,'RAW Player Stats'!$F$3:$F$10006)</f>
        <v>0</v>
      </c>
      <c r="H691" s="23"/>
      <c r="J691" s="22"/>
      <c r="K691"/>
      <c r="N691"/>
    </row>
    <row r="692" spans="5:14" x14ac:dyDescent="0.2">
      <c r="E692" s="43">
        <f>_xlfn.XLOOKUP(Table2[[#This Row],[Player]],'RAW Player Stats'!$B$3:$B$10006,'RAW Player Stats'!$F$3:$F$10006)</f>
        <v>0</v>
      </c>
      <c r="H692" s="23"/>
      <c r="J692" s="22"/>
      <c r="K692"/>
      <c r="N692"/>
    </row>
    <row r="693" spans="5:14" x14ac:dyDescent="0.2">
      <c r="E693" s="43">
        <f>_xlfn.XLOOKUP(Table2[[#This Row],[Player]],'RAW Player Stats'!$B$3:$B$10006,'RAW Player Stats'!$F$3:$F$10006)</f>
        <v>0</v>
      </c>
      <c r="H693" s="23"/>
      <c r="J693" s="22"/>
      <c r="K693"/>
      <c r="N693"/>
    </row>
    <row r="694" spans="5:14" x14ac:dyDescent="0.2">
      <c r="E694" s="43">
        <f>_xlfn.XLOOKUP(Table2[[#This Row],[Player]],'RAW Player Stats'!$B$3:$B$10006,'RAW Player Stats'!$F$3:$F$10006)</f>
        <v>0</v>
      </c>
      <c r="H694" s="23"/>
      <c r="J694" s="22"/>
      <c r="K694"/>
      <c r="N694"/>
    </row>
    <row r="695" spans="5:14" x14ac:dyDescent="0.2">
      <c r="E695" s="43">
        <f>_xlfn.XLOOKUP(Table2[[#This Row],[Player]],'RAW Player Stats'!$B$3:$B$10006,'RAW Player Stats'!$F$3:$F$10006)</f>
        <v>0</v>
      </c>
      <c r="H695" s="23"/>
      <c r="J695" s="22"/>
      <c r="K695"/>
      <c r="N695"/>
    </row>
    <row r="696" spans="5:14" x14ac:dyDescent="0.2">
      <c r="E696" s="43">
        <f>_xlfn.XLOOKUP(Table2[[#This Row],[Player]],'RAW Player Stats'!$B$3:$B$10006,'RAW Player Stats'!$F$3:$F$10006)</f>
        <v>0</v>
      </c>
      <c r="H696" s="23"/>
      <c r="J696" s="22"/>
      <c r="K696"/>
      <c r="N696"/>
    </row>
    <row r="697" spans="5:14" x14ac:dyDescent="0.2">
      <c r="E697" s="43">
        <f>_xlfn.XLOOKUP(Table2[[#This Row],[Player]],'RAW Player Stats'!$B$3:$B$10006,'RAW Player Stats'!$F$3:$F$10006)</f>
        <v>0</v>
      </c>
      <c r="H697" s="23"/>
      <c r="J697" s="22"/>
      <c r="K697"/>
      <c r="N697"/>
    </row>
    <row r="698" spans="5:14" x14ac:dyDescent="0.2">
      <c r="E698" s="43">
        <f>_xlfn.XLOOKUP(Table2[[#This Row],[Player]],'RAW Player Stats'!$B$3:$B$10006,'RAW Player Stats'!$F$3:$F$10006)</f>
        <v>0</v>
      </c>
      <c r="H698" s="23"/>
      <c r="J698" s="22"/>
      <c r="K698"/>
      <c r="N698"/>
    </row>
    <row r="699" spans="5:14" x14ac:dyDescent="0.2">
      <c r="E699" s="43">
        <f>_xlfn.XLOOKUP(Table2[[#This Row],[Player]],'RAW Player Stats'!$B$3:$B$10006,'RAW Player Stats'!$F$3:$F$10006)</f>
        <v>0</v>
      </c>
      <c r="H699" s="23"/>
      <c r="J699" s="22"/>
      <c r="K699"/>
      <c r="N699"/>
    </row>
    <row r="700" spans="5:14" x14ac:dyDescent="0.2">
      <c r="E700" s="43">
        <f>_xlfn.XLOOKUP(Table2[[#This Row],[Player]],'RAW Player Stats'!$B$3:$B$10006,'RAW Player Stats'!$F$3:$F$10006)</f>
        <v>0</v>
      </c>
      <c r="H700" s="23"/>
      <c r="J700" s="22"/>
      <c r="K700"/>
      <c r="N700"/>
    </row>
    <row r="701" spans="5:14" x14ac:dyDescent="0.2">
      <c r="E701" s="43">
        <f>_xlfn.XLOOKUP(Table2[[#This Row],[Player]],'RAW Player Stats'!$B$3:$B$10006,'RAW Player Stats'!$F$3:$F$10006)</f>
        <v>0</v>
      </c>
      <c r="H701" s="23"/>
      <c r="J701" s="22"/>
      <c r="K701"/>
      <c r="N701"/>
    </row>
    <row r="702" spans="5:14" x14ac:dyDescent="0.2">
      <c r="E702" s="43">
        <f>_xlfn.XLOOKUP(Table2[[#This Row],[Player]],'RAW Player Stats'!$B$3:$B$10006,'RAW Player Stats'!$F$3:$F$10006)</f>
        <v>0</v>
      </c>
      <c r="H702" s="23"/>
      <c r="J702" s="22"/>
      <c r="K702"/>
      <c r="N702"/>
    </row>
    <row r="703" spans="5:14" x14ac:dyDescent="0.2">
      <c r="E703" s="43">
        <f>_xlfn.XLOOKUP(Table2[[#This Row],[Player]],'RAW Player Stats'!$B$3:$B$10006,'RAW Player Stats'!$F$3:$F$10006)</f>
        <v>0</v>
      </c>
      <c r="H703" s="23"/>
      <c r="J703" s="22"/>
      <c r="K703"/>
      <c r="N703"/>
    </row>
    <row r="704" spans="5:14" x14ac:dyDescent="0.2">
      <c r="E704" s="43">
        <f>_xlfn.XLOOKUP(Table2[[#This Row],[Player]],'RAW Player Stats'!$B$3:$B$10006,'RAW Player Stats'!$F$3:$F$10006)</f>
        <v>0</v>
      </c>
      <c r="H704" s="23"/>
      <c r="J704" s="22"/>
      <c r="K704"/>
      <c r="N704"/>
    </row>
    <row r="705" spans="5:14" x14ac:dyDescent="0.2">
      <c r="E705" s="43">
        <f>_xlfn.XLOOKUP(Table2[[#This Row],[Player]],'RAW Player Stats'!$B$3:$B$10006,'RAW Player Stats'!$F$3:$F$10006)</f>
        <v>0</v>
      </c>
      <c r="H705" s="23"/>
      <c r="J705" s="22"/>
      <c r="K705"/>
      <c r="N705"/>
    </row>
    <row r="706" spans="5:14" x14ac:dyDescent="0.2">
      <c r="E706" s="43">
        <f>_xlfn.XLOOKUP(Table2[[#This Row],[Player]],'RAW Player Stats'!$B$3:$B$10006,'RAW Player Stats'!$F$3:$F$10006)</f>
        <v>0</v>
      </c>
      <c r="H706" s="23"/>
      <c r="J706" s="22"/>
      <c r="K706"/>
      <c r="N706"/>
    </row>
    <row r="707" spans="5:14" x14ac:dyDescent="0.2">
      <c r="E707" s="43">
        <f>_xlfn.XLOOKUP(Table2[[#This Row],[Player]],'RAW Player Stats'!$B$3:$B$10006,'RAW Player Stats'!$F$3:$F$10006)</f>
        <v>0</v>
      </c>
      <c r="H707" s="23"/>
      <c r="J707" s="22"/>
      <c r="K707"/>
      <c r="N707"/>
    </row>
    <row r="708" spans="5:14" x14ac:dyDescent="0.2">
      <c r="E708" s="43">
        <f>_xlfn.XLOOKUP(Table2[[#This Row],[Player]],'RAW Player Stats'!$B$3:$B$10006,'RAW Player Stats'!$F$3:$F$10006)</f>
        <v>0</v>
      </c>
      <c r="H708" s="23"/>
      <c r="J708" s="22"/>
      <c r="K708"/>
      <c r="N708"/>
    </row>
    <row r="709" spans="5:14" x14ac:dyDescent="0.2">
      <c r="E709" s="43">
        <f>_xlfn.XLOOKUP(Table2[[#This Row],[Player]],'RAW Player Stats'!$B$3:$B$10006,'RAW Player Stats'!$F$3:$F$10006)</f>
        <v>0</v>
      </c>
      <c r="H709" s="23"/>
      <c r="J709" s="22"/>
      <c r="K709"/>
      <c r="N709"/>
    </row>
    <row r="710" spans="5:14" x14ac:dyDescent="0.2">
      <c r="E710" s="43">
        <f>_xlfn.XLOOKUP(Table2[[#This Row],[Player]],'RAW Player Stats'!$B$3:$B$10006,'RAW Player Stats'!$F$3:$F$10006)</f>
        <v>0</v>
      </c>
      <c r="H710" s="23"/>
      <c r="J710" s="22"/>
      <c r="K710"/>
      <c r="N710"/>
    </row>
    <row r="711" spans="5:14" x14ac:dyDescent="0.2">
      <c r="E711" s="43">
        <f>_xlfn.XLOOKUP(Table2[[#This Row],[Player]],'RAW Player Stats'!$B$3:$B$10006,'RAW Player Stats'!$F$3:$F$10006)</f>
        <v>0</v>
      </c>
      <c r="H711" s="23"/>
      <c r="J711" s="22"/>
      <c r="K711"/>
      <c r="N711"/>
    </row>
    <row r="712" spans="5:14" x14ac:dyDescent="0.2">
      <c r="E712" s="43">
        <f>_xlfn.XLOOKUP(Table2[[#This Row],[Player]],'RAW Player Stats'!$B$3:$B$10006,'RAW Player Stats'!$F$3:$F$10006)</f>
        <v>0</v>
      </c>
      <c r="H712" s="23"/>
      <c r="J712" s="22"/>
      <c r="K712"/>
      <c r="N712"/>
    </row>
    <row r="713" spans="5:14" x14ac:dyDescent="0.2">
      <c r="E713" s="43">
        <f>_xlfn.XLOOKUP(Table2[[#This Row],[Player]],'RAW Player Stats'!$B$3:$B$10006,'RAW Player Stats'!$F$3:$F$10006)</f>
        <v>0</v>
      </c>
      <c r="H713" s="23"/>
      <c r="J713" s="22"/>
      <c r="K713"/>
      <c r="N713"/>
    </row>
    <row r="714" spans="5:14" x14ac:dyDescent="0.2">
      <c r="E714" s="43">
        <f>_xlfn.XLOOKUP(Table2[[#This Row],[Player]],'RAW Player Stats'!$B$3:$B$10006,'RAW Player Stats'!$F$3:$F$10006)</f>
        <v>0</v>
      </c>
      <c r="H714" s="23"/>
      <c r="J714" s="22"/>
      <c r="K714"/>
      <c r="N714"/>
    </row>
    <row r="715" spans="5:14" x14ac:dyDescent="0.2">
      <c r="E715" s="43">
        <f>_xlfn.XLOOKUP(Table2[[#This Row],[Player]],'RAW Player Stats'!$B$3:$B$10006,'RAW Player Stats'!$F$3:$F$10006)</f>
        <v>0</v>
      </c>
      <c r="H715" s="23"/>
      <c r="J715" s="22"/>
      <c r="K715"/>
      <c r="N715"/>
    </row>
    <row r="716" spans="5:14" x14ac:dyDescent="0.2">
      <c r="E716" s="43">
        <f>_xlfn.XLOOKUP(Table2[[#This Row],[Player]],'RAW Player Stats'!$B$3:$B$10006,'RAW Player Stats'!$F$3:$F$10006)</f>
        <v>0</v>
      </c>
      <c r="H716" s="23"/>
      <c r="J716" s="22"/>
      <c r="K716"/>
      <c r="N716"/>
    </row>
    <row r="717" spans="5:14" x14ac:dyDescent="0.2">
      <c r="E717" s="43">
        <f>_xlfn.XLOOKUP(Table2[[#This Row],[Player]],'RAW Player Stats'!$B$3:$B$10006,'RAW Player Stats'!$F$3:$F$10006)</f>
        <v>0</v>
      </c>
      <c r="H717" s="23"/>
      <c r="J717" s="22"/>
      <c r="K717"/>
      <c r="N717"/>
    </row>
    <row r="718" spans="5:14" x14ac:dyDescent="0.2">
      <c r="E718" s="43">
        <f>_xlfn.XLOOKUP(Table2[[#This Row],[Player]],'RAW Player Stats'!$B$3:$B$10006,'RAW Player Stats'!$F$3:$F$10006)</f>
        <v>0</v>
      </c>
      <c r="H718" s="23"/>
      <c r="J718" s="22"/>
      <c r="K718"/>
      <c r="N718"/>
    </row>
    <row r="719" spans="5:14" x14ac:dyDescent="0.2">
      <c r="E719" s="43">
        <f>_xlfn.XLOOKUP(Table2[[#This Row],[Player]],'RAW Player Stats'!$B$3:$B$10006,'RAW Player Stats'!$F$3:$F$10006)</f>
        <v>0</v>
      </c>
      <c r="H719" s="23"/>
      <c r="J719" s="22"/>
      <c r="K719"/>
      <c r="N719"/>
    </row>
    <row r="720" spans="5:14" x14ac:dyDescent="0.2">
      <c r="E720" s="43">
        <f>_xlfn.XLOOKUP(Table2[[#This Row],[Player]],'RAW Player Stats'!$B$3:$B$10006,'RAW Player Stats'!$F$3:$F$10006)</f>
        <v>0</v>
      </c>
      <c r="H720" s="23"/>
      <c r="J720" s="22"/>
      <c r="K720"/>
      <c r="N720"/>
    </row>
    <row r="721" spans="5:14" x14ac:dyDescent="0.2">
      <c r="E721" s="43">
        <f>_xlfn.XLOOKUP(Table2[[#This Row],[Player]],'RAW Player Stats'!$B$3:$B$10006,'RAW Player Stats'!$F$3:$F$10006)</f>
        <v>0</v>
      </c>
      <c r="H721" s="23"/>
      <c r="J721" s="22"/>
      <c r="K721"/>
      <c r="N721"/>
    </row>
    <row r="722" spans="5:14" x14ac:dyDescent="0.2">
      <c r="E722" s="43">
        <f>_xlfn.XLOOKUP(Table2[[#This Row],[Player]],'RAW Player Stats'!$B$3:$B$10006,'RAW Player Stats'!$F$3:$F$10006)</f>
        <v>0</v>
      </c>
      <c r="H722" s="23"/>
      <c r="J722" s="22"/>
      <c r="K722"/>
      <c r="N722"/>
    </row>
    <row r="723" spans="5:14" x14ac:dyDescent="0.2">
      <c r="E723" s="43">
        <f>_xlfn.XLOOKUP(Table2[[#This Row],[Player]],'RAW Player Stats'!$B$3:$B$10006,'RAW Player Stats'!$F$3:$F$10006)</f>
        <v>0</v>
      </c>
      <c r="H723" s="23"/>
      <c r="J723" s="22"/>
      <c r="K723"/>
      <c r="N723"/>
    </row>
    <row r="724" spans="5:14" x14ac:dyDescent="0.2">
      <c r="E724" s="43">
        <f>_xlfn.XLOOKUP(Table2[[#This Row],[Player]],'RAW Player Stats'!$B$3:$B$10006,'RAW Player Stats'!$F$3:$F$10006)</f>
        <v>0</v>
      </c>
      <c r="H724" s="23"/>
      <c r="J724" s="22"/>
      <c r="K724"/>
      <c r="N724"/>
    </row>
    <row r="725" spans="5:14" x14ac:dyDescent="0.2">
      <c r="E725" s="43">
        <f>_xlfn.XLOOKUP(Table2[[#This Row],[Player]],'RAW Player Stats'!$B$3:$B$10006,'RAW Player Stats'!$F$3:$F$10006)</f>
        <v>0</v>
      </c>
      <c r="H725" s="23"/>
      <c r="J725" s="22"/>
      <c r="K725"/>
      <c r="N725"/>
    </row>
    <row r="726" spans="5:14" x14ac:dyDescent="0.2">
      <c r="E726" s="43">
        <f>_xlfn.XLOOKUP(Table2[[#This Row],[Player]],'RAW Player Stats'!$B$3:$B$10006,'RAW Player Stats'!$F$3:$F$10006)</f>
        <v>0</v>
      </c>
      <c r="H726" s="23"/>
      <c r="J726" s="22"/>
      <c r="K726"/>
      <c r="N726"/>
    </row>
    <row r="727" spans="5:14" x14ac:dyDescent="0.2">
      <c r="E727" s="43">
        <f>_xlfn.XLOOKUP(Table2[[#This Row],[Player]],'RAW Player Stats'!$B$3:$B$10006,'RAW Player Stats'!$F$3:$F$10006)</f>
        <v>0</v>
      </c>
      <c r="H727" s="23"/>
      <c r="J727" s="22"/>
      <c r="K727"/>
      <c r="N727"/>
    </row>
    <row r="728" spans="5:14" x14ac:dyDescent="0.2">
      <c r="E728" s="43">
        <f>_xlfn.XLOOKUP(Table2[[#This Row],[Player]],'RAW Player Stats'!$B$3:$B$10006,'RAW Player Stats'!$F$3:$F$10006)</f>
        <v>0</v>
      </c>
      <c r="H728" s="23"/>
      <c r="J728" s="22"/>
      <c r="K728"/>
      <c r="N728"/>
    </row>
    <row r="729" spans="5:14" x14ac:dyDescent="0.2">
      <c r="E729" s="43">
        <f>_xlfn.XLOOKUP(Table2[[#This Row],[Player]],'RAW Player Stats'!$B$3:$B$10006,'RAW Player Stats'!$F$3:$F$10006)</f>
        <v>0</v>
      </c>
      <c r="H729" s="23"/>
      <c r="J729" s="22"/>
      <c r="K729"/>
      <c r="N729"/>
    </row>
    <row r="730" spans="5:14" x14ac:dyDescent="0.2">
      <c r="E730" s="43">
        <f>_xlfn.XLOOKUP(Table2[[#This Row],[Player]],'RAW Player Stats'!$B$3:$B$10006,'RAW Player Stats'!$F$3:$F$10006)</f>
        <v>0</v>
      </c>
      <c r="H730" s="23"/>
      <c r="J730" s="22"/>
      <c r="K730"/>
      <c r="N730"/>
    </row>
    <row r="731" spans="5:14" x14ac:dyDescent="0.2">
      <c r="E731" s="43">
        <f>_xlfn.XLOOKUP(Table2[[#This Row],[Player]],'RAW Player Stats'!$B$3:$B$10006,'RAW Player Stats'!$F$3:$F$10006)</f>
        <v>0</v>
      </c>
      <c r="H731" s="23"/>
      <c r="J731" s="22"/>
      <c r="K731"/>
      <c r="N731"/>
    </row>
    <row r="732" spans="5:14" x14ac:dyDescent="0.2">
      <c r="E732" s="43">
        <f>_xlfn.XLOOKUP(Table2[[#This Row],[Player]],'RAW Player Stats'!$B$3:$B$10006,'RAW Player Stats'!$F$3:$F$10006)</f>
        <v>0</v>
      </c>
      <c r="H732" s="23"/>
      <c r="J732" s="22"/>
      <c r="K732"/>
      <c r="N732"/>
    </row>
    <row r="733" spans="5:14" x14ac:dyDescent="0.2">
      <c r="E733" s="43">
        <f>_xlfn.XLOOKUP(Table2[[#This Row],[Player]],'RAW Player Stats'!$B$3:$B$10006,'RAW Player Stats'!$F$3:$F$10006)</f>
        <v>0</v>
      </c>
      <c r="H733" s="23"/>
      <c r="J733" s="22"/>
      <c r="K733"/>
      <c r="N733"/>
    </row>
    <row r="734" spans="5:14" x14ac:dyDescent="0.2">
      <c r="E734" s="43">
        <f>_xlfn.XLOOKUP(Table2[[#This Row],[Player]],'RAW Player Stats'!$B$3:$B$10006,'RAW Player Stats'!$F$3:$F$10006)</f>
        <v>0</v>
      </c>
      <c r="H734" s="23"/>
      <c r="J734" s="22"/>
      <c r="K734"/>
      <c r="N734"/>
    </row>
    <row r="735" spans="5:14" x14ac:dyDescent="0.2">
      <c r="E735" s="43">
        <f>_xlfn.XLOOKUP(Table2[[#This Row],[Player]],'RAW Player Stats'!$B$3:$B$10006,'RAW Player Stats'!$F$3:$F$10006)</f>
        <v>0</v>
      </c>
      <c r="H735" s="23"/>
      <c r="J735" s="22"/>
      <c r="K735"/>
      <c r="N735"/>
    </row>
    <row r="736" spans="5:14" x14ac:dyDescent="0.2">
      <c r="E736" s="43">
        <f>_xlfn.XLOOKUP(Table2[[#This Row],[Player]],'RAW Player Stats'!$B$3:$B$10006,'RAW Player Stats'!$F$3:$F$10006)</f>
        <v>0</v>
      </c>
      <c r="H736" s="23"/>
      <c r="J736" s="22"/>
      <c r="K736"/>
      <c r="N736"/>
    </row>
    <row r="737" spans="5:14" x14ac:dyDescent="0.2">
      <c r="E737" s="43">
        <f>_xlfn.XLOOKUP(Table2[[#This Row],[Player]],'RAW Player Stats'!$B$3:$B$10006,'RAW Player Stats'!$F$3:$F$10006)</f>
        <v>0</v>
      </c>
      <c r="H737" s="23"/>
      <c r="J737" s="22"/>
      <c r="K737"/>
      <c r="N737"/>
    </row>
    <row r="738" spans="5:14" x14ac:dyDescent="0.2">
      <c r="E738" s="43">
        <f>_xlfn.XLOOKUP(Table2[[#This Row],[Player]],'RAW Player Stats'!$B$3:$B$10006,'RAW Player Stats'!$F$3:$F$10006)</f>
        <v>0</v>
      </c>
      <c r="H738" s="23"/>
      <c r="J738" s="22"/>
      <c r="K738"/>
      <c r="N738"/>
    </row>
    <row r="739" spans="5:14" x14ac:dyDescent="0.2">
      <c r="E739" s="43">
        <f>_xlfn.XLOOKUP(Table2[[#This Row],[Player]],'RAW Player Stats'!$B$3:$B$10006,'RAW Player Stats'!$F$3:$F$10006)</f>
        <v>0</v>
      </c>
      <c r="H739" s="23"/>
      <c r="J739" s="22"/>
      <c r="K739"/>
      <c r="N739"/>
    </row>
    <row r="740" spans="5:14" x14ac:dyDescent="0.2">
      <c r="E740" s="43">
        <f>_xlfn.XLOOKUP(Table2[[#This Row],[Player]],'RAW Player Stats'!$B$3:$B$10006,'RAW Player Stats'!$F$3:$F$10006)</f>
        <v>0</v>
      </c>
      <c r="H740" s="23"/>
      <c r="J740" s="22"/>
      <c r="K740"/>
      <c r="N740"/>
    </row>
    <row r="741" spans="5:14" x14ac:dyDescent="0.2">
      <c r="E741" s="43">
        <f>_xlfn.XLOOKUP(Table2[[#This Row],[Player]],'RAW Player Stats'!$B$3:$B$10006,'RAW Player Stats'!$F$3:$F$10006)</f>
        <v>0</v>
      </c>
      <c r="H741" s="23"/>
      <c r="J741" s="22"/>
      <c r="K741"/>
      <c r="N741"/>
    </row>
    <row r="742" spans="5:14" x14ac:dyDescent="0.2">
      <c r="E742" s="43">
        <f>_xlfn.XLOOKUP(Table2[[#This Row],[Player]],'RAW Player Stats'!$B$3:$B$10006,'RAW Player Stats'!$F$3:$F$10006)</f>
        <v>0</v>
      </c>
      <c r="H742" s="23"/>
      <c r="J742" s="22"/>
      <c r="K742"/>
      <c r="N742"/>
    </row>
    <row r="743" spans="5:14" x14ac:dyDescent="0.2">
      <c r="E743" s="43">
        <f>_xlfn.XLOOKUP(Table2[[#This Row],[Player]],'RAW Player Stats'!$B$3:$B$10006,'RAW Player Stats'!$F$3:$F$10006)</f>
        <v>0</v>
      </c>
      <c r="H743" s="23"/>
      <c r="J743" s="22"/>
      <c r="K743"/>
      <c r="N743"/>
    </row>
    <row r="744" spans="5:14" x14ac:dyDescent="0.2">
      <c r="E744" s="43">
        <f>_xlfn.XLOOKUP(Table2[[#This Row],[Player]],'RAW Player Stats'!$B$3:$B$10006,'RAW Player Stats'!$F$3:$F$10006)</f>
        <v>0</v>
      </c>
      <c r="H744" s="23"/>
      <c r="J744" s="22"/>
      <c r="K744"/>
      <c r="N744"/>
    </row>
    <row r="745" spans="5:14" x14ac:dyDescent="0.2">
      <c r="E745" s="43">
        <f>_xlfn.XLOOKUP(Table2[[#This Row],[Player]],'RAW Player Stats'!$B$3:$B$10006,'RAW Player Stats'!$F$3:$F$10006)</f>
        <v>0</v>
      </c>
      <c r="H745" s="23"/>
      <c r="J745" s="22"/>
      <c r="K745"/>
      <c r="N745"/>
    </row>
    <row r="746" spans="5:14" x14ac:dyDescent="0.2">
      <c r="E746" s="43">
        <f>_xlfn.XLOOKUP(Table2[[#This Row],[Player]],'RAW Player Stats'!$B$3:$B$10006,'RAW Player Stats'!$F$3:$F$10006)</f>
        <v>0</v>
      </c>
      <c r="H746" s="23"/>
      <c r="J746" s="22"/>
      <c r="K746"/>
      <c r="N746"/>
    </row>
    <row r="747" spans="5:14" x14ac:dyDescent="0.2">
      <c r="E747" s="43">
        <f>_xlfn.XLOOKUP(Table2[[#This Row],[Player]],'RAW Player Stats'!$B$3:$B$10006,'RAW Player Stats'!$F$3:$F$10006)</f>
        <v>0</v>
      </c>
      <c r="H747" s="23"/>
      <c r="J747" s="22"/>
      <c r="K747"/>
      <c r="N747"/>
    </row>
    <row r="748" spans="5:14" x14ac:dyDescent="0.2">
      <c r="E748" s="43">
        <f>_xlfn.XLOOKUP(Table2[[#This Row],[Player]],'RAW Player Stats'!$B$3:$B$10006,'RAW Player Stats'!$F$3:$F$10006)</f>
        <v>0</v>
      </c>
      <c r="H748" s="23"/>
      <c r="J748" s="22"/>
      <c r="K748"/>
      <c r="N748"/>
    </row>
    <row r="749" spans="5:14" x14ac:dyDescent="0.2">
      <c r="E749" s="43">
        <f>_xlfn.XLOOKUP(Table2[[#This Row],[Player]],'RAW Player Stats'!$B$3:$B$10006,'RAW Player Stats'!$F$3:$F$10006)</f>
        <v>0</v>
      </c>
      <c r="H749" s="23"/>
      <c r="J749" s="22"/>
      <c r="K749"/>
      <c r="N749"/>
    </row>
    <row r="750" spans="5:14" x14ac:dyDescent="0.2">
      <c r="E750" s="43">
        <f>_xlfn.XLOOKUP(Table2[[#This Row],[Player]],'RAW Player Stats'!$B$3:$B$10006,'RAW Player Stats'!$F$3:$F$10006)</f>
        <v>0</v>
      </c>
      <c r="H750" s="23"/>
      <c r="J750" s="22"/>
      <c r="K750"/>
      <c r="N750"/>
    </row>
    <row r="751" spans="5:14" x14ac:dyDescent="0.2">
      <c r="E751" s="43">
        <f>_xlfn.XLOOKUP(Table2[[#This Row],[Player]],'RAW Player Stats'!$B$3:$B$10006,'RAW Player Stats'!$F$3:$F$10006)</f>
        <v>0</v>
      </c>
      <c r="H751" s="23"/>
      <c r="J751" s="22"/>
      <c r="K751"/>
      <c r="N751"/>
    </row>
    <row r="752" spans="5:14" x14ac:dyDescent="0.2">
      <c r="E752" s="43">
        <f>_xlfn.XLOOKUP(Table2[[#This Row],[Player]],'RAW Player Stats'!$B$3:$B$10006,'RAW Player Stats'!$F$3:$F$10006)</f>
        <v>0</v>
      </c>
      <c r="H752" s="23"/>
      <c r="J752" s="22"/>
      <c r="K752"/>
      <c r="N752"/>
    </row>
    <row r="753" spans="5:14" x14ac:dyDescent="0.2">
      <c r="E753" s="43">
        <f>_xlfn.XLOOKUP(Table2[[#This Row],[Player]],'RAW Player Stats'!$B$3:$B$10006,'RAW Player Stats'!$F$3:$F$10006)</f>
        <v>0</v>
      </c>
      <c r="H753" s="23"/>
      <c r="J753" s="22"/>
      <c r="K753"/>
      <c r="N753"/>
    </row>
    <row r="754" spans="5:14" x14ac:dyDescent="0.2">
      <c r="E754" s="43">
        <f>_xlfn.XLOOKUP(Table2[[#This Row],[Player]],'RAW Player Stats'!$B$3:$B$10006,'RAW Player Stats'!$F$3:$F$10006)</f>
        <v>0</v>
      </c>
      <c r="H754" s="23"/>
      <c r="J754" s="22"/>
      <c r="K754"/>
      <c r="N754"/>
    </row>
    <row r="755" spans="5:14" x14ac:dyDescent="0.2">
      <c r="E755" s="43">
        <f>_xlfn.XLOOKUP(Table2[[#This Row],[Player]],'RAW Player Stats'!$B$3:$B$10006,'RAW Player Stats'!$F$3:$F$10006)</f>
        <v>0</v>
      </c>
      <c r="H755" s="23"/>
      <c r="J755" s="22"/>
      <c r="K755"/>
      <c r="N755"/>
    </row>
    <row r="756" spans="5:14" x14ac:dyDescent="0.2">
      <c r="E756" s="43">
        <f>_xlfn.XLOOKUP(Table2[[#This Row],[Player]],'RAW Player Stats'!$B$3:$B$10006,'RAW Player Stats'!$F$3:$F$10006)</f>
        <v>0</v>
      </c>
      <c r="H756" s="23"/>
      <c r="J756" s="22"/>
      <c r="K756"/>
      <c r="N756"/>
    </row>
    <row r="757" spans="5:14" x14ac:dyDescent="0.2">
      <c r="E757" s="43">
        <f>_xlfn.XLOOKUP(Table2[[#This Row],[Player]],'RAW Player Stats'!$B$3:$B$10006,'RAW Player Stats'!$F$3:$F$10006)</f>
        <v>0</v>
      </c>
      <c r="H757" s="23"/>
      <c r="J757" s="22"/>
      <c r="K757"/>
      <c r="N757"/>
    </row>
    <row r="758" spans="5:14" x14ac:dyDescent="0.2">
      <c r="E758" s="43">
        <f>_xlfn.XLOOKUP(Table2[[#This Row],[Player]],'RAW Player Stats'!$B$3:$B$10006,'RAW Player Stats'!$F$3:$F$10006)</f>
        <v>0</v>
      </c>
      <c r="H758" s="23"/>
      <c r="J758" s="22"/>
      <c r="K758"/>
      <c r="N758"/>
    </row>
    <row r="759" spans="5:14" x14ac:dyDescent="0.2">
      <c r="E759" s="43">
        <f>_xlfn.XLOOKUP(Table2[[#This Row],[Player]],'RAW Player Stats'!$B$3:$B$10006,'RAW Player Stats'!$F$3:$F$10006)</f>
        <v>0</v>
      </c>
      <c r="H759" s="23"/>
      <c r="J759" s="22"/>
      <c r="K759"/>
      <c r="N759"/>
    </row>
    <row r="760" spans="5:14" x14ac:dyDescent="0.2">
      <c r="E760" s="43">
        <f>_xlfn.XLOOKUP(Table2[[#This Row],[Player]],'RAW Player Stats'!$B$3:$B$10006,'RAW Player Stats'!$F$3:$F$10006)</f>
        <v>0</v>
      </c>
      <c r="H760" s="23"/>
      <c r="J760" s="22"/>
      <c r="K760"/>
      <c r="N760"/>
    </row>
    <row r="761" spans="5:14" x14ac:dyDescent="0.2">
      <c r="E761" s="43">
        <f>_xlfn.XLOOKUP(Table2[[#This Row],[Player]],'RAW Player Stats'!$B$3:$B$10006,'RAW Player Stats'!$F$3:$F$10006)</f>
        <v>0</v>
      </c>
      <c r="H761" s="23"/>
      <c r="J761" s="22"/>
      <c r="K761"/>
      <c r="N761"/>
    </row>
    <row r="762" spans="5:14" x14ac:dyDescent="0.2">
      <c r="E762" s="43">
        <f>_xlfn.XLOOKUP(Table2[[#This Row],[Player]],'RAW Player Stats'!$B$3:$B$10006,'RAW Player Stats'!$F$3:$F$10006)</f>
        <v>0</v>
      </c>
      <c r="H762" s="23"/>
      <c r="J762" s="22"/>
      <c r="K762"/>
      <c r="N762"/>
    </row>
    <row r="763" spans="5:14" x14ac:dyDescent="0.2">
      <c r="E763" s="43">
        <f>_xlfn.XLOOKUP(Table2[[#This Row],[Player]],'RAW Player Stats'!$B$3:$B$10006,'RAW Player Stats'!$F$3:$F$10006)</f>
        <v>0</v>
      </c>
      <c r="H763" s="23"/>
      <c r="J763" s="22"/>
      <c r="K763"/>
      <c r="N763"/>
    </row>
    <row r="764" spans="5:14" x14ac:dyDescent="0.2">
      <c r="E764" s="43">
        <f>_xlfn.XLOOKUP(Table2[[#This Row],[Player]],'RAW Player Stats'!$B$3:$B$10006,'RAW Player Stats'!$F$3:$F$10006)</f>
        <v>0</v>
      </c>
      <c r="H764" s="23"/>
      <c r="J764" s="22"/>
      <c r="K764"/>
      <c r="N764"/>
    </row>
    <row r="765" spans="5:14" x14ac:dyDescent="0.2">
      <c r="E765" s="43">
        <f>_xlfn.XLOOKUP(Table2[[#This Row],[Player]],'RAW Player Stats'!$B$3:$B$10006,'RAW Player Stats'!$F$3:$F$10006)</f>
        <v>0</v>
      </c>
      <c r="H765" s="23"/>
      <c r="J765" s="22"/>
      <c r="K765"/>
      <c r="N765"/>
    </row>
    <row r="766" spans="5:14" x14ac:dyDescent="0.2">
      <c r="E766" s="43">
        <f>_xlfn.XLOOKUP(Table2[[#This Row],[Player]],'RAW Player Stats'!$B$3:$B$10006,'RAW Player Stats'!$F$3:$F$10006)</f>
        <v>0</v>
      </c>
      <c r="H766" s="23"/>
      <c r="J766" s="22"/>
      <c r="K766"/>
      <c r="N766"/>
    </row>
    <row r="767" spans="5:14" x14ac:dyDescent="0.2">
      <c r="E767" s="43">
        <f>_xlfn.XLOOKUP(Table2[[#This Row],[Player]],'RAW Player Stats'!$B$3:$B$10006,'RAW Player Stats'!$F$3:$F$10006)</f>
        <v>0</v>
      </c>
      <c r="H767" s="23"/>
      <c r="J767" s="22"/>
      <c r="K767"/>
      <c r="N767"/>
    </row>
    <row r="768" spans="5:14" x14ac:dyDescent="0.2">
      <c r="E768" s="43">
        <f>_xlfn.XLOOKUP(Table2[[#This Row],[Player]],'RAW Player Stats'!$B$3:$B$10006,'RAW Player Stats'!$F$3:$F$10006)</f>
        <v>0</v>
      </c>
      <c r="H768" s="23"/>
      <c r="J768" s="22"/>
      <c r="K768"/>
      <c r="N768"/>
    </row>
    <row r="769" spans="5:14" x14ac:dyDescent="0.2">
      <c r="E769" s="43">
        <f>_xlfn.XLOOKUP(Table2[[#This Row],[Player]],'RAW Player Stats'!$B$3:$B$10006,'RAW Player Stats'!$F$3:$F$10006)</f>
        <v>0</v>
      </c>
      <c r="H769" s="23"/>
      <c r="J769" s="22"/>
      <c r="K769"/>
      <c r="N769"/>
    </row>
    <row r="770" spans="5:14" x14ac:dyDescent="0.2">
      <c r="E770" s="43">
        <f>_xlfn.XLOOKUP(Table2[[#This Row],[Player]],'RAW Player Stats'!$B$3:$B$10006,'RAW Player Stats'!$F$3:$F$10006)</f>
        <v>0</v>
      </c>
      <c r="H770" s="23"/>
      <c r="J770" s="22"/>
      <c r="K770"/>
      <c r="N770"/>
    </row>
    <row r="771" spans="5:14" x14ac:dyDescent="0.2">
      <c r="E771" s="43">
        <f>_xlfn.XLOOKUP(Table2[[#This Row],[Player]],'RAW Player Stats'!$B$3:$B$10006,'RAW Player Stats'!$F$3:$F$10006)</f>
        <v>0</v>
      </c>
      <c r="H771" s="23"/>
      <c r="J771" s="22"/>
      <c r="K771"/>
      <c r="N771"/>
    </row>
    <row r="772" spans="5:14" x14ac:dyDescent="0.2">
      <c r="E772" s="43">
        <f>_xlfn.XLOOKUP(Table2[[#This Row],[Player]],'RAW Player Stats'!$B$3:$B$10006,'RAW Player Stats'!$F$3:$F$10006)</f>
        <v>0</v>
      </c>
      <c r="H772" s="23"/>
      <c r="J772" s="22"/>
      <c r="K772"/>
      <c r="N772"/>
    </row>
    <row r="773" spans="5:14" x14ac:dyDescent="0.2">
      <c r="E773" s="43">
        <f>_xlfn.XLOOKUP(Table2[[#This Row],[Player]],'RAW Player Stats'!$B$3:$B$10006,'RAW Player Stats'!$F$3:$F$10006)</f>
        <v>0</v>
      </c>
      <c r="H773" s="23"/>
      <c r="J773" s="22"/>
      <c r="K773"/>
      <c r="N773"/>
    </row>
    <row r="774" spans="5:14" x14ac:dyDescent="0.2">
      <c r="E774" s="43">
        <f>_xlfn.XLOOKUP(Table2[[#This Row],[Player]],'RAW Player Stats'!$B$3:$B$10006,'RAW Player Stats'!$F$3:$F$10006)</f>
        <v>0</v>
      </c>
      <c r="H774" s="23"/>
      <c r="J774" s="22"/>
      <c r="K774"/>
      <c r="N774"/>
    </row>
    <row r="775" spans="5:14" x14ac:dyDescent="0.2">
      <c r="E775" s="43">
        <f>_xlfn.XLOOKUP(Table2[[#This Row],[Player]],'RAW Player Stats'!$B$3:$B$10006,'RAW Player Stats'!$F$3:$F$10006)</f>
        <v>0</v>
      </c>
      <c r="H775" s="23"/>
      <c r="J775" s="22"/>
      <c r="K775"/>
      <c r="N775"/>
    </row>
    <row r="776" spans="5:14" x14ac:dyDescent="0.2">
      <c r="E776" s="43">
        <f>_xlfn.XLOOKUP(Table2[[#This Row],[Player]],'RAW Player Stats'!$B$3:$B$10006,'RAW Player Stats'!$F$3:$F$10006)</f>
        <v>0</v>
      </c>
      <c r="H776" s="23"/>
      <c r="J776" s="22"/>
      <c r="K776"/>
      <c r="N776"/>
    </row>
    <row r="777" spans="5:14" x14ac:dyDescent="0.2">
      <c r="E777" s="43">
        <f>_xlfn.XLOOKUP(Table2[[#This Row],[Player]],'RAW Player Stats'!$B$3:$B$10006,'RAW Player Stats'!$F$3:$F$10006)</f>
        <v>0</v>
      </c>
      <c r="H777" s="23"/>
      <c r="J777" s="22"/>
      <c r="K777"/>
      <c r="N777"/>
    </row>
    <row r="778" spans="5:14" x14ac:dyDescent="0.2">
      <c r="E778" s="43">
        <f>_xlfn.XLOOKUP(Table2[[#This Row],[Player]],'RAW Player Stats'!$B$3:$B$10006,'RAW Player Stats'!$F$3:$F$10006)</f>
        <v>0</v>
      </c>
      <c r="H778" s="23"/>
      <c r="J778" s="22"/>
      <c r="K778"/>
      <c r="N778"/>
    </row>
    <row r="779" spans="5:14" x14ac:dyDescent="0.2">
      <c r="E779" s="43">
        <f>_xlfn.XLOOKUP(Table2[[#This Row],[Player]],'RAW Player Stats'!$B$3:$B$10006,'RAW Player Stats'!$F$3:$F$10006)</f>
        <v>0</v>
      </c>
      <c r="H779" s="23"/>
      <c r="J779" s="22"/>
      <c r="K779"/>
      <c r="N779"/>
    </row>
    <row r="780" spans="5:14" x14ac:dyDescent="0.2">
      <c r="E780" s="43">
        <f>_xlfn.XLOOKUP(Table2[[#This Row],[Player]],'RAW Player Stats'!$B$3:$B$10006,'RAW Player Stats'!$F$3:$F$10006)</f>
        <v>0</v>
      </c>
      <c r="H780" s="23"/>
      <c r="J780" s="22"/>
      <c r="K780"/>
      <c r="N780"/>
    </row>
    <row r="781" spans="5:14" x14ac:dyDescent="0.2">
      <c r="E781" s="43">
        <f>_xlfn.XLOOKUP(Table2[[#This Row],[Player]],'RAW Player Stats'!$B$3:$B$10006,'RAW Player Stats'!$F$3:$F$10006)</f>
        <v>0</v>
      </c>
      <c r="H781" s="23"/>
      <c r="J781" s="22"/>
      <c r="K781"/>
      <c r="N781"/>
    </row>
    <row r="782" spans="5:14" x14ac:dyDescent="0.2">
      <c r="E782" s="43">
        <f>_xlfn.XLOOKUP(Table2[[#This Row],[Player]],'RAW Player Stats'!$B$3:$B$10006,'RAW Player Stats'!$F$3:$F$10006)</f>
        <v>0</v>
      </c>
      <c r="H782" s="23"/>
      <c r="J782" s="22"/>
      <c r="K782"/>
      <c r="N782"/>
    </row>
    <row r="783" spans="5:14" x14ac:dyDescent="0.2">
      <c r="E783" s="43">
        <f>_xlfn.XLOOKUP(Table2[[#This Row],[Player]],'RAW Player Stats'!$B$3:$B$10006,'RAW Player Stats'!$F$3:$F$10006)</f>
        <v>0</v>
      </c>
      <c r="H783" s="23"/>
      <c r="J783" s="22"/>
      <c r="K783"/>
      <c r="N783"/>
    </row>
    <row r="784" spans="5:14" x14ac:dyDescent="0.2">
      <c r="E784" s="43">
        <f>_xlfn.XLOOKUP(Table2[[#This Row],[Player]],'RAW Player Stats'!$B$3:$B$10006,'RAW Player Stats'!$F$3:$F$10006)</f>
        <v>0</v>
      </c>
      <c r="H784" s="23"/>
      <c r="J784" s="22"/>
      <c r="K784"/>
      <c r="N784"/>
    </row>
    <row r="785" spans="5:14" x14ac:dyDescent="0.2">
      <c r="E785" s="43">
        <f>_xlfn.XLOOKUP(Table2[[#This Row],[Player]],'RAW Player Stats'!$B$3:$B$10006,'RAW Player Stats'!$F$3:$F$10006)</f>
        <v>0</v>
      </c>
      <c r="H785" s="23"/>
      <c r="J785" s="22"/>
      <c r="K785"/>
      <c r="N785"/>
    </row>
    <row r="786" spans="5:14" x14ac:dyDescent="0.2">
      <c r="E786" s="43">
        <f>_xlfn.XLOOKUP(Table2[[#This Row],[Player]],'RAW Player Stats'!$B$3:$B$10006,'RAW Player Stats'!$F$3:$F$10006)</f>
        <v>0</v>
      </c>
      <c r="H786" s="23"/>
      <c r="J786" s="22"/>
      <c r="K786"/>
      <c r="N786"/>
    </row>
    <row r="787" spans="5:14" x14ac:dyDescent="0.2">
      <c r="E787" s="43">
        <f>_xlfn.XLOOKUP(Table2[[#This Row],[Player]],'RAW Player Stats'!$B$3:$B$10006,'RAW Player Stats'!$F$3:$F$10006)</f>
        <v>0</v>
      </c>
      <c r="H787" s="23"/>
      <c r="J787" s="22"/>
      <c r="K787"/>
      <c r="N787"/>
    </row>
    <row r="788" spans="5:14" x14ac:dyDescent="0.2">
      <c r="E788" s="43">
        <f>_xlfn.XLOOKUP(Table2[[#This Row],[Player]],'RAW Player Stats'!$B$3:$B$10006,'RAW Player Stats'!$F$3:$F$10006)</f>
        <v>0</v>
      </c>
      <c r="H788" s="23"/>
      <c r="J788" s="22"/>
      <c r="K788"/>
      <c r="N788"/>
    </row>
    <row r="789" spans="5:14" x14ac:dyDescent="0.2">
      <c r="E789" s="43">
        <f>_xlfn.XLOOKUP(Table2[[#This Row],[Player]],'RAW Player Stats'!$B$3:$B$10006,'RAW Player Stats'!$F$3:$F$10006)</f>
        <v>0</v>
      </c>
      <c r="H789" s="23"/>
      <c r="J789" s="22"/>
      <c r="K789"/>
      <c r="N789"/>
    </row>
    <row r="790" spans="5:14" x14ac:dyDescent="0.2">
      <c r="E790" s="43">
        <f>_xlfn.XLOOKUP(Table2[[#This Row],[Player]],'RAW Player Stats'!$B$3:$B$10006,'RAW Player Stats'!$F$3:$F$10006)</f>
        <v>0</v>
      </c>
      <c r="H790" s="23"/>
      <c r="J790" s="22"/>
      <c r="K790"/>
      <c r="N790"/>
    </row>
    <row r="791" spans="5:14" x14ac:dyDescent="0.2">
      <c r="E791" s="43">
        <f>_xlfn.XLOOKUP(Table2[[#This Row],[Player]],'RAW Player Stats'!$B$3:$B$10006,'RAW Player Stats'!$F$3:$F$10006)</f>
        <v>0</v>
      </c>
      <c r="H791" s="23"/>
      <c r="J791" s="22"/>
      <c r="K791"/>
      <c r="N791"/>
    </row>
    <row r="792" spans="5:14" x14ac:dyDescent="0.2">
      <c r="E792" s="43">
        <f>_xlfn.XLOOKUP(Table2[[#This Row],[Player]],'RAW Player Stats'!$B$3:$B$10006,'RAW Player Stats'!$F$3:$F$10006)</f>
        <v>0</v>
      </c>
      <c r="H792" s="23"/>
      <c r="J792" s="22"/>
      <c r="K792"/>
      <c r="N792"/>
    </row>
    <row r="793" spans="5:14" x14ac:dyDescent="0.2">
      <c r="E793" s="43">
        <f>_xlfn.XLOOKUP(Table2[[#This Row],[Player]],'RAW Player Stats'!$B$3:$B$10006,'RAW Player Stats'!$F$3:$F$10006)</f>
        <v>0</v>
      </c>
      <c r="H793" s="23"/>
      <c r="J793" s="22"/>
      <c r="K793"/>
      <c r="N793"/>
    </row>
    <row r="794" spans="5:14" x14ac:dyDescent="0.2">
      <c r="E794" s="43">
        <f>_xlfn.XLOOKUP(Table2[[#This Row],[Player]],'RAW Player Stats'!$B$3:$B$10006,'RAW Player Stats'!$F$3:$F$10006)</f>
        <v>0</v>
      </c>
      <c r="H794" s="23"/>
      <c r="J794" s="22"/>
      <c r="K794"/>
      <c r="N794"/>
    </row>
    <row r="795" spans="5:14" x14ac:dyDescent="0.2">
      <c r="E795" s="43">
        <f>_xlfn.XLOOKUP(Table2[[#This Row],[Player]],'RAW Player Stats'!$B$3:$B$10006,'RAW Player Stats'!$F$3:$F$10006)</f>
        <v>0</v>
      </c>
      <c r="H795" s="23"/>
      <c r="J795" s="22"/>
      <c r="K795"/>
      <c r="N795"/>
    </row>
    <row r="796" spans="5:14" x14ac:dyDescent="0.2">
      <c r="E796" s="43">
        <f>_xlfn.XLOOKUP(Table2[[#This Row],[Player]],'RAW Player Stats'!$B$3:$B$10006,'RAW Player Stats'!$F$3:$F$10006)</f>
        <v>0</v>
      </c>
      <c r="H796" s="23"/>
      <c r="J796" s="22"/>
      <c r="K796"/>
      <c r="N796"/>
    </row>
    <row r="797" spans="5:14" x14ac:dyDescent="0.2">
      <c r="E797" s="43">
        <f>_xlfn.XLOOKUP(Table2[[#This Row],[Player]],'RAW Player Stats'!$B$3:$B$10006,'RAW Player Stats'!$F$3:$F$10006)</f>
        <v>0</v>
      </c>
      <c r="H797" s="23"/>
      <c r="J797" s="22"/>
      <c r="K797"/>
      <c r="N797"/>
    </row>
    <row r="798" spans="5:14" x14ac:dyDescent="0.2">
      <c r="E798" s="43">
        <f>_xlfn.XLOOKUP(Table2[[#This Row],[Player]],'RAW Player Stats'!$B$3:$B$10006,'RAW Player Stats'!$F$3:$F$10006)</f>
        <v>0</v>
      </c>
      <c r="H798" s="23"/>
      <c r="J798" s="22"/>
      <c r="K798"/>
      <c r="N798"/>
    </row>
    <row r="799" spans="5:14" x14ac:dyDescent="0.2">
      <c r="E799" s="43">
        <f>_xlfn.XLOOKUP(Table2[[#This Row],[Player]],'RAW Player Stats'!$B$3:$B$10006,'RAW Player Stats'!$F$3:$F$10006)</f>
        <v>0</v>
      </c>
      <c r="H799" s="23"/>
      <c r="J799" s="22"/>
      <c r="K799"/>
      <c r="N799"/>
    </row>
    <row r="800" spans="5:14" x14ac:dyDescent="0.2">
      <c r="E800" s="43">
        <f>_xlfn.XLOOKUP(Table2[[#This Row],[Player]],'RAW Player Stats'!$B$3:$B$10006,'RAW Player Stats'!$F$3:$F$10006)</f>
        <v>0</v>
      </c>
      <c r="H800" s="23"/>
      <c r="J800" s="22"/>
      <c r="K800"/>
      <c r="N800"/>
    </row>
    <row r="801" spans="5:14" x14ac:dyDescent="0.2">
      <c r="E801" s="43">
        <f>_xlfn.XLOOKUP(Table2[[#This Row],[Player]],'RAW Player Stats'!$B$3:$B$10006,'RAW Player Stats'!$F$3:$F$10006)</f>
        <v>0</v>
      </c>
      <c r="H801" s="23"/>
      <c r="J801" s="22"/>
      <c r="K801"/>
      <c r="N801"/>
    </row>
    <row r="802" spans="5:14" x14ac:dyDescent="0.2">
      <c r="E802" s="43">
        <f>_xlfn.XLOOKUP(Table2[[#This Row],[Player]],'RAW Player Stats'!$B$3:$B$10006,'RAW Player Stats'!$F$3:$F$10006)</f>
        <v>0</v>
      </c>
      <c r="H802" s="23"/>
      <c r="J802" s="22"/>
      <c r="K802"/>
      <c r="N802"/>
    </row>
    <row r="803" spans="5:14" x14ac:dyDescent="0.2">
      <c r="E803" s="43">
        <f>_xlfn.XLOOKUP(Table2[[#This Row],[Player]],'RAW Player Stats'!$B$3:$B$10006,'RAW Player Stats'!$F$3:$F$10006)</f>
        <v>0</v>
      </c>
      <c r="H803" s="23"/>
      <c r="J803" s="22"/>
      <c r="K803"/>
      <c r="N803"/>
    </row>
    <row r="804" spans="5:14" x14ac:dyDescent="0.2">
      <c r="E804" s="43">
        <f>_xlfn.XLOOKUP(Table2[[#This Row],[Player]],'RAW Player Stats'!$B$3:$B$10006,'RAW Player Stats'!$F$3:$F$10006)</f>
        <v>0</v>
      </c>
      <c r="H804" s="23"/>
      <c r="J804" s="22"/>
      <c r="K804"/>
      <c r="N804"/>
    </row>
    <row r="805" spans="5:14" x14ac:dyDescent="0.2">
      <c r="E805" s="43">
        <f>_xlfn.XLOOKUP(Table2[[#This Row],[Player]],'RAW Player Stats'!$B$3:$B$10006,'RAW Player Stats'!$F$3:$F$10006)</f>
        <v>0</v>
      </c>
      <c r="H805" s="23"/>
      <c r="J805" s="22"/>
      <c r="K805"/>
      <c r="N805"/>
    </row>
    <row r="806" spans="5:14" x14ac:dyDescent="0.2">
      <c r="E806" s="43">
        <f>_xlfn.XLOOKUP(Table2[[#This Row],[Player]],'RAW Player Stats'!$B$3:$B$10006,'RAW Player Stats'!$F$3:$F$10006)</f>
        <v>0</v>
      </c>
      <c r="H806" s="23"/>
      <c r="J806" s="22"/>
      <c r="K806"/>
      <c r="N806"/>
    </row>
    <row r="807" spans="5:14" x14ac:dyDescent="0.2">
      <c r="E807" s="43">
        <f>_xlfn.XLOOKUP(Table2[[#This Row],[Player]],'RAW Player Stats'!$B$3:$B$10006,'RAW Player Stats'!$F$3:$F$10006)</f>
        <v>0</v>
      </c>
      <c r="H807" s="23"/>
      <c r="J807" s="22"/>
      <c r="K807"/>
      <c r="N807"/>
    </row>
    <row r="808" spans="5:14" x14ac:dyDescent="0.2">
      <c r="E808" s="43">
        <f>_xlfn.XLOOKUP(Table2[[#This Row],[Player]],'RAW Player Stats'!$B$3:$B$10006,'RAW Player Stats'!$F$3:$F$10006)</f>
        <v>0</v>
      </c>
      <c r="H808" s="23"/>
      <c r="J808" s="22"/>
      <c r="K808"/>
      <c r="N808"/>
    </row>
    <row r="809" spans="5:14" x14ac:dyDescent="0.2">
      <c r="E809" s="43">
        <f>_xlfn.XLOOKUP(Table2[[#This Row],[Player]],'RAW Player Stats'!$B$3:$B$10006,'RAW Player Stats'!$F$3:$F$10006)</f>
        <v>0</v>
      </c>
      <c r="H809" s="23"/>
      <c r="J809" s="22"/>
      <c r="K809"/>
      <c r="N809"/>
    </row>
    <row r="810" spans="5:14" x14ac:dyDescent="0.2">
      <c r="E810" s="43">
        <f>_xlfn.XLOOKUP(Table2[[#This Row],[Player]],'RAW Player Stats'!$B$3:$B$10006,'RAW Player Stats'!$F$3:$F$10006)</f>
        <v>0</v>
      </c>
      <c r="H810" s="23"/>
      <c r="J810" s="22"/>
      <c r="K810"/>
      <c r="N810"/>
    </row>
    <row r="811" spans="5:14" x14ac:dyDescent="0.2">
      <c r="E811" s="43">
        <f>_xlfn.XLOOKUP(Table2[[#This Row],[Player]],'RAW Player Stats'!$B$3:$B$10006,'RAW Player Stats'!$F$3:$F$10006)</f>
        <v>0</v>
      </c>
      <c r="H811" s="23"/>
      <c r="J811" s="22"/>
      <c r="K811"/>
      <c r="N811"/>
    </row>
    <row r="812" spans="5:14" x14ac:dyDescent="0.2">
      <c r="E812" s="43">
        <f>_xlfn.XLOOKUP(Table2[[#This Row],[Player]],'RAW Player Stats'!$B$3:$B$10006,'RAW Player Stats'!$F$3:$F$10006)</f>
        <v>0</v>
      </c>
      <c r="H812" s="23"/>
      <c r="J812" s="22"/>
      <c r="K812"/>
      <c r="N812"/>
    </row>
    <row r="813" spans="5:14" x14ac:dyDescent="0.2">
      <c r="E813" s="43">
        <f>_xlfn.XLOOKUP(Table2[[#This Row],[Player]],'RAW Player Stats'!$B$3:$B$10006,'RAW Player Stats'!$F$3:$F$10006)</f>
        <v>0</v>
      </c>
      <c r="H813" s="23"/>
      <c r="J813" s="22"/>
      <c r="K813"/>
      <c r="N813"/>
    </row>
    <row r="814" spans="5:14" x14ac:dyDescent="0.2">
      <c r="E814" s="43">
        <f>_xlfn.XLOOKUP(Table2[[#This Row],[Player]],'RAW Player Stats'!$B$3:$B$10006,'RAW Player Stats'!$F$3:$F$10006)</f>
        <v>0</v>
      </c>
      <c r="H814" s="23"/>
      <c r="J814" s="22"/>
      <c r="K814"/>
      <c r="N814"/>
    </row>
    <row r="815" spans="5:14" x14ac:dyDescent="0.2">
      <c r="E815" s="43">
        <f>_xlfn.XLOOKUP(Table2[[#This Row],[Player]],'RAW Player Stats'!$B$3:$B$10006,'RAW Player Stats'!$F$3:$F$10006)</f>
        <v>0</v>
      </c>
      <c r="H815" s="23"/>
      <c r="J815" s="22"/>
      <c r="K815"/>
      <c r="N815"/>
    </row>
    <row r="816" spans="5:14" x14ac:dyDescent="0.2">
      <c r="E816" s="43">
        <f>_xlfn.XLOOKUP(Table2[[#This Row],[Player]],'RAW Player Stats'!$B$3:$B$10006,'RAW Player Stats'!$F$3:$F$10006)</f>
        <v>0</v>
      </c>
      <c r="H816" s="23"/>
      <c r="J816" s="22"/>
      <c r="K816"/>
      <c r="N816"/>
    </row>
    <row r="817" spans="5:14" x14ac:dyDescent="0.2">
      <c r="E817" s="43">
        <f>_xlfn.XLOOKUP(Table2[[#This Row],[Player]],'RAW Player Stats'!$B$3:$B$10006,'RAW Player Stats'!$F$3:$F$10006)</f>
        <v>0</v>
      </c>
      <c r="H817" s="23"/>
      <c r="J817" s="22"/>
      <c r="K817"/>
      <c r="N817"/>
    </row>
    <row r="818" spans="5:14" x14ac:dyDescent="0.2">
      <c r="E818" s="43">
        <f>_xlfn.XLOOKUP(Table2[[#This Row],[Player]],'RAW Player Stats'!$B$3:$B$10006,'RAW Player Stats'!$F$3:$F$10006)</f>
        <v>0</v>
      </c>
      <c r="H818" s="23"/>
      <c r="J818" s="22"/>
      <c r="K818"/>
      <c r="N818"/>
    </row>
    <row r="819" spans="5:14" x14ac:dyDescent="0.2">
      <c r="E819" s="43">
        <f>_xlfn.XLOOKUP(Table2[[#This Row],[Player]],'RAW Player Stats'!$B$3:$B$10006,'RAW Player Stats'!$F$3:$F$10006)</f>
        <v>0</v>
      </c>
      <c r="H819" s="23"/>
      <c r="J819" s="22"/>
      <c r="K819"/>
      <c r="N819"/>
    </row>
    <row r="820" spans="5:14" x14ac:dyDescent="0.2">
      <c r="E820" s="43">
        <f>_xlfn.XLOOKUP(Table2[[#This Row],[Player]],'RAW Player Stats'!$B$3:$B$10006,'RAW Player Stats'!$F$3:$F$10006)</f>
        <v>0</v>
      </c>
      <c r="H820" s="23"/>
      <c r="J820" s="22"/>
      <c r="K820"/>
      <c r="N820"/>
    </row>
    <row r="821" spans="5:14" x14ac:dyDescent="0.2">
      <c r="E821" s="43">
        <f>_xlfn.XLOOKUP(Table2[[#This Row],[Player]],'RAW Player Stats'!$B$3:$B$10006,'RAW Player Stats'!$F$3:$F$10006)</f>
        <v>0</v>
      </c>
      <c r="H821" s="23"/>
      <c r="J821" s="22"/>
      <c r="K821"/>
      <c r="N821"/>
    </row>
    <row r="822" spans="5:14" x14ac:dyDescent="0.2">
      <c r="E822" s="43">
        <f>_xlfn.XLOOKUP(Table2[[#This Row],[Player]],'RAW Player Stats'!$B$3:$B$10006,'RAW Player Stats'!$F$3:$F$10006)</f>
        <v>0</v>
      </c>
      <c r="H822" s="23"/>
      <c r="J822" s="22"/>
      <c r="K822"/>
      <c r="N822"/>
    </row>
    <row r="823" spans="5:14" x14ac:dyDescent="0.2">
      <c r="E823" s="43">
        <f>_xlfn.XLOOKUP(Table2[[#This Row],[Player]],'RAW Player Stats'!$B$3:$B$10006,'RAW Player Stats'!$F$3:$F$10006)</f>
        <v>0</v>
      </c>
      <c r="H823" s="23"/>
      <c r="J823" s="22"/>
      <c r="K823"/>
      <c r="N823"/>
    </row>
    <row r="824" spans="5:14" x14ac:dyDescent="0.2">
      <c r="E824" s="43">
        <f>_xlfn.XLOOKUP(Table2[[#This Row],[Player]],'RAW Player Stats'!$B$3:$B$10006,'RAW Player Stats'!$F$3:$F$10006)</f>
        <v>0</v>
      </c>
      <c r="H824" s="23"/>
      <c r="J824" s="22"/>
      <c r="K824"/>
      <c r="N824"/>
    </row>
    <row r="825" spans="5:14" x14ac:dyDescent="0.2">
      <c r="E825" s="43">
        <f>_xlfn.XLOOKUP(Table2[[#This Row],[Player]],'RAW Player Stats'!$B$3:$B$10006,'RAW Player Stats'!$F$3:$F$10006)</f>
        <v>0</v>
      </c>
      <c r="H825" s="23"/>
      <c r="J825" s="22"/>
      <c r="K825"/>
      <c r="N825"/>
    </row>
    <row r="826" spans="5:14" x14ac:dyDescent="0.2">
      <c r="E826" s="43">
        <f>_xlfn.XLOOKUP(Table2[[#This Row],[Player]],'RAW Player Stats'!$B$3:$B$10006,'RAW Player Stats'!$F$3:$F$10006)</f>
        <v>0</v>
      </c>
      <c r="H826" s="23"/>
      <c r="J826" s="22"/>
      <c r="K826"/>
      <c r="N826"/>
    </row>
    <row r="827" spans="5:14" x14ac:dyDescent="0.2">
      <c r="E827" s="43">
        <f>_xlfn.XLOOKUP(Table2[[#This Row],[Player]],'RAW Player Stats'!$B$3:$B$10006,'RAW Player Stats'!$F$3:$F$10006)</f>
        <v>0</v>
      </c>
      <c r="H827" s="23"/>
      <c r="J827" s="22"/>
      <c r="K827"/>
      <c r="N827"/>
    </row>
    <row r="828" spans="5:14" x14ac:dyDescent="0.2">
      <c r="E828" s="43">
        <f>_xlfn.XLOOKUP(Table2[[#This Row],[Player]],'RAW Player Stats'!$B$3:$B$10006,'RAW Player Stats'!$F$3:$F$10006)</f>
        <v>0</v>
      </c>
      <c r="H828" s="23"/>
      <c r="J828" s="22"/>
      <c r="K828"/>
      <c r="N828"/>
    </row>
    <row r="829" spans="5:14" x14ac:dyDescent="0.2">
      <c r="E829" s="43">
        <f>_xlfn.XLOOKUP(Table2[[#This Row],[Player]],'RAW Player Stats'!$B$3:$B$10006,'RAW Player Stats'!$F$3:$F$10006)</f>
        <v>0</v>
      </c>
      <c r="H829" s="23"/>
      <c r="J829" s="22"/>
      <c r="K829"/>
      <c r="N829"/>
    </row>
    <row r="830" spans="5:14" x14ac:dyDescent="0.2">
      <c r="E830" s="43">
        <f>_xlfn.XLOOKUP(Table2[[#This Row],[Player]],'RAW Player Stats'!$B$3:$B$10006,'RAW Player Stats'!$F$3:$F$10006)</f>
        <v>0</v>
      </c>
      <c r="H830" s="23"/>
      <c r="J830" s="22"/>
      <c r="K830"/>
      <c r="N830"/>
    </row>
    <row r="831" spans="5:14" x14ac:dyDescent="0.2">
      <c r="E831" s="43">
        <f>_xlfn.XLOOKUP(Table2[[#This Row],[Player]],'RAW Player Stats'!$B$3:$B$10006,'RAW Player Stats'!$F$3:$F$10006)</f>
        <v>0</v>
      </c>
      <c r="H831" s="23"/>
      <c r="J831" s="22"/>
      <c r="K831"/>
      <c r="N831"/>
    </row>
    <row r="832" spans="5:14" x14ac:dyDescent="0.2">
      <c r="E832" s="43">
        <f>_xlfn.XLOOKUP(Table2[[#This Row],[Player]],'RAW Player Stats'!$B$3:$B$10006,'RAW Player Stats'!$F$3:$F$10006)</f>
        <v>0</v>
      </c>
      <c r="H832" s="23"/>
      <c r="J832" s="22"/>
      <c r="K832"/>
      <c r="N832"/>
    </row>
    <row r="833" spans="5:14" x14ac:dyDescent="0.2">
      <c r="E833" s="43">
        <f>_xlfn.XLOOKUP(Table2[[#This Row],[Player]],'RAW Player Stats'!$B$3:$B$10006,'RAW Player Stats'!$F$3:$F$10006)</f>
        <v>0</v>
      </c>
      <c r="H833" s="23"/>
      <c r="J833" s="22"/>
      <c r="K833"/>
      <c r="N833"/>
    </row>
    <row r="834" spans="5:14" x14ac:dyDescent="0.2">
      <c r="E834" s="43">
        <f>_xlfn.XLOOKUP(Table2[[#This Row],[Player]],'RAW Player Stats'!$B$3:$B$10006,'RAW Player Stats'!$F$3:$F$10006)</f>
        <v>0</v>
      </c>
      <c r="H834" s="23"/>
      <c r="J834" s="22"/>
      <c r="K834"/>
      <c r="N834"/>
    </row>
    <row r="835" spans="5:14" x14ac:dyDescent="0.2">
      <c r="E835" s="43">
        <f>_xlfn.XLOOKUP(Table2[[#This Row],[Player]],'RAW Player Stats'!$B$3:$B$10006,'RAW Player Stats'!$F$3:$F$10006)</f>
        <v>0</v>
      </c>
      <c r="H835" s="23"/>
      <c r="J835" s="22"/>
      <c r="K835"/>
      <c r="N835"/>
    </row>
    <row r="836" spans="5:14" x14ac:dyDescent="0.2">
      <c r="E836" s="43">
        <f>_xlfn.XLOOKUP(Table2[[#This Row],[Player]],'RAW Player Stats'!$B$3:$B$10006,'RAW Player Stats'!$F$3:$F$10006)</f>
        <v>0</v>
      </c>
      <c r="H836" s="23"/>
      <c r="J836" s="22"/>
      <c r="K836"/>
      <c r="N836"/>
    </row>
    <row r="837" spans="5:14" x14ac:dyDescent="0.2">
      <c r="E837" s="43">
        <f>_xlfn.XLOOKUP(Table2[[#This Row],[Player]],'RAW Player Stats'!$B$3:$B$10006,'RAW Player Stats'!$F$3:$F$10006)</f>
        <v>0</v>
      </c>
      <c r="H837" s="23"/>
      <c r="J837" s="22"/>
      <c r="K837"/>
      <c r="N837"/>
    </row>
    <row r="838" spans="5:14" x14ac:dyDescent="0.2">
      <c r="E838" s="43">
        <f>_xlfn.XLOOKUP(Table2[[#This Row],[Player]],'RAW Player Stats'!$B$3:$B$10006,'RAW Player Stats'!$F$3:$F$10006)</f>
        <v>0</v>
      </c>
      <c r="H838" s="23"/>
      <c r="J838" s="22"/>
      <c r="K838"/>
      <c r="N838"/>
    </row>
    <row r="839" spans="5:14" x14ac:dyDescent="0.2">
      <c r="E839" s="43">
        <f>_xlfn.XLOOKUP(Table2[[#This Row],[Player]],'RAW Player Stats'!$B$3:$B$10006,'RAW Player Stats'!$F$3:$F$10006)</f>
        <v>0</v>
      </c>
      <c r="H839" s="23"/>
      <c r="J839" s="22"/>
      <c r="K839"/>
      <c r="N839"/>
    </row>
    <row r="840" spans="5:14" x14ac:dyDescent="0.2">
      <c r="E840" s="43">
        <f>_xlfn.XLOOKUP(Table2[[#This Row],[Player]],'RAW Player Stats'!$B$3:$B$10006,'RAW Player Stats'!$F$3:$F$10006)</f>
        <v>0</v>
      </c>
      <c r="H840" s="23"/>
      <c r="J840" s="22"/>
      <c r="K840"/>
      <c r="N840"/>
    </row>
    <row r="841" spans="5:14" x14ac:dyDescent="0.2">
      <c r="E841" s="43">
        <f>_xlfn.XLOOKUP(Table2[[#This Row],[Player]],'RAW Player Stats'!$B$3:$B$10006,'RAW Player Stats'!$F$3:$F$10006)</f>
        <v>0</v>
      </c>
      <c r="H841" s="23"/>
      <c r="J841" s="22"/>
      <c r="K841"/>
      <c r="N841"/>
    </row>
    <row r="842" spans="5:14" x14ac:dyDescent="0.2">
      <c r="E842" s="43">
        <f>_xlfn.XLOOKUP(Table2[[#This Row],[Player]],'RAW Player Stats'!$B$3:$B$10006,'RAW Player Stats'!$F$3:$F$10006)</f>
        <v>0</v>
      </c>
      <c r="H842" s="23"/>
      <c r="J842" s="22"/>
      <c r="K842"/>
      <c r="N842"/>
    </row>
    <row r="843" spans="5:14" x14ac:dyDescent="0.2">
      <c r="E843" s="43">
        <f>_xlfn.XLOOKUP(Table2[[#This Row],[Player]],'RAW Player Stats'!$B$3:$B$10006,'RAW Player Stats'!$F$3:$F$10006)</f>
        <v>0</v>
      </c>
      <c r="H843" s="23"/>
      <c r="J843" s="22"/>
      <c r="K843"/>
      <c r="N843"/>
    </row>
    <row r="844" spans="5:14" x14ac:dyDescent="0.2">
      <c r="E844" s="43">
        <f>_xlfn.XLOOKUP(Table2[[#This Row],[Player]],'RAW Player Stats'!$B$3:$B$10006,'RAW Player Stats'!$F$3:$F$10006)</f>
        <v>0</v>
      </c>
      <c r="H844" s="23"/>
      <c r="J844" s="22"/>
      <c r="K844"/>
      <c r="N844"/>
    </row>
    <row r="845" spans="5:14" x14ac:dyDescent="0.2">
      <c r="E845" s="43">
        <f>_xlfn.XLOOKUP(Table2[[#This Row],[Player]],'RAW Player Stats'!$B$3:$B$10006,'RAW Player Stats'!$F$3:$F$10006)</f>
        <v>0</v>
      </c>
      <c r="H845" s="23"/>
      <c r="J845" s="22"/>
      <c r="K845"/>
      <c r="N845"/>
    </row>
    <row r="846" spans="5:14" x14ac:dyDescent="0.2">
      <c r="E846" s="43">
        <f>_xlfn.XLOOKUP(Table2[[#This Row],[Player]],'RAW Player Stats'!$B$3:$B$10006,'RAW Player Stats'!$F$3:$F$10006)</f>
        <v>0</v>
      </c>
      <c r="H846" s="23"/>
      <c r="J846" s="22"/>
      <c r="K846"/>
      <c r="N846"/>
    </row>
    <row r="847" spans="5:14" x14ac:dyDescent="0.2">
      <c r="E847" s="43">
        <f>_xlfn.XLOOKUP(Table2[[#This Row],[Player]],'RAW Player Stats'!$B$3:$B$10006,'RAW Player Stats'!$F$3:$F$10006)</f>
        <v>0</v>
      </c>
      <c r="H847" s="23"/>
      <c r="J847" s="22"/>
      <c r="K847"/>
      <c r="N847"/>
    </row>
    <row r="848" spans="5:14" x14ac:dyDescent="0.2">
      <c r="E848" s="43">
        <f>_xlfn.XLOOKUP(Table2[[#This Row],[Player]],'RAW Player Stats'!$B$3:$B$10006,'RAW Player Stats'!$F$3:$F$10006)</f>
        <v>0</v>
      </c>
      <c r="H848" s="23"/>
      <c r="J848" s="22"/>
      <c r="K848"/>
      <c r="N848"/>
    </row>
    <row r="849" spans="5:14" x14ac:dyDescent="0.2">
      <c r="E849" s="43">
        <f>_xlfn.XLOOKUP(Table2[[#This Row],[Player]],'RAW Player Stats'!$B$3:$B$10006,'RAW Player Stats'!$F$3:$F$10006)</f>
        <v>0</v>
      </c>
      <c r="H849" s="23"/>
      <c r="J849" s="22"/>
      <c r="K849"/>
      <c r="N849"/>
    </row>
    <row r="850" spans="5:14" x14ac:dyDescent="0.2">
      <c r="E850" s="43">
        <f>_xlfn.XLOOKUP(Table2[[#This Row],[Player]],'RAW Player Stats'!$B$3:$B$10006,'RAW Player Stats'!$F$3:$F$10006)</f>
        <v>0</v>
      </c>
      <c r="H850" s="23"/>
      <c r="J850" s="22"/>
      <c r="K850"/>
      <c r="N850"/>
    </row>
    <row r="851" spans="5:14" x14ac:dyDescent="0.2">
      <c r="E851" s="43">
        <f>_xlfn.XLOOKUP(Table2[[#This Row],[Player]],'RAW Player Stats'!$B$3:$B$10006,'RAW Player Stats'!$F$3:$F$10006)</f>
        <v>0</v>
      </c>
      <c r="H851" s="23"/>
      <c r="J851" s="22"/>
      <c r="K851"/>
      <c r="N851"/>
    </row>
    <row r="852" spans="5:14" x14ac:dyDescent="0.2">
      <c r="E852" s="43">
        <f>_xlfn.XLOOKUP(Table2[[#This Row],[Player]],'RAW Player Stats'!$B$3:$B$10006,'RAW Player Stats'!$F$3:$F$10006)</f>
        <v>0</v>
      </c>
      <c r="H852" s="23"/>
      <c r="J852" s="22"/>
      <c r="K852"/>
      <c r="N852"/>
    </row>
    <row r="853" spans="5:14" x14ac:dyDescent="0.2">
      <c r="E853" s="43">
        <f>_xlfn.XLOOKUP(Table2[[#This Row],[Player]],'RAW Player Stats'!$B$3:$B$10006,'RAW Player Stats'!$F$3:$F$10006)</f>
        <v>0</v>
      </c>
      <c r="H853" s="23"/>
      <c r="J853" s="22"/>
      <c r="K853"/>
      <c r="N853"/>
    </row>
    <row r="854" spans="5:14" x14ac:dyDescent="0.2">
      <c r="E854" s="43">
        <f>_xlfn.XLOOKUP(Table2[[#This Row],[Player]],'RAW Player Stats'!$B$3:$B$10006,'RAW Player Stats'!$F$3:$F$10006)</f>
        <v>0</v>
      </c>
      <c r="H854" s="23"/>
      <c r="J854" s="22"/>
      <c r="K854"/>
      <c r="N854"/>
    </row>
    <row r="855" spans="5:14" x14ac:dyDescent="0.2">
      <c r="E855" s="43">
        <f>_xlfn.XLOOKUP(Table2[[#This Row],[Player]],'RAW Player Stats'!$B$3:$B$10006,'RAW Player Stats'!$F$3:$F$10006)</f>
        <v>0</v>
      </c>
      <c r="H855" s="23"/>
      <c r="J855" s="22"/>
      <c r="K855"/>
      <c r="N855"/>
    </row>
    <row r="856" spans="5:14" x14ac:dyDescent="0.2">
      <c r="E856" s="43">
        <f>_xlfn.XLOOKUP(Table2[[#This Row],[Player]],'RAW Player Stats'!$B$3:$B$10006,'RAW Player Stats'!$F$3:$F$10006)</f>
        <v>0</v>
      </c>
      <c r="H856" s="23"/>
      <c r="J856" s="22"/>
      <c r="K856"/>
      <c r="N856"/>
    </row>
    <row r="857" spans="5:14" x14ac:dyDescent="0.2">
      <c r="E857" s="43">
        <f>_xlfn.XLOOKUP(Table2[[#This Row],[Player]],'RAW Player Stats'!$B$3:$B$10006,'RAW Player Stats'!$F$3:$F$10006)</f>
        <v>0</v>
      </c>
      <c r="H857" s="23"/>
      <c r="J857" s="22"/>
      <c r="K857"/>
      <c r="N857"/>
    </row>
    <row r="858" spans="5:14" x14ac:dyDescent="0.2">
      <c r="E858" s="43">
        <f>_xlfn.XLOOKUP(Table2[[#This Row],[Player]],'RAW Player Stats'!$B$3:$B$10006,'RAW Player Stats'!$F$3:$F$10006)</f>
        <v>0</v>
      </c>
      <c r="H858" s="23"/>
      <c r="J858" s="22"/>
      <c r="K858"/>
      <c r="N858"/>
    </row>
    <row r="859" spans="5:14" x14ac:dyDescent="0.2">
      <c r="E859" s="43">
        <f>_xlfn.XLOOKUP(Table2[[#This Row],[Player]],'RAW Player Stats'!$B$3:$B$10006,'RAW Player Stats'!$F$3:$F$10006)</f>
        <v>0</v>
      </c>
      <c r="H859" s="23"/>
      <c r="J859" s="22"/>
      <c r="K859"/>
      <c r="N859"/>
    </row>
    <row r="860" spans="5:14" x14ac:dyDescent="0.2">
      <c r="E860" s="43">
        <f>_xlfn.XLOOKUP(Table2[[#This Row],[Player]],'RAW Player Stats'!$B$3:$B$10006,'RAW Player Stats'!$F$3:$F$10006)</f>
        <v>0</v>
      </c>
      <c r="H860" s="23"/>
      <c r="J860" s="22"/>
      <c r="K860"/>
      <c r="N860"/>
    </row>
    <row r="861" spans="5:14" x14ac:dyDescent="0.2">
      <c r="E861" s="43">
        <f>_xlfn.XLOOKUP(Table2[[#This Row],[Player]],'RAW Player Stats'!$B$3:$B$10006,'RAW Player Stats'!$F$3:$F$10006)</f>
        <v>0</v>
      </c>
      <c r="H861" s="23"/>
      <c r="J861" s="22"/>
      <c r="K861"/>
      <c r="N861"/>
    </row>
    <row r="862" spans="5:14" x14ac:dyDescent="0.2">
      <c r="E862" s="43">
        <f>_xlfn.XLOOKUP(Table2[[#This Row],[Player]],'RAW Player Stats'!$B$3:$B$10006,'RAW Player Stats'!$F$3:$F$10006)</f>
        <v>0</v>
      </c>
      <c r="H862" s="23"/>
      <c r="J862" s="22"/>
      <c r="K862"/>
      <c r="N862"/>
    </row>
    <row r="863" spans="5:14" x14ac:dyDescent="0.2">
      <c r="E863" s="43">
        <f>_xlfn.XLOOKUP(Table2[[#This Row],[Player]],'RAW Player Stats'!$B$3:$B$10006,'RAW Player Stats'!$F$3:$F$10006)</f>
        <v>0</v>
      </c>
      <c r="H863" s="23"/>
      <c r="J863" s="22"/>
      <c r="K863"/>
      <c r="N863"/>
    </row>
    <row r="864" spans="5:14" x14ac:dyDescent="0.2">
      <c r="E864" s="43">
        <f>_xlfn.XLOOKUP(Table2[[#This Row],[Player]],'RAW Player Stats'!$B$3:$B$10006,'RAW Player Stats'!$F$3:$F$10006)</f>
        <v>0</v>
      </c>
      <c r="H864" s="23"/>
      <c r="J864" s="22"/>
      <c r="K864"/>
      <c r="N864"/>
    </row>
    <row r="865" spans="5:14" x14ac:dyDescent="0.2">
      <c r="E865" s="43">
        <f>_xlfn.XLOOKUP(Table2[[#This Row],[Player]],'RAW Player Stats'!$B$3:$B$10006,'RAW Player Stats'!$F$3:$F$10006)</f>
        <v>0</v>
      </c>
      <c r="H865" s="23"/>
      <c r="J865" s="22"/>
      <c r="K865"/>
      <c r="N865"/>
    </row>
    <row r="866" spans="5:14" x14ac:dyDescent="0.2">
      <c r="E866" s="43">
        <f>_xlfn.XLOOKUP(Table2[[#This Row],[Player]],'RAW Player Stats'!$B$3:$B$10006,'RAW Player Stats'!$F$3:$F$10006)</f>
        <v>0</v>
      </c>
      <c r="H866" s="23"/>
      <c r="J866" s="22"/>
      <c r="K866"/>
      <c r="N866"/>
    </row>
    <row r="867" spans="5:14" x14ac:dyDescent="0.2">
      <c r="E867" s="43">
        <f>_xlfn.XLOOKUP(Table2[[#This Row],[Player]],'RAW Player Stats'!$B$3:$B$10006,'RAW Player Stats'!$F$3:$F$10006)</f>
        <v>0</v>
      </c>
      <c r="H867" s="23"/>
      <c r="J867" s="22"/>
      <c r="K867"/>
      <c r="N867"/>
    </row>
    <row r="868" spans="5:14" x14ac:dyDescent="0.2">
      <c r="E868" s="43">
        <f>_xlfn.XLOOKUP(Table2[[#This Row],[Player]],'RAW Player Stats'!$B$3:$B$10006,'RAW Player Stats'!$F$3:$F$10006)</f>
        <v>0</v>
      </c>
      <c r="H868" s="23"/>
      <c r="J868" s="22"/>
      <c r="K868"/>
      <c r="N868"/>
    </row>
    <row r="869" spans="5:14" x14ac:dyDescent="0.2">
      <c r="E869" s="43">
        <f>_xlfn.XLOOKUP(Table2[[#This Row],[Player]],'RAW Player Stats'!$B$3:$B$10006,'RAW Player Stats'!$F$3:$F$10006)</f>
        <v>0</v>
      </c>
      <c r="H869" s="23"/>
      <c r="J869" s="22"/>
      <c r="K869"/>
      <c r="N869"/>
    </row>
    <row r="870" spans="5:14" x14ac:dyDescent="0.2">
      <c r="E870" s="43">
        <f>_xlfn.XLOOKUP(Table2[[#This Row],[Player]],'RAW Player Stats'!$B$3:$B$10006,'RAW Player Stats'!$F$3:$F$10006)</f>
        <v>0</v>
      </c>
      <c r="H870" s="23"/>
      <c r="J870" s="22"/>
      <c r="K870"/>
      <c r="N870"/>
    </row>
    <row r="871" spans="5:14" x14ac:dyDescent="0.2">
      <c r="E871" s="43">
        <f>_xlfn.XLOOKUP(Table2[[#This Row],[Player]],'RAW Player Stats'!$B$3:$B$10006,'RAW Player Stats'!$F$3:$F$10006)</f>
        <v>0</v>
      </c>
      <c r="H871" s="23"/>
      <c r="J871" s="22"/>
      <c r="K871"/>
      <c r="N871"/>
    </row>
    <row r="872" spans="5:14" x14ac:dyDescent="0.2">
      <c r="E872" s="43">
        <f>_xlfn.XLOOKUP(Table2[[#This Row],[Player]],'RAW Player Stats'!$B$3:$B$10006,'RAW Player Stats'!$F$3:$F$10006)</f>
        <v>0</v>
      </c>
      <c r="H872" s="23"/>
      <c r="J872" s="22"/>
      <c r="K872"/>
      <c r="N872"/>
    </row>
    <row r="873" spans="5:14" x14ac:dyDescent="0.2">
      <c r="E873" s="43">
        <f>_xlfn.XLOOKUP(Table2[[#This Row],[Player]],'RAW Player Stats'!$B$3:$B$10006,'RAW Player Stats'!$F$3:$F$10006)</f>
        <v>0</v>
      </c>
      <c r="H873" s="23"/>
      <c r="J873" s="22"/>
      <c r="K873"/>
      <c r="N873"/>
    </row>
    <row r="874" spans="5:14" x14ac:dyDescent="0.2">
      <c r="E874" s="43">
        <f>_xlfn.XLOOKUP(Table2[[#This Row],[Player]],'RAW Player Stats'!$B$3:$B$10006,'RAW Player Stats'!$F$3:$F$10006)</f>
        <v>0</v>
      </c>
      <c r="H874" s="23"/>
      <c r="J874" s="22"/>
      <c r="K874"/>
      <c r="N874"/>
    </row>
    <row r="875" spans="5:14" x14ac:dyDescent="0.2">
      <c r="E875" s="43">
        <f>_xlfn.XLOOKUP(Table2[[#This Row],[Player]],'RAW Player Stats'!$B$3:$B$10006,'RAW Player Stats'!$F$3:$F$10006)</f>
        <v>0</v>
      </c>
      <c r="H875" s="23"/>
      <c r="J875" s="22"/>
      <c r="K875"/>
      <c r="N875"/>
    </row>
    <row r="876" spans="5:14" x14ac:dyDescent="0.2">
      <c r="E876" s="43">
        <f>_xlfn.XLOOKUP(Table2[[#This Row],[Player]],'RAW Player Stats'!$B$3:$B$10006,'RAW Player Stats'!$F$3:$F$10006)</f>
        <v>0</v>
      </c>
      <c r="H876" s="23"/>
      <c r="J876" s="22"/>
      <c r="K876"/>
      <c r="N876"/>
    </row>
    <row r="877" spans="5:14" x14ac:dyDescent="0.2">
      <c r="E877" s="43">
        <f>_xlfn.XLOOKUP(Table2[[#This Row],[Player]],'RAW Player Stats'!$B$3:$B$10006,'RAW Player Stats'!$F$3:$F$10006)</f>
        <v>0</v>
      </c>
      <c r="H877" s="23"/>
      <c r="J877" s="22"/>
      <c r="K877"/>
      <c r="N877"/>
    </row>
    <row r="878" spans="5:14" x14ac:dyDescent="0.2">
      <c r="E878" s="43">
        <f>_xlfn.XLOOKUP(Table2[[#This Row],[Player]],'RAW Player Stats'!$B$3:$B$10006,'RAW Player Stats'!$F$3:$F$10006)</f>
        <v>0</v>
      </c>
      <c r="H878" s="23"/>
      <c r="J878" s="22"/>
      <c r="K878"/>
      <c r="N878"/>
    </row>
    <row r="879" spans="5:14" x14ac:dyDescent="0.2">
      <c r="E879" s="43">
        <f>_xlfn.XLOOKUP(Table2[[#This Row],[Player]],'RAW Player Stats'!$B$3:$B$10006,'RAW Player Stats'!$F$3:$F$10006)</f>
        <v>0</v>
      </c>
      <c r="H879" s="23"/>
      <c r="J879" s="22"/>
      <c r="K879"/>
      <c r="N879"/>
    </row>
    <row r="880" spans="5:14" x14ac:dyDescent="0.2">
      <c r="E880" s="43">
        <f>_xlfn.XLOOKUP(Table2[[#This Row],[Player]],'RAW Player Stats'!$B$3:$B$10006,'RAW Player Stats'!$F$3:$F$10006)</f>
        <v>0</v>
      </c>
      <c r="H880" s="23"/>
      <c r="J880" s="22"/>
      <c r="K880"/>
      <c r="N880"/>
    </row>
    <row r="881" spans="5:14" x14ac:dyDescent="0.2">
      <c r="E881" s="43">
        <f>_xlfn.XLOOKUP(Table2[[#This Row],[Player]],'RAW Player Stats'!$B$3:$B$10006,'RAW Player Stats'!$F$3:$F$10006)</f>
        <v>0</v>
      </c>
      <c r="H881" s="23"/>
      <c r="J881" s="22"/>
      <c r="K881"/>
      <c r="N881"/>
    </row>
    <row r="882" spans="5:14" x14ac:dyDescent="0.2">
      <c r="E882" s="43">
        <f>_xlfn.XLOOKUP(Table2[[#This Row],[Player]],'RAW Player Stats'!$B$3:$B$10006,'RAW Player Stats'!$F$3:$F$10006)</f>
        <v>0</v>
      </c>
      <c r="H882" s="23"/>
      <c r="J882" s="22"/>
      <c r="K882"/>
      <c r="N882"/>
    </row>
    <row r="883" spans="5:14" x14ac:dyDescent="0.2">
      <c r="E883" s="43">
        <f>_xlfn.XLOOKUP(Table2[[#This Row],[Player]],'RAW Player Stats'!$B$3:$B$10006,'RAW Player Stats'!$F$3:$F$10006)</f>
        <v>0</v>
      </c>
      <c r="H883" s="23"/>
      <c r="J883" s="22"/>
      <c r="K883"/>
      <c r="N883"/>
    </row>
    <row r="884" spans="5:14" x14ac:dyDescent="0.2">
      <c r="E884" s="43">
        <f>_xlfn.XLOOKUP(Table2[[#This Row],[Player]],'RAW Player Stats'!$B$3:$B$10006,'RAW Player Stats'!$F$3:$F$10006)</f>
        <v>0</v>
      </c>
      <c r="H884" s="23"/>
      <c r="J884" s="22"/>
      <c r="K884"/>
      <c r="N884"/>
    </row>
    <row r="885" spans="5:14" x14ac:dyDescent="0.2">
      <c r="E885" s="43">
        <f>_xlfn.XLOOKUP(Table2[[#This Row],[Player]],'RAW Player Stats'!$B$3:$B$10006,'RAW Player Stats'!$F$3:$F$10006)</f>
        <v>0</v>
      </c>
      <c r="H885" s="23"/>
      <c r="J885" s="22"/>
      <c r="K885"/>
      <c r="N885"/>
    </row>
    <row r="886" spans="5:14" x14ac:dyDescent="0.2">
      <c r="E886" s="43">
        <f>_xlfn.XLOOKUP(Table2[[#This Row],[Player]],'RAW Player Stats'!$B$3:$B$10006,'RAW Player Stats'!$F$3:$F$10006)</f>
        <v>0</v>
      </c>
      <c r="H886" s="23"/>
      <c r="J886" s="22"/>
      <c r="K886"/>
      <c r="N886"/>
    </row>
    <row r="887" spans="5:14" x14ac:dyDescent="0.2">
      <c r="E887" s="43">
        <f>_xlfn.XLOOKUP(Table2[[#This Row],[Player]],'RAW Player Stats'!$B$3:$B$10006,'RAW Player Stats'!$F$3:$F$10006)</f>
        <v>0</v>
      </c>
      <c r="H887" s="23"/>
      <c r="J887" s="22"/>
      <c r="K887"/>
      <c r="N887"/>
    </row>
    <row r="888" spans="5:14" x14ac:dyDescent="0.2">
      <c r="E888" s="43">
        <f>_xlfn.XLOOKUP(Table2[[#This Row],[Player]],'RAW Player Stats'!$B$3:$B$10006,'RAW Player Stats'!$F$3:$F$10006)</f>
        <v>0</v>
      </c>
      <c r="H888" s="23"/>
      <c r="J888" s="22"/>
      <c r="K888"/>
      <c r="N888"/>
    </row>
    <row r="889" spans="5:14" x14ac:dyDescent="0.2">
      <c r="E889" s="43">
        <f>_xlfn.XLOOKUP(Table2[[#This Row],[Player]],'RAW Player Stats'!$B$3:$B$10006,'RAW Player Stats'!$F$3:$F$10006)</f>
        <v>0</v>
      </c>
      <c r="H889" s="23"/>
      <c r="J889" s="22"/>
      <c r="K889"/>
      <c r="N889"/>
    </row>
    <row r="890" spans="5:14" x14ac:dyDescent="0.2">
      <c r="E890" s="43">
        <f>_xlfn.XLOOKUP(Table2[[#This Row],[Player]],'RAW Player Stats'!$B$3:$B$10006,'RAW Player Stats'!$F$3:$F$10006)</f>
        <v>0</v>
      </c>
      <c r="H890" s="23"/>
      <c r="J890" s="22"/>
      <c r="K890"/>
      <c r="N890"/>
    </row>
    <row r="891" spans="5:14" x14ac:dyDescent="0.2">
      <c r="E891" s="43">
        <f>_xlfn.XLOOKUP(Table2[[#This Row],[Player]],'RAW Player Stats'!$B$3:$B$10006,'RAW Player Stats'!$F$3:$F$10006)</f>
        <v>0</v>
      </c>
      <c r="H891" s="23"/>
      <c r="J891" s="22"/>
      <c r="K891"/>
      <c r="N891"/>
    </row>
    <row r="892" spans="5:14" x14ac:dyDescent="0.2">
      <c r="E892" s="43">
        <f>_xlfn.XLOOKUP(Table2[[#This Row],[Player]],'RAW Player Stats'!$B$3:$B$10006,'RAW Player Stats'!$F$3:$F$10006)</f>
        <v>0</v>
      </c>
      <c r="H892" s="23"/>
      <c r="J892" s="22"/>
      <c r="K892"/>
      <c r="N892"/>
    </row>
    <row r="893" spans="5:14" x14ac:dyDescent="0.2">
      <c r="E893" s="43">
        <f>_xlfn.XLOOKUP(Table2[[#This Row],[Player]],'RAW Player Stats'!$B$3:$B$10006,'RAW Player Stats'!$F$3:$F$10006)</f>
        <v>0</v>
      </c>
      <c r="H893" s="23"/>
      <c r="J893" s="22"/>
      <c r="K893"/>
      <c r="N893"/>
    </row>
    <row r="894" spans="5:14" x14ac:dyDescent="0.2">
      <c r="E894" s="43">
        <f>_xlfn.XLOOKUP(Table2[[#This Row],[Player]],'RAW Player Stats'!$B$3:$B$10006,'RAW Player Stats'!$F$3:$F$10006)</f>
        <v>0</v>
      </c>
      <c r="H894" s="23"/>
      <c r="J894" s="22"/>
      <c r="K894"/>
      <c r="N894"/>
    </row>
    <row r="895" spans="5:14" x14ac:dyDescent="0.2">
      <c r="E895" s="43">
        <f>_xlfn.XLOOKUP(Table2[[#This Row],[Player]],'RAW Player Stats'!$B$3:$B$10006,'RAW Player Stats'!$F$3:$F$10006)</f>
        <v>0</v>
      </c>
      <c r="H895" s="23"/>
      <c r="J895" s="22"/>
      <c r="K895"/>
      <c r="N895"/>
    </row>
    <row r="896" spans="5:14" x14ac:dyDescent="0.2">
      <c r="E896" s="43">
        <f>_xlfn.XLOOKUP(Table2[[#This Row],[Player]],'RAW Player Stats'!$B$3:$B$10006,'RAW Player Stats'!$F$3:$F$10006)</f>
        <v>0</v>
      </c>
      <c r="H896" s="23"/>
      <c r="J896" s="22"/>
      <c r="K896"/>
      <c r="N896"/>
    </row>
    <row r="897" spans="5:14" x14ac:dyDescent="0.2">
      <c r="E897" s="43">
        <f>_xlfn.XLOOKUP(Table2[[#This Row],[Player]],'RAW Player Stats'!$B$3:$B$10006,'RAW Player Stats'!$F$3:$F$10006)</f>
        <v>0</v>
      </c>
      <c r="H897" s="23"/>
      <c r="J897" s="22"/>
      <c r="K897"/>
      <c r="N897"/>
    </row>
    <row r="898" spans="5:14" x14ac:dyDescent="0.2">
      <c r="E898" s="43">
        <f>_xlfn.XLOOKUP(Table2[[#This Row],[Player]],'RAW Player Stats'!$B$3:$B$10006,'RAW Player Stats'!$F$3:$F$10006)</f>
        <v>0</v>
      </c>
      <c r="H898" s="23"/>
      <c r="J898" s="22"/>
      <c r="K898"/>
      <c r="N898"/>
    </row>
    <row r="899" spans="5:14" x14ac:dyDescent="0.2">
      <c r="E899" s="43">
        <f>_xlfn.XLOOKUP(Table2[[#This Row],[Player]],'RAW Player Stats'!$B$3:$B$10006,'RAW Player Stats'!$F$3:$F$10006)</f>
        <v>0</v>
      </c>
      <c r="H899" s="23"/>
      <c r="J899" s="22"/>
      <c r="K899"/>
      <c r="N899"/>
    </row>
    <row r="900" spans="5:14" x14ac:dyDescent="0.2">
      <c r="E900" s="43">
        <f>_xlfn.XLOOKUP(Table2[[#This Row],[Player]],'RAW Player Stats'!$B$3:$B$10006,'RAW Player Stats'!$F$3:$F$10006)</f>
        <v>0</v>
      </c>
      <c r="H900" s="23"/>
      <c r="J900" s="22"/>
      <c r="K900"/>
      <c r="N900"/>
    </row>
    <row r="901" spans="5:14" x14ac:dyDescent="0.2">
      <c r="E901" s="43">
        <f>_xlfn.XLOOKUP(Table2[[#This Row],[Player]],'RAW Player Stats'!$B$3:$B$10006,'RAW Player Stats'!$F$3:$F$10006)</f>
        <v>0</v>
      </c>
      <c r="H901" s="23"/>
      <c r="J901" s="22"/>
      <c r="K901"/>
      <c r="N901"/>
    </row>
    <row r="902" spans="5:14" x14ac:dyDescent="0.2">
      <c r="E902" s="43">
        <f>_xlfn.XLOOKUP(Table2[[#This Row],[Player]],'RAW Player Stats'!$B$3:$B$10006,'RAW Player Stats'!$F$3:$F$10006)</f>
        <v>0</v>
      </c>
      <c r="H902" s="23"/>
      <c r="J902" s="22"/>
      <c r="K902"/>
      <c r="N902"/>
    </row>
    <row r="903" spans="5:14" x14ac:dyDescent="0.2">
      <c r="E903" s="43">
        <f>_xlfn.XLOOKUP(Table2[[#This Row],[Player]],'RAW Player Stats'!$B$3:$B$10006,'RAW Player Stats'!$F$3:$F$10006)</f>
        <v>0</v>
      </c>
      <c r="H903" s="23"/>
      <c r="J903" s="22"/>
      <c r="K903"/>
      <c r="N903"/>
    </row>
    <row r="904" spans="5:14" x14ac:dyDescent="0.2">
      <c r="E904" s="43">
        <f>_xlfn.XLOOKUP(Table2[[#This Row],[Player]],'RAW Player Stats'!$B$3:$B$10006,'RAW Player Stats'!$F$3:$F$10006)</f>
        <v>0</v>
      </c>
      <c r="H904" s="23"/>
      <c r="J904" s="22"/>
      <c r="K904"/>
      <c r="N904"/>
    </row>
    <row r="905" spans="5:14" x14ac:dyDescent="0.2">
      <c r="E905" s="43">
        <f>_xlfn.XLOOKUP(Table2[[#This Row],[Player]],'RAW Player Stats'!$B$3:$B$10006,'RAW Player Stats'!$F$3:$F$10006)</f>
        <v>0</v>
      </c>
      <c r="H905" s="23"/>
      <c r="J905" s="22"/>
      <c r="K905"/>
      <c r="N905"/>
    </row>
    <row r="906" spans="5:14" x14ac:dyDescent="0.2">
      <c r="E906" s="43">
        <f>_xlfn.XLOOKUP(Table2[[#This Row],[Player]],'RAW Player Stats'!$B$3:$B$10006,'RAW Player Stats'!$F$3:$F$10006)</f>
        <v>0</v>
      </c>
      <c r="H906" s="23"/>
      <c r="J906" s="22"/>
      <c r="K906"/>
      <c r="N906"/>
    </row>
    <row r="907" spans="5:14" x14ac:dyDescent="0.2">
      <c r="E907" s="43">
        <f>_xlfn.XLOOKUP(Table2[[#This Row],[Player]],'RAW Player Stats'!$B$3:$B$10006,'RAW Player Stats'!$F$3:$F$10006)</f>
        <v>0</v>
      </c>
      <c r="H907" s="23"/>
      <c r="J907" s="22"/>
      <c r="K907"/>
      <c r="N907"/>
    </row>
    <row r="908" spans="5:14" x14ac:dyDescent="0.2">
      <c r="E908" s="43">
        <f>_xlfn.XLOOKUP(Table2[[#This Row],[Player]],'RAW Player Stats'!$B$3:$B$10006,'RAW Player Stats'!$F$3:$F$10006)</f>
        <v>0</v>
      </c>
      <c r="H908" s="23"/>
      <c r="J908" s="22"/>
      <c r="K908"/>
      <c r="N908"/>
    </row>
    <row r="909" spans="5:14" x14ac:dyDescent="0.2">
      <c r="E909" s="43">
        <f>_xlfn.XLOOKUP(Table2[[#This Row],[Player]],'RAW Player Stats'!$B$3:$B$10006,'RAW Player Stats'!$F$3:$F$10006)</f>
        <v>0</v>
      </c>
      <c r="H909" s="23"/>
      <c r="J909" s="22"/>
      <c r="K909"/>
      <c r="N909"/>
    </row>
    <row r="910" spans="5:14" x14ac:dyDescent="0.2">
      <c r="E910" s="43">
        <f>_xlfn.XLOOKUP(Table2[[#This Row],[Player]],'RAW Player Stats'!$B$3:$B$10006,'RAW Player Stats'!$F$3:$F$10006)</f>
        <v>0</v>
      </c>
      <c r="H910" s="23"/>
      <c r="J910" s="22"/>
      <c r="K910"/>
      <c r="N910"/>
    </row>
    <row r="911" spans="5:14" x14ac:dyDescent="0.2">
      <c r="E911" s="43">
        <f>_xlfn.XLOOKUP(Table2[[#This Row],[Player]],'RAW Player Stats'!$B$3:$B$10006,'RAW Player Stats'!$F$3:$F$10006)</f>
        <v>0</v>
      </c>
      <c r="H911" s="23"/>
      <c r="J911" s="22"/>
      <c r="K911"/>
      <c r="N911"/>
    </row>
    <row r="912" spans="5:14" x14ac:dyDescent="0.2">
      <c r="E912" s="43">
        <f>_xlfn.XLOOKUP(Table2[[#This Row],[Player]],'RAW Player Stats'!$B$3:$B$10006,'RAW Player Stats'!$F$3:$F$10006)</f>
        <v>0</v>
      </c>
      <c r="H912" s="23"/>
      <c r="J912" s="22"/>
      <c r="K912"/>
      <c r="N912"/>
    </row>
    <row r="913" spans="5:14" x14ac:dyDescent="0.2">
      <c r="E913" s="43">
        <f>_xlfn.XLOOKUP(Table2[[#This Row],[Player]],'RAW Player Stats'!$B$3:$B$10006,'RAW Player Stats'!$F$3:$F$10006)</f>
        <v>0</v>
      </c>
      <c r="H913" s="23"/>
      <c r="J913" s="22"/>
      <c r="K913"/>
      <c r="N913"/>
    </row>
    <row r="914" spans="5:14" x14ac:dyDescent="0.2">
      <c r="E914" s="43">
        <f>_xlfn.XLOOKUP(Table2[[#This Row],[Player]],'RAW Player Stats'!$B$3:$B$10006,'RAW Player Stats'!$F$3:$F$10006)</f>
        <v>0</v>
      </c>
      <c r="H914" s="23"/>
      <c r="J914" s="22"/>
      <c r="K914"/>
      <c r="N914"/>
    </row>
    <row r="915" spans="5:14" x14ac:dyDescent="0.2">
      <c r="E915" s="43">
        <f>_xlfn.XLOOKUP(Table2[[#This Row],[Player]],'RAW Player Stats'!$B$3:$B$10006,'RAW Player Stats'!$F$3:$F$10006)</f>
        <v>0</v>
      </c>
      <c r="H915" s="23"/>
      <c r="J915" s="22"/>
      <c r="K915"/>
      <c r="N915"/>
    </row>
    <row r="916" spans="5:14" x14ac:dyDescent="0.2">
      <c r="E916" s="43">
        <f>_xlfn.XLOOKUP(Table2[[#This Row],[Player]],'RAW Player Stats'!$B$3:$B$10006,'RAW Player Stats'!$F$3:$F$10006)</f>
        <v>0</v>
      </c>
      <c r="H916" s="23"/>
      <c r="J916" s="22"/>
      <c r="K916"/>
      <c r="N916"/>
    </row>
    <row r="917" spans="5:14" x14ac:dyDescent="0.2">
      <c r="E917" s="43">
        <f>_xlfn.XLOOKUP(Table2[[#This Row],[Player]],'RAW Player Stats'!$B$3:$B$10006,'RAW Player Stats'!$F$3:$F$10006)</f>
        <v>0</v>
      </c>
      <c r="H917" s="23"/>
      <c r="J917" s="22"/>
      <c r="K917"/>
      <c r="N917"/>
    </row>
    <row r="918" spans="5:14" x14ac:dyDescent="0.2">
      <c r="E918" s="43">
        <f>_xlfn.XLOOKUP(Table2[[#This Row],[Player]],'RAW Player Stats'!$B$3:$B$10006,'RAW Player Stats'!$F$3:$F$10006)</f>
        <v>0</v>
      </c>
      <c r="H918" s="23"/>
      <c r="J918" s="22"/>
      <c r="K918"/>
      <c r="N918"/>
    </row>
    <row r="919" spans="5:14" x14ac:dyDescent="0.2">
      <c r="E919" s="43">
        <f>_xlfn.XLOOKUP(Table2[[#This Row],[Player]],'RAW Player Stats'!$B$3:$B$10006,'RAW Player Stats'!$F$3:$F$10006)</f>
        <v>0</v>
      </c>
      <c r="H919" s="23"/>
      <c r="J919" s="22"/>
      <c r="K919"/>
      <c r="N919"/>
    </row>
    <row r="920" spans="5:14" x14ac:dyDescent="0.2">
      <c r="E920" s="43">
        <f>_xlfn.XLOOKUP(Table2[[#This Row],[Player]],'RAW Player Stats'!$B$3:$B$10006,'RAW Player Stats'!$F$3:$F$10006)</f>
        <v>0</v>
      </c>
      <c r="H920" s="23"/>
      <c r="J920" s="22"/>
      <c r="K920"/>
      <c r="N920"/>
    </row>
    <row r="921" spans="5:14" x14ac:dyDescent="0.2">
      <c r="E921" s="43">
        <f>_xlfn.XLOOKUP(Table2[[#This Row],[Player]],'RAW Player Stats'!$B$3:$B$10006,'RAW Player Stats'!$F$3:$F$10006)</f>
        <v>0</v>
      </c>
      <c r="H921" s="23"/>
      <c r="J921" s="22"/>
      <c r="K921"/>
      <c r="N921"/>
    </row>
    <row r="922" spans="5:14" x14ac:dyDescent="0.2">
      <c r="E922" s="43">
        <f>_xlfn.XLOOKUP(Table2[[#This Row],[Player]],'RAW Player Stats'!$B$3:$B$10006,'RAW Player Stats'!$F$3:$F$10006)</f>
        <v>0</v>
      </c>
      <c r="H922" s="23"/>
      <c r="J922" s="22"/>
      <c r="K922"/>
      <c r="N922"/>
    </row>
    <row r="923" spans="5:14" x14ac:dyDescent="0.2">
      <c r="E923" s="43">
        <f>_xlfn.XLOOKUP(Table2[[#This Row],[Player]],'RAW Player Stats'!$B$3:$B$10006,'RAW Player Stats'!$F$3:$F$10006)</f>
        <v>0</v>
      </c>
      <c r="H923" s="23"/>
      <c r="J923" s="22"/>
      <c r="K923"/>
      <c r="N923"/>
    </row>
    <row r="924" spans="5:14" x14ac:dyDescent="0.2">
      <c r="E924" s="43">
        <f>_xlfn.XLOOKUP(Table2[[#This Row],[Player]],'RAW Player Stats'!$B$3:$B$10006,'RAW Player Stats'!$F$3:$F$10006)</f>
        <v>0</v>
      </c>
      <c r="H924" s="23"/>
      <c r="J924" s="22"/>
      <c r="K924"/>
      <c r="N924"/>
    </row>
    <row r="925" spans="5:14" x14ac:dyDescent="0.2">
      <c r="E925" s="43">
        <f>_xlfn.XLOOKUP(Table2[[#This Row],[Player]],'RAW Player Stats'!$B$3:$B$10006,'RAW Player Stats'!$F$3:$F$10006)</f>
        <v>0</v>
      </c>
      <c r="H925" s="23"/>
      <c r="J925" s="22"/>
      <c r="K925"/>
      <c r="N925"/>
    </row>
    <row r="926" spans="5:14" x14ac:dyDescent="0.2">
      <c r="E926" s="43">
        <f>_xlfn.XLOOKUP(Table2[[#This Row],[Player]],'RAW Player Stats'!$B$3:$B$10006,'RAW Player Stats'!$F$3:$F$10006)</f>
        <v>0</v>
      </c>
      <c r="H926" s="23"/>
      <c r="J926" s="22"/>
      <c r="K926"/>
      <c r="N926"/>
    </row>
    <row r="927" spans="5:14" x14ac:dyDescent="0.2">
      <c r="E927" s="43">
        <f>_xlfn.XLOOKUP(Table2[[#This Row],[Player]],'RAW Player Stats'!$B$3:$B$10006,'RAW Player Stats'!$F$3:$F$10006)</f>
        <v>0</v>
      </c>
      <c r="H927" s="23"/>
      <c r="J927" s="22"/>
      <c r="K927"/>
      <c r="N927"/>
    </row>
    <row r="928" spans="5:14" x14ac:dyDescent="0.2">
      <c r="E928" s="43">
        <f>_xlfn.XLOOKUP(Table2[[#This Row],[Player]],'RAW Player Stats'!$B$3:$B$10006,'RAW Player Stats'!$F$3:$F$10006)</f>
        <v>0</v>
      </c>
      <c r="H928" s="23"/>
      <c r="J928" s="22"/>
      <c r="K928"/>
      <c r="N928"/>
    </row>
    <row r="929" spans="5:14" x14ac:dyDescent="0.2">
      <c r="E929" s="43">
        <f>_xlfn.XLOOKUP(Table2[[#This Row],[Player]],'RAW Player Stats'!$B$3:$B$10006,'RAW Player Stats'!$F$3:$F$10006)</f>
        <v>0</v>
      </c>
      <c r="H929" s="23"/>
      <c r="J929" s="22"/>
      <c r="K929"/>
      <c r="N929"/>
    </row>
    <row r="930" spans="5:14" x14ac:dyDescent="0.2">
      <c r="E930" s="43">
        <f>_xlfn.XLOOKUP(Table2[[#This Row],[Player]],'RAW Player Stats'!$B$3:$B$10006,'RAW Player Stats'!$F$3:$F$10006)</f>
        <v>0</v>
      </c>
      <c r="H930" s="23"/>
      <c r="J930" s="22"/>
      <c r="K930"/>
      <c r="N930"/>
    </row>
    <row r="931" spans="5:14" x14ac:dyDescent="0.2">
      <c r="E931" s="43">
        <f>_xlfn.XLOOKUP(Table2[[#This Row],[Player]],'RAW Player Stats'!$B$3:$B$10006,'RAW Player Stats'!$F$3:$F$10006)</f>
        <v>0</v>
      </c>
      <c r="H931" s="23"/>
      <c r="J931" s="22"/>
      <c r="K931"/>
      <c r="N931"/>
    </row>
    <row r="932" spans="5:14" x14ac:dyDescent="0.2">
      <c r="E932" s="43">
        <f>_xlfn.XLOOKUP(Table2[[#This Row],[Player]],'RAW Player Stats'!$B$3:$B$10006,'RAW Player Stats'!$F$3:$F$10006)</f>
        <v>0</v>
      </c>
      <c r="H932" s="23"/>
      <c r="J932" s="22"/>
      <c r="K932"/>
      <c r="N932"/>
    </row>
    <row r="933" spans="5:14" x14ac:dyDescent="0.2">
      <c r="E933" s="43">
        <f>_xlfn.XLOOKUP(Table2[[#This Row],[Player]],'RAW Player Stats'!$B$3:$B$10006,'RAW Player Stats'!$F$3:$F$10006)</f>
        <v>0</v>
      </c>
      <c r="H933" s="23"/>
      <c r="J933" s="22"/>
      <c r="K933"/>
      <c r="N933"/>
    </row>
    <row r="934" spans="5:14" x14ac:dyDescent="0.2">
      <c r="E934" s="43">
        <f>_xlfn.XLOOKUP(Table2[[#This Row],[Player]],'RAW Player Stats'!$B$3:$B$10006,'RAW Player Stats'!$F$3:$F$10006)</f>
        <v>0</v>
      </c>
      <c r="H934" s="23"/>
      <c r="J934" s="22"/>
      <c r="K934"/>
      <c r="N934"/>
    </row>
    <row r="935" spans="5:14" x14ac:dyDescent="0.2">
      <c r="E935" s="43">
        <f>_xlfn.XLOOKUP(Table2[[#This Row],[Player]],'RAW Player Stats'!$B$3:$B$10006,'RAW Player Stats'!$F$3:$F$10006)</f>
        <v>0</v>
      </c>
      <c r="H935" s="23"/>
      <c r="J935" s="22"/>
      <c r="K935"/>
      <c r="N935"/>
    </row>
    <row r="936" spans="5:14" x14ac:dyDescent="0.2">
      <c r="E936" s="43">
        <f>_xlfn.XLOOKUP(Table2[[#This Row],[Player]],'RAW Player Stats'!$B$3:$B$10006,'RAW Player Stats'!$F$3:$F$10006)</f>
        <v>0</v>
      </c>
      <c r="H936" s="23"/>
      <c r="J936" s="22"/>
      <c r="K936"/>
      <c r="N936"/>
    </row>
    <row r="937" spans="5:14" x14ac:dyDescent="0.2">
      <c r="E937" s="43">
        <f>_xlfn.XLOOKUP(Table2[[#This Row],[Player]],'RAW Player Stats'!$B$3:$B$10006,'RAW Player Stats'!$F$3:$F$10006)</f>
        <v>0</v>
      </c>
      <c r="H937" s="23"/>
      <c r="J937" s="22"/>
      <c r="K937"/>
      <c r="N937"/>
    </row>
    <row r="938" spans="5:14" x14ac:dyDescent="0.2">
      <c r="E938" s="43">
        <f>_xlfn.XLOOKUP(Table2[[#This Row],[Player]],'RAW Player Stats'!$B$3:$B$10006,'RAW Player Stats'!$F$3:$F$10006)</f>
        <v>0</v>
      </c>
      <c r="H938" s="23"/>
      <c r="J938" s="22"/>
      <c r="K938"/>
      <c r="N938"/>
    </row>
    <row r="939" spans="5:14" x14ac:dyDescent="0.2">
      <c r="E939" s="43">
        <f>_xlfn.XLOOKUP(Table2[[#This Row],[Player]],'RAW Player Stats'!$B$3:$B$10006,'RAW Player Stats'!$F$3:$F$10006)</f>
        <v>0</v>
      </c>
      <c r="H939" s="23"/>
      <c r="J939" s="22"/>
      <c r="K939"/>
      <c r="N939"/>
    </row>
    <row r="940" spans="5:14" x14ac:dyDescent="0.2">
      <c r="E940" s="43">
        <f>_xlfn.XLOOKUP(Table2[[#This Row],[Player]],'RAW Player Stats'!$B$3:$B$10006,'RAW Player Stats'!$F$3:$F$10006)</f>
        <v>0</v>
      </c>
      <c r="H940" s="23"/>
      <c r="J940" s="22"/>
      <c r="K940"/>
      <c r="N940"/>
    </row>
    <row r="941" spans="5:14" x14ac:dyDescent="0.2">
      <c r="E941" s="43">
        <f>_xlfn.XLOOKUP(Table2[[#This Row],[Player]],'RAW Player Stats'!$B$3:$B$10006,'RAW Player Stats'!$F$3:$F$10006)</f>
        <v>0</v>
      </c>
      <c r="H941" s="23"/>
      <c r="J941" s="22"/>
      <c r="K941"/>
      <c r="N941"/>
    </row>
    <row r="942" spans="5:14" x14ac:dyDescent="0.2">
      <c r="E942" s="43">
        <f>_xlfn.XLOOKUP(Table2[[#This Row],[Player]],'RAW Player Stats'!$B$3:$B$10006,'RAW Player Stats'!$F$3:$F$10006)</f>
        <v>0</v>
      </c>
      <c r="H942" s="23"/>
      <c r="J942" s="22"/>
      <c r="K942"/>
      <c r="N942"/>
    </row>
    <row r="943" spans="5:14" x14ac:dyDescent="0.2">
      <c r="E943" s="43">
        <f>_xlfn.XLOOKUP(Table2[[#This Row],[Player]],'RAW Player Stats'!$B$3:$B$10006,'RAW Player Stats'!$F$3:$F$10006)</f>
        <v>0</v>
      </c>
      <c r="H943" s="23"/>
      <c r="J943" s="22"/>
      <c r="K943"/>
      <c r="N943"/>
    </row>
    <row r="944" spans="5:14" x14ac:dyDescent="0.2">
      <c r="E944" s="43">
        <f>_xlfn.XLOOKUP(Table2[[#This Row],[Player]],'RAW Player Stats'!$B$3:$B$10006,'RAW Player Stats'!$F$3:$F$10006)</f>
        <v>0</v>
      </c>
      <c r="H944" s="23"/>
      <c r="J944" s="22"/>
      <c r="K944"/>
      <c r="N944"/>
    </row>
    <row r="945" spans="5:14" x14ac:dyDescent="0.2">
      <c r="E945" s="43">
        <f>_xlfn.XLOOKUP(Table2[[#This Row],[Player]],'RAW Player Stats'!$B$3:$B$10006,'RAW Player Stats'!$F$3:$F$10006)</f>
        <v>0</v>
      </c>
      <c r="H945" s="23"/>
      <c r="J945" s="22"/>
      <c r="K945"/>
      <c r="N945"/>
    </row>
    <row r="946" spans="5:14" x14ac:dyDescent="0.2">
      <c r="E946" s="43">
        <f>_xlfn.XLOOKUP(Table2[[#This Row],[Player]],'RAW Player Stats'!$B$3:$B$10006,'RAW Player Stats'!$F$3:$F$10006)</f>
        <v>0</v>
      </c>
      <c r="H946" s="23"/>
      <c r="J946" s="22"/>
      <c r="K946"/>
      <c r="N946"/>
    </row>
    <row r="947" spans="5:14" x14ac:dyDescent="0.2">
      <c r="E947" s="43">
        <f>_xlfn.XLOOKUP(Table2[[#This Row],[Player]],'RAW Player Stats'!$B$3:$B$10006,'RAW Player Stats'!$F$3:$F$10006)</f>
        <v>0</v>
      </c>
      <c r="H947" s="23"/>
      <c r="J947" s="22"/>
      <c r="K947"/>
      <c r="N947"/>
    </row>
    <row r="948" spans="5:14" x14ac:dyDescent="0.2">
      <c r="E948" s="43">
        <f>_xlfn.XLOOKUP(Table2[[#This Row],[Player]],'RAW Player Stats'!$B$3:$B$10006,'RAW Player Stats'!$F$3:$F$10006)</f>
        <v>0</v>
      </c>
      <c r="H948" s="23"/>
      <c r="J948" s="22"/>
      <c r="K948"/>
      <c r="N948"/>
    </row>
    <row r="949" spans="5:14" x14ac:dyDescent="0.2">
      <c r="E949" s="43">
        <f>_xlfn.XLOOKUP(Table2[[#This Row],[Player]],'RAW Player Stats'!$B$3:$B$10006,'RAW Player Stats'!$F$3:$F$10006)</f>
        <v>0</v>
      </c>
      <c r="H949" s="23"/>
      <c r="J949" s="22"/>
      <c r="K949"/>
      <c r="N949"/>
    </row>
    <row r="950" spans="5:14" x14ac:dyDescent="0.2">
      <c r="E950" s="43">
        <f>_xlfn.XLOOKUP(Table2[[#This Row],[Player]],'RAW Player Stats'!$B$3:$B$10006,'RAW Player Stats'!$F$3:$F$10006)</f>
        <v>0</v>
      </c>
      <c r="H950" s="23"/>
      <c r="J950" s="22"/>
      <c r="K950"/>
      <c r="N950"/>
    </row>
    <row r="951" spans="5:14" x14ac:dyDescent="0.2">
      <c r="E951" s="43">
        <f>_xlfn.XLOOKUP(Table2[[#This Row],[Player]],'RAW Player Stats'!$B$3:$B$10006,'RAW Player Stats'!$F$3:$F$10006)</f>
        <v>0</v>
      </c>
      <c r="H951" s="23"/>
      <c r="J951" s="22"/>
      <c r="K951"/>
      <c r="N951"/>
    </row>
    <row r="952" spans="5:14" x14ac:dyDescent="0.2">
      <c r="E952" s="43">
        <f>_xlfn.XLOOKUP(Table2[[#This Row],[Player]],'RAW Player Stats'!$B$3:$B$10006,'RAW Player Stats'!$F$3:$F$10006)</f>
        <v>0</v>
      </c>
      <c r="H952" s="23"/>
      <c r="J952" s="22"/>
      <c r="K952"/>
      <c r="N952"/>
    </row>
    <row r="953" spans="5:14" x14ac:dyDescent="0.2">
      <c r="E953" s="43">
        <f>_xlfn.XLOOKUP(Table2[[#This Row],[Player]],'RAW Player Stats'!$B$3:$B$10006,'RAW Player Stats'!$F$3:$F$10006)</f>
        <v>0</v>
      </c>
      <c r="H953" s="23"/>
      <c r="J953" s="22"/>
      <c r="K953"/>
      <c r="N953"/>
    </row>
    <row r="954" spans="5:14" x14ac:dyDescent="0.2">
      <c r="E954" s="43">
        <f>_xlfn.XLOOKUP(Table2[[#This Row],[Player]],'RAW Player Stats'!$B$3:$B$10006,'RAW Player Stats'!$F$3:$F$10006)</f>
        <v>0</v>
      </c>
      <c r="H954" s="23"/>
      <c r="J954" s="22"/>
      <c r="K954"/>
      <c r="N954"/>
    </row>
    <row r="955" spans="5:14" x14ac:dyDescent="0.2">
      <c r="E955" s="43">
        <f>_xlfn.XLOOKUP(Table2[[#This Row],[Player]],'RAW Player Stats'!$B$3:$B$10006,'RAW Player Stats'!$F$3:$F$10006)</f>
        <v>0</v>
      </c>
      <c r="H955" s="23"/>
      <c r="J955" s="22"/>
      <c r="K955"/>
      <c r="N955"/>
    </row>
    <row r="956" spans="5:14" x14ac:dyDescent="0.2">
      <c r="E956" s="43">
        <f>_xlfn.XLOOKUP(Table2[[#This Row],[Player]],'RAW Player Stats'!$B$3:$B$10006,'RAW Player Stats'!$F$3:$F$10006)</f>
        <v>0</v>
      </c>
      <c r="H956" s="23"/>
      <c r="J956" s="22"/>
      <c r="K956"/>
      <c r="N956"/>
    </row>
    <row r="957" spans="5:14" x14ac:dyDescent="0.2">
      <c r="E957" s="43">
        <f>_xlfn.XLOOKUP(Table2[[#This Row],[Player]],'RAW Player Stats'!$B$3:$B$10006,'RAW Player Stats'!$F$3:$F$10006)</f>
        <v>0</v>
      </c>
      <c r="H957" s="23"/>
      <c r="J957" s="22"/>
      <c r="K957"/>
      <c r="N957"/>
    </row>
    <row r="958" spans="5:14" x14ac:dyDescent="0.2">
      <c r="E958" s="43">
        <f>_xlfn.XLOOKUP(Table2[[#This Row],[Player]],'RAW Player Stats'!$B$3:$B$10006,'RAW Player Stats'!$F$3:$F$10006)</f>
        <v>0</v>
      </c>
      <c r="H958" s="23"/>
      <c r="J958" s="22"/>
      <c r="K958"/>
      <c r="N958"/>
    </row>
    <row r="959" spans="5:14" x14ac:dyDescent="0.2">
      <c r="E959" s="43">
        <f>_xlfn.XLOOKUP(Table2[[#This Row],[Player]],'RAW Player Stats'!$B$3:$B$10006,'RAW Player Stats'!$F$3:$F$10006)</f>
        <v>0</v>
      </c>
      <c r="H959" s="23"/>
      <c r="J959" s="22"/>
      <c r="K959"/>
      <c r="N959"/>
    </row>
    <row r="960" spans="5:14" x14ac:dyDescent="0.2">
      <c r="E960" s="43">
        <f>_xlfn.XLOOKUP(Table2[[#This Row],[Player]],'RAW Player Stats'!$B$3:$B$10006,'RAW Player Stats'!$F$3:$F$10006)</f>
        <v>0</v>
      </c>
      <c r="H960" s="23"/>
      <c r="J960" s="22"/>
      <c r="K960"/>
      <c r="N960"/>
    </row>
    <row r="961" spans="5:14" x14ac:dyDescent="0.2">
      <c r="E961" s="43">
        <f>_xlfn.XLOOKUP(Table2[[#This Row],[Player]],'RAW Player Stats'!$B$3:$B$10006,'RAW Player Stats'!$F$3:$F$10006)</f>
        <v>0</v>
      </c>
      <c r="H961" s="23"/>
      <c r="J961" s="22"/>
      <c r="K961"/>
      <c r="N961"/>
    </row>
    <row r="962" spans="5:14" x14ac:dyDescent="0.2">
      <c r="E962" s="43">
        <f>_xlfn.XLOOKUP(Table2[[#This Row],[Player]],'RAW Player Stats'!$B$3:$B$10006,'RAW Player Stats'!$F$3:$F$10006)</f>
        <v>0</v>
      </c>
      <c r="H962" s="23"/>
      <c r="J962" s="22"/>
      <c r="K962"/>
      <c r="N962"/>
    </row>
    <row r="963" spans="5:14" x14ac:dyDescent="0.2">
      <c r="E963" s="43">
        <f>_xlfn.XLOOKUP(Table2[[#This Row],[Player]],'RAW Player Stats'!$B$3:$B$10006,'RAW Player Stats'!$F$3:$F$10006)</f>
        <v>0</v>
      </c>
      <c r="H963" s="23"/>
      <c r="J963" s="22"/>
      <c r="K963"/>
      <c r="N963"/>
    </row>
    <row r="964" spans="5:14" x14ac:dyDescent="0.2">
      <c r="E964" s="43">
        <f>_xlfn.XLOOKUP(Table2[[#This Row],[Player]],'RAW Player Stats'!$B$3:$B$10006,'RAW Player Stats'!$F$3:$F$10006)</f>
        <v>0</v>
      </c>
      <c r="H964" s="23"/>
      <c r="J964" s="22"/>
      <c r="K964"/>
      <c r="N964"/>
    </row>
    <row r="965" spans="5:14" x14ac:dyDescent="0.2">
      <c r="E965" s="43">
        <f>_xlfn.XLOOKUP(Table2[[#This Row],[Player]],'RAW Player Stats'!$B$3:$B$10006,'RAW Player Stats'!$F$3:$F$10006)</f>
        <v>0</v>
      </c>
      <c r="H965" s="23"/>
      <c r="J965" s="22"/>
      <c r="K965"/>
      <c r="N965"/>
    </row>
    <row r="966" spans="5:14" x14ac:dyDescent="0.2">
      <c r="E966" s="43">
        <f>_xlfn.XLOOKUP(Table2[[#This Row],[Player]],'RAW Player Stats'!$B$3:$B$10006,'RAW Player Stats'!$F$3:$F$10006)</f>
        <v>0</v>
      </c>
      <c r="H966" s="23"/>
      <c r="J966" s="22"/>
      <c r="K966"/>
      <c r="N966"/>
    </row>
    <row r="967" spans="5:14" x14ac:dyDescent="0.2">
      <c r="E967" s="43">
        <f>_xlfn.XLOOKUP(Table2[[#This Row],[Player]],'RAW Player Stats'!$B$3:$B$10006,'RAW Player Stats'!$F$3:$F$10006)</f>
        <v>0</v>
      </c>
      <c r="H967" s="23"/>
      <c r="J967" s="22"/>
      <c r="K967"/>
      <c r="N967"/>
    </row>
    <row r="968" spans="5:14" x14ac:dyDescent="0.2">
      <c r="E968" s="43">
        <f>_xlfn.XLOOKUP(Table2[[#This Row],[Player]],'RAW Player Stats'!$B$3:$B$10006,'RAW Player Stats'!$F$3:$F$10006)</f>
        <v>0</v>
      </c>
      <c r="H968" s="23"/>
      <c r="J968" s="22"/>
      <c r="K968"/>
      <c r="N968"/>
    </row>
    <row r="969" spans="5:14" x14ac:dyDescent="0.2">
      <c r="E969" s="43">
        <f>_xlfn.XLOOKUP(Table2[[#This Row],[Player]],'RAW Player Stats'!$B$3:$B$10006,'RAW Player Stats'!$F$3:$F$10006)</f>
        <v>0</v>
      </c>
      <c r="H969" s="23"/>
      <c r="J969" s="22"/>
      <c r="K969"/>
      <c r="N969"/>
    </row>
    <row r="970" spans="5:14" x14ac:dyDescent="0.2">
      <c r="E970" s="43">
        <f>_xlfn.XLOOKUP(Table2[[#This Row],[Player]],'RAW Player Stats'!$B$3:$B$10006,'RAW Player Stats'!$F$3:$F$10006)</f>
        <v>0</v>
      </c>
      <c r="H970" s="23"/>
      <c r="J970" s="22"/>
      <c r="K970"/>
      <c r="N970"/>
    </row>
    <row r="971" spans="5:14" x14ac:dyDescent="0.2">
      <c r="E971" s="43">
        <f>_xlfn.XLOOKUP(Table2[[#This Row],[Player]],'RAW Player Stats'!$B$3:$B$10006,'RAW Player Stats'!$F$3:$F$10006)</f>
        <v>0</v>
      </c>
      <c r="H971" s="23"/>
      <c r="J971" s="22"/>
      <c r="K971"/>
      <c r="N971"/>
    </row>
    <row r="972" spans="5:14" x14ac:dyDescent="0.2">
      <c r="E972" s="43">
        <f>_xlfn.XLOOKUP(Table2[[#This Row],[Player]],'RAW Player Stats'!$B$3:$B$10006,'RAW Player Stats'!$F$3:$F$10006)</f>
        <v>0</v>
      </c>
      <c r="H972" s="23"/>
      <c r="J972" s="22"/>
      <c r="K972"/>
      <c r="N972"/>
    </row>
    <row r="973" spans="5:14" x14ac:dyDescent="0.2">
      <c r="E973" s="43">
        <f>_xlfn.XLOOKUP(Table2[[#This Row],[Player]],'RAW Player Stats'!$B$3:$B$10006,'RAW Player Stats'!$F$3:$F$10006)</f>
        <v>0</v>
      </c>
      <c r="H973" s="23"/>
      <c r="J973" s="22"/>
      <c r="K973"/>
      <c r="N973"/>
    </row>
    <row r="974" spans="5:14" x14ac:dyDescent="0.2">
      <c r="E974" s="43">
        <f>_xlfn.XLOOKUP(Table2[[#This Row],[Player]],'RAW Player Stats'!$B$3:$B$10006,'RAW Player Stats'!$F$3:$F$10006)</f>
        <v>0</v>
      </c>
      <c r="H974" s="23"/>
      <c r="J974" s="22"/>
      <c r="K974"/>
      <c r="N974"/>
    </row>
    <row r="975" spans="5:14" x14ac:dyDescent="0.2">
      <c r="E975" s="43">
        <f>_xlfn.XLOOKUP(Table2[[#This Row],[Player]],'RAW Player Stats'!$B$3:$B$10006,'RAW Player Stats'!$F$3:$F$10006)</f>
        <v>0</v>
      </c>
      <c r="H975" s="23"/>
      <c r="J975" s="22"/>
      <c r="K975"/>
      <c r="N975"/>
    </row>
    <row r="976" spans="5:14" x14ac:dyDescent="0.2">
      <c r="E976" s="43">
        <f>_xlfn.XLOOKUP(Table2[[#This Row],[Player]],'RAW Player Stats'!$B$3:$B$10006,'RAW Player Stats'!$F$3:$F$10006)</f>
        <v>0</v>
      </c>
      <c r="H976" s="23"/>
      <c r="J976" s="22"/>
      <c r="K976"/>
      <c r="N976"/>
    </row>
    <row r="977" spans="5:14" x14ac:dyDescent="0.2">
      <c r="E977" s="43">
        <f>_xlfn.XLOOKUP(Table2[[#This Row],[Player]],'RAW Player Stats'!$B$3:$B$10006,'RAW Player Stats'!$F$3:$F$10006)</f>
        <v>0</v>
      </c>
      <c r="H977" s="23"/>
      <c r="J977" s="22"/>
      <c r="K977"/>
      <c r="N977"/>
    </row>
    <row r="978" spans="5:14" x14ac:dyDescent="0.2">
      <c r="E978" s="43">
        <f>_xlfn.XLOOKUP(Table2[[#This Row],[Player]],'RAW Player Stats'!$B$3:$B$10006,'RAW Player Stats'!$F$3:$F$10006)</f>
        <v>0</v>
      </c>
      <c r="H978" s="23"/>
      <c r="J978" s="22"/>
      <c r="K978"/>
      <c r="N978"/>
    </row>
    <row r="979" spans="5:14" x14ac:dyDescent="0.2">
      <c r="E979" s="43">
        <f>_xlfn.XLOOKUP(Table2[[#This Row],[Player]],'RAW Player Stats'!$B$3:$B$10006,'RAW Player Stats'!$F$3:$F$10006)</f>
        <v>0</v>
      </c>
      <c r="H979" s="23"/>
      <c r="J979" s="22"/>
      <c r="K979"/>
      <c r="N979"/>
    </row>
    <row r="980" spans="5:14" x14ac:dyDescent="0.2">
      <c r="E980" s="43">
        <f>_xlfn.XLOOKUP(Table2[[#This Row],[Player]],'RAW Player Stats'!$B$3:$B$10006,'RAW Player Stats'!$F$3:$F$10006)</f>
        <v>0</v>
      </c>
      <c r="H980" s="23"/>
      <c r="J980" s="22"/>
      <c r="K980"/>
      <c r="N980"/>
    </row>
    <row r="981" spans="5:14" x14ac:dyDescent="0.2">
      <c r="E981" s="43">
        <f>_xlfn.XLOOKUP(Table2[[#This Row],[Player]],'RAW Player Stats'!$B$3:$B$10006,'RAW Player Stats'!$F$3:$F$10006)</f>
        <v>0</v>
      </c>
      <c r="H981" s="23"/>
      <c r="J981" s="22"/>
      <c r="K981"/>
      <c r="N981"/>
    </row>
    <row r="982" spans="5:14" x14ac:dyDescent="0.2">
      <c r="E982" s="43">
        <f>_xlfn.XLOOKUP(Table2[[#This Row],[Player]],'RAW Player Stats'!$B$3:$B$10006,'RAW Player Stats'!$F$3:$F$10006)</f>
        <v>0</v>
      </c>
      <c r="H982" s="23"/>
      <c r="J982" s="22"/>
      <c r="K982"/>
      <c r="N982"/>
    </row>
    <row r="983" spans="5:14" x14ac:dyDescent="0.2">
      <c r="E983" s="43">
        <f>_xlfn.XLOOKUP(Table2[[#This Row],[Player]],'RAW Player Stats'!$B$3:$B$10006,'RAW Player Stats'!$F$3:$F$10006)</f>
        <v>0</v>
      </c>
      <c r="H983" s="23"/>
      <c r="J983" s="22"/>
      <c r="K983"/>
      <c r="N983"/>
    </row>
    <row r="984" spans="5:14" x14ac:dyDescent="0.2">
      <c r="E984" s="43">
        <f>_xlfn.XLOOKUP(Table2[[#This Row],[Player]],'RAW Player Stats'!$B$3:$B$10006,'RAW Player Stats'!$F$3:$F$10006)</f>
        <v>0</v>
      </c>
      <c r="H984" s="23"/>
      <c r="J984" s="22"/>
      <c r="K984"/>
      <c r="N984"/>
    </row>
    <row r="985" spans="5:14" x14ac:dyDescent="0.2">
      <c r="E985" s="43">
        <f>_xlfn.XLOOKUP(Table2[[#This Row],[Player]],'RAW Player Stats'!$B$3:$B$10006,'RAW Player Stats'!$F$3:$F$10006)</f>
        <v>0</v>
      </c>
      <c r="H985" s="23"/>
      <c r="J985" s="22"/>
      <c r="K985"/>
      <c r="N985"/>
    </row>
    <row r="986" spans="5:14" x14ac:dyDescent="0.2">
      <c r="E986" s="43">
        <f>_xlfn.XLOOKUP(Table2[[#This Row],[Player]],'RAW Player Stats'!$B$3:$B$10006,'RAW Player Stats'!$F$3:$F$10006)</f>
        <v>0</v>
      </c>
      <c r="H986" s="23"/>
      <c r="J986" s="22"/>
      <c r="K986"/>
      <c r="N986"/>
    </row>
    <row r="987" spans="5:14" x14ac:dyDescent="0.2">
      <c r="E987" s="43">
        <f>_xlfn.XLOOKUP(Table2[[#This Row],[Player]],'RAW Player Stats'!$B$3:$B$10006,'RAW Player Stats'!$F$3:$F$10006)</f>
        <v>0</v>
      </c>
      <c r="H987" s="23"/>
      <c r="J987" s="22"/>
      <c r="K987"/>
      <c r="N987"/>
    </row>
    <row r="988" spans="5:14" x14ac:dyDescent="0.2">
      <c r="E988" s="43">
        <f>_xlfn.XLOOKUP(Table2[[#This Row],[Player]],'RAW Player Stats'!$B$3:$B$10006,'RAW Player Stats'!$F$3:$F$10006)</f>
        <v>0</v>
      </c>
      <c r="H988" s="23"/>
      <c r="J988" s="22"/>
      <c r="K988"/>
      <c r="N988"/>
    </row>
    <row r="989" spans="5:14" x14ac:dyDescent="0.2">
      <c r="E989" s="43">
        <f>_xlfn.XLOOKUP(Table2[[#This Row],[Player]],'RAW Player Stats'!$B$3:$B$10006,'RAW Player Stats'!$F$3:$F$10006)</f>
        <v>0</v>
      </c>
      <c r="H989" s="23"/>
      <c r="J989" s="22"/>
      <c r="K989"/>
      <c r="N989"/>
    </row>
    <row r="990" spans="5:14" x14ac:dyDescent="0.2">
      <c r="E990" s="43">
        <f>_xlfn.XLOOKUP(Table2[[#This Row],[Player]],'RAW Player Stats'!$B$3:$B$10006,'RAW Player Stats'!$F$3:$F$10006)</f>
        <v>0</v>
      </c>
      <c r="H990" s="23"/>
      <c r="J990" s="22"/>
      <c r="K990"/>
      <c r="N990"/>
    </row>
    <row r="991" spans="5:14" x14ac:dyDescent="0.2">
      <c r="E991" s="43">
        <f>_xlfn.XLOOKUP(Table2[[#This Row],[Player]],'RAW Player Stats'!$B$3:$B$10006,'RAW Player Stats'!$F$3:$F$10006)</f>
        <v>0</v>
      </c>
      <c r="H991" s="23"/>
      <c r="J991" s="22"/>
      <c r="K991"/>
      <c r="N991"/>
    </row>
    <row r="992" spans="5:14" x14ac:dyDescent="0.2">
      <c r="E992" s="43">
        <f>_xlfn.XLOOKUP(Table2[[#This Row],[Player]],'RAW Player Stats'!$B$3:$B$10006,'RAW Player Stats'!$F$3:$F$10006)</f>
        <v>0</v>
      </c>
      <c r="H992" s="23"/>
      <c r="J992" s="22"/>
      <c r="K992"/>
      <c r="N992"/>
    </row>
    <row r="993" spans="5:14" x14ac:dyDescent="0.2">
      <c r="E993" s="43">
        <f>_xlfn.XLOOKUP(Table2[[#This Row],[Player]],'RAW Player Stats'!$B$3:$B$10006,'RAW Player Stats'!$F$3:$F$10006)</f>
        <v>0</v>
      </c>
      <c r="H993" s="23"/>
      <c r="J993" s="22"/>
      <c r="K993"/>
      <c r="N993"/>
    </row>
    <row r="994" spans="5:14" x14ac:dyDescent="0.2">
      <c r="E994" s="43">
        <f>_xlfn.XLOOKUP(Table2[[#This Row],[Player]],'RAW Player Stats'!$B$3:$B$10006,'RAW Player Stats'!$F$3:$F$10006)</f>
        <v>0</v>
      </c>
      <c r="H994" s="23"/>
      <c r="J994" s="22"/>
      <c r="K994"/>
      <c r="N994"/>
    </row>
    <row r="995" spans="5:14" x14ac:dyDescent="0.2">
      <c r="E995" s="43">
        <f>_xlfn.XLOOKUP(Table2[[#This Row],[Player]],'RAW Player Stats'!$B$3:$B$10006,'RAW Player Stats'!$F$3:$F$10006)</f>
        <v>0</v>
      </c>
      <c r="H995" s="23"/>
      <c r="J995" s="22"/>
      <c r="K995"/>
      <c r="N995"/>
    </row>
    <row r="996" spans="5:14" x14ac:dyDescent="0.2">
      <c r="E996" s="43">
        <f>_xlfn.XLOOKUP(Table2[[#This Row],[Player]],'RAW Player Stats'!$B$3:$B$10006,'RAW Player Stats'!$F$3:$F$10006)</f>
        <v>0</v>
      </c>
      <c r="H996" s="23"/>
      <c r="J996" s="22"/>
      <c r="K996"/>
      <c r="N996"/>
    </row>
    <row r="997" spans="5:14" x14ac:dyDescent="0.2">
      <c r="E997" s="43">
        <f>_xlfn.XLOOKUP(Table2[[#This Row],[Player]],'RAW Player Stats'!$B$3:$B$10006,'RAW Player Stats'!$F$3:$F$10006)</f>
        <v>0</v>
      </c>
      <c r="H997" s="23"/>
      <c r="J997" s="22"/>
      <c r="K997"/>
      <c r="N997"/>
    </row>
    <row r="998" spans="5:14" x14ac:dyDescent="0.2">
      <c r="E998" s="43">
        <f>_xlfn.XLOOKUP(Table2[[#This Row],[Player]],'RAW Player Stats'!$B$3:$B$10006,'RAW Player Stats'!$F$3:$F$10006)</f>
        <v>0</v>
      </c>
      <c r="H998" s="23"/>
      <c r="J998" s="22"/>
      <c r="K998"/>
      <c r="N998"/>
    </row>
    <row r="999" spans="5:14" x14ac:dyDescent="0.2">
      <c r="E999" s="43">
        <f>_xlfn.XLOOKUP(Table2[[#This Row],[Player]],'RAW Player Stats'!$B$3:$B$10006,'RAW Player Stats'!$F$3:$F$10006)</f>
        <v>0</v>
      </c>
      <c r="H999" s="23"/>
      <c r="J999" s="22"/>
      <c r="K999"/>
      <c r="N999"/>
    </row>
    <row r="1000" spans="5:14" x14ac:dyDescent="0.2">
      <c r="E1000" s="43">
        <f>_xlfn.XLOOKUP(Table2[[#This Row],[Player]],'RAW Player Stats'!$B$3:$B$10006,'RAW Player Stats'!$F$3:$F$10006)</f>
        <v>0</v>
      </c>
      <c r="H1000" s="23"/>
      <c r="J1000" s="22"/>
      <c r="K1000"/>
      <c r="N1000"/>
    </row>
    <row r="1001" spans="5:14" x14ac:dyDescent="0.2">
      <c r="E1001" s="43">
        <f>_xlfn.XLOOKUP(Table2[[#This Row],[Player]],'RAW Player Stats'!$B$3:$B$10006,'RAW Player Stats'!$F$3:$F$10006)</f>
        <v>0</v>
      </c>
      <c r="H1001" s="23"/>
      <c r="J1001" s="22"/>
      <c r="K1001"/>
      <c r="N1001"/>
    </row>
    <row r="1002" spans="5:14" x14ac:dyDescent="0.2">
      <c r="E1002" s="43">
        <f>_xlfn.XLOOKUP(Table2[[#This Row],[Player]],'RAW Player Stats'!$B$3:$B$10006,'RAW Player Stats'!$F$3:$F$10006)</f>
        <v>0</v>
      </c>
      <c r="H1002" s="23"/>
      <c r="J1002" s="22"/>
      <c r="K1002"/>
      <c r="N1002"/>
    </row>
    <row r="1003" spans="5:14" x14ac:dyDescent="0.2">
      <c r="E1003" s="43">
        <f>_xlfn.XLOOKUP(Table2[[#This Row],[Player]],'RAW Player Stats'!$B$3:$B$10006,'RAW Player Stats'!$F$3:$F$10006)</f>
        <v>0</v>
      </c>
      <c r="H1003" s="23"/>
      <c r="J1003" s="22"/>
      <c r="K1003"/>
      <c r="N1003"/>
    </row>
    <row r="1004" spans="5:14" x14ac:dyDescent="0.2">
      <c r="E1004" s="43">
        <f>_xlfn.XLOOKUP(Table2[[#This Row],[Player]],'RAW Player Stats'!$B$3:$B$10006,'RAW Player Stats'!$F$3:$F$10006)</f>
        <v>0</v>
      </c>
      <c r="H1004" s="23"/>
      <c r="J1004" s="22"/>
      <c r="K1004"/>
      <c r="N1004"/>
    </row>
    <row r="1005" spans="5:14" x14ac:dyDescent="0.2">
      <c r="E1005" s="43">
        <f>_xlfn.XLOOKUP(Table2[[#This Row],[Player]],'RAW Player Stats'!$B$3:$B$10006,'RAW Player Stats'!$F$3:$F$10006)</f>
        <v>0</v>
      </c>
      <c r="H1005" s="23"/>
      <c r="J1005" s="22"/>
      <c r="K1005"/>
      <c r="N1005"/>
    </row>
    <row r="1006" spans="5:14" x14ac:dyDescent="0.2">
      <c r="E1006" s="43">
        <f>_xlfn.XLOOKUP(Table2[[#This Row],[Player]],'RAW Player Stats'!$B$3:$B$10006,'RAW Player Stats'!$F$3:$F$10006)</f>
        <v>0</v>
      </c>
      <c r="H1006" s="23"/>
      <c r="J1006" s="22"/>
      <c r="K1006"/>
      <c r="N1006"/>
    </row>
    <row r="1007" spans="5:14" x14ac:dyDescent="0.2">
      <c r="E1007" s="43">
        <f>_xlfn.XLOOKUP(Table2[[#This Row],[Player]],'RAW Player Stats'!$B$3:$B$10006,'RAW Player Stats'!$F$3:$F$10006)</f>
        <v>0</v>
      </c>
      <c r="H1007" s="23"/>
      <c r="J1007" s="22"/>
      <c r="K1007"/>
      <c r="N1007"/>
    </row>
    <row r="1008" spans="5:14" x14ac:dyDescent="0.2">
      <c r="E1008" s="43">
        <f>_xlfn.XLOOKUP(Table2[[#This Row],[Player]],'RAW Player Stats'!$B$3:$B$10006,'RAW Player Stats'!$F$3:$F$10006)</f>
        <v>0</v>
      </c>
      <c r="H1008" s="23"/>
      <c r="J1008" s="22"/>
      <c r="K1008"/>
      <c r="N1008"/>
    </row>
    <row r="1009" spans="5:14" x14ac:dyDescent="0.2">
      <c r="E1009" s="43">
        <f>_xlfn.XLOOKUP(Table2[[#This Row],[Player]],'RAW Player Stats'!$B$3:$B$10006,'RAW Player Stats'!$F$3:$F$10006)</f>
        <v>0</v>
      </c>
      <c r="H1009" s="23"/>
      <c r="J1009" s="22"/>
      <c r="K1009"/>
      <c r="N1009"/>
    </row>
    <row r="1010" spans="5:14" x14ac:dyDescent="0.2">
      <c r="E1010" s="43">
        <f>_xlfn.XLOOKUP(Table2[[#This Row],[Player]],'RAW Player Stats'!$B$3:$B$10006,'RAW Player Stats'!$F$3:$F$10006)</f>
        <v>0</v>
      </c>
      <c r="H1010" s="23"/>
      <c r="J1010" s="22"/>
      <c r="K1010"/>
      <c r="N1010"/>
    </row>
    <row r="1011" spans="5:14" x14ac:dyDescent="0.2">
      <c r="E1011" s="43">
        <f>_xlfn.XLOOKUP(Table2[[#This Row],[Player]],'RAW Player Stats'!$B$3:$B$10006,'RAW Player Stats'!$F$3:$F$10006)</f>
        <v>0</v>
      </c>
      <c r="H1011" s="23"/>
      <c r="J1011" s="22"/>
      <c r="K1011"/>
      <c r="N1011"/>
    </row>
    <row r="1012" spans="5:14" x14ac:dyDescent="0.2">
      <c r="E1012" s="43"/>
      <c r="H1012" s="44"/>
      <c r="I1012" s="45"/>
      <c r="J1012" s="22"/>
      <c r="K1012"/>
      <c r="N1012"/>
    </row>
  </sheetData>
  <phoneticPr fontId="1" type="noConversion"/>
  <conditionalFormatting sqref="H2:H1011">
    <cfRule type="cellIs" dxfId="9" priority="4" operator="lessThan">
      <formula>0.524</formula>
    </cfRule>
  </conditionalFormatting>
  <conditionalFormatting sqref="H2:H1012">
    <cfRule type="cellIs" dxfId="8" priority="5" operator="greaterThan">
      <formula>0.524</formula>
    </cfRule>
  </conditionalFormatting>
  <conditionalFormatting sqref="J2:J1012">
    <cfRule type="cellIs" dxfId="7" priority="6" operator="lessThan">
      <formula>$I$2</formula>
    </cfRule>
    <cfRule type="cellIs" dxfId="6" priority="7" operator="greaterThan">
      <formula>$I$2</formula>
    </cfRule>
  </conditionalFormatting>
  <dataValidations count="1">
    <dataValidation type="list" allowBlank="1" showInputMessage="1" showErrorMessage="1" sqref="F2:F1011" xr:uid="{86F18016-F4EC-8349-ACA9-CF0A3FFE0CD3}">
      <formula1>Team_ID</formula1>
    </dataValidation>
  </dataValidations>
  <pageMargins left="0.7" right="0.7" top="0.75" bottom="0.75" header="0.3" footer="0.3"/>
  <pageSetup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911CC6-3BCC-E941-845F-49CCC7748555}">
          <x14:formula1>
            <xm:f>'RAW Player Stats'!$B$3:$B$1000</xm:f>
          </x14:formula1>
          <xm:sqref>D2:D1011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ADD2-4096-AB46-9B0B-076E81271EFB}">
  <dimension ref="A1:O33"/>
  <sheetViews>
    <sheetView workbookViewId="0">
      <selection activeCell="Q33" sqref="Q33"/>
    </sheetView>
  </sheetViews>
  <sheetFormatPr baseColWidth="10" defaultRowHeight="16" x14ac:dyDescent="0.2"/>
  <cols>
    <col min="1" max="1" width="3.83203125" bestFit="1" customWidth="1"/>
    <col min="2" max="2" width="22.1640625" bestFit="1" customWidth="1"/>
    <col min="3" max="3" width="5.6640625" bestFit="1" customWidth="1"/>
    <col min="4" max="4" width="4.5" bestFit="1" customWidth="1"/>
    <col min="5" max="6" width="3.5" bestFit="1" customWidth="1"/>
    <col min="7" max="7" width="7" bestFit="1" customWidth="1"/>
    <col min="8" max="8" width="7.83203125" bestFit="1" customWidth="1"/>
    <col min="9" max="10" width="8.1640625" bestFit="1" customWidth="1"/>
    <col min="11" max="11" width="6.6640625" bestFit="1" customWidth="1"/>
    <col min="12" max="12" width="7.83203125" bestFit="1" customWidth="1"/>
    <col min="13" max="14" width="8.1640625" bestFit="1" customWidth="1"/>
    <col min="15" max="15" width="8" bestFit="1" customWidth="1"/>
  </cols>
  <sheetData>
    <row r="1" spans="1:15" ht="18" x14ac:dyDescent="0.2">
      <c r="A1" s="55" t="s">
        <v>586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6" customHeight="1" x14ac:dyDescent="0.2">
      <c r="A2" s="56"/>
      <c r="B2" s="56"/>
      <c r="C2" s="56"/>
      <c r="D2" s="56"/>
      <c r="E2" s="56"/>
      <c r="F2" s="56"/>
      <c r="G2" s="56"/>
      <c r="H2" s="56" t="s">
        <v>587</v>
      </c>
      <c r="I2" s="56"/>
      <c r="J2" s="56"/>
      <c r="K2" s="56"/>
      <c r="L2" s="56" t="s">
        <v>588</v>
      </c>
      <c r="M2" s="56"/>
      <c r="N2" s="56"/>
      <c r="O2" s="56"/>
    </row>
    <row r="3" spans="1:15" ht="17" x14ac:dyDescent="0.2">
      <c r="A3" s="4" t="s">
        <v>44</v>
      </c>
      <c r="B3" s="4" t="s">
        <v>41</v>
      </c>
      <c r="C3" s="4" t="s">
        <v>589</v>
      </c>
      <c r="D3" s="4" t="s">
        <v>590</v>
      </c>
      <c r="E3" s="4" t="s">
        <v>15</v>
      </c>
      <c r="F3" s="4" t="s">
        <v>13</v>
      </c>
      <c r="G3" s="4" t="s">
        <v>591</v>
      </c>
      <c r="H3" s="4" t="s">
        <v>592</v>
      </c>
      <c r="I3" s="4" t="s">
        <v>593</v>
      </c>
      <c r="J3" s="4" t="s">
        <v>594</v>
      </c>
      <c r="K3" s="4" t="s">
        <v>595</v>
      </c>
      <c r="L3" s="4" t="s">
        <v>596</v>
      </c>
      <c r="M3" s="4" t="s">
        <v>597</v>
      </c>
      <c r="N3" s="4" t="s">
        <v>598</v>
      </c>
      <c r="O3" s="4" t="s">
        <v>599</v>
      </c>
    </row>
    <row r="4" spans="1:15" ht="17" x14ac:dyDescent="0.2">
      <c r="A4" s="4">
        <v>1</v>
      </c>
      <c r="B4" s="6" t="s">
        <v>600</v>
      </c>
      <c r="C4" s="5" t="s">
        <v>601</v>
      </c>
      <c r="D4" s="5" t="s">
        <v>602</v>
      </c>
      <c r="E4" s="5">
        <v>57</v>
      </c>
      <c r="F4" s="5">
        <v>25</v>
      </c>
      <c r="G4" s="5">
        <v>0.69499999999999995</v>
      </c>
      <c r="H4" s="5">
        <v>6.52</v>
      </c>
      <c r="I4" s="5">
        <v>118.98</v>
      </c>
      <c r="J4" s="5">
        <v>112.28</v>
      </c>
      <c r="K4" s="5">
        <v>6.7</v>
      </c>
      <c r="L4" s="5">
        <v>6.38</v>
      </c>
      <c r="M4" s="5">
        <v>119.04</v>
      </c>
      <c r="N4" s="5">
        <v>112.48</v>
      </c>
      <c r="O4" s="5">
        <v>6.56</v>
      </c>
    </row>
    <row r="5" spans="1:15" ht="17" x14ac:dyDescent="0.2">
      <c r="A5" s="4">
        <v>2</v>
      </c>
      <c r="B5" s="6" t="s">
        <v>603</v>
      </c>
      <c r="C5" s="5" t="s">
        <v>601</v>
      </c>
      <c r="D5" s="5" t="s">
        <v>63</v>
      </c>
      <c r="E5" s="5">
        <v>51</v>
      </c>
      <c r="F5" s="5">
        <v>31</v>
      </c>
      <c r="G5" s="5">
        <v>0.622</v>
      </c>
      <c r="H5" s="5">
        <v>5.38</v>
      </c>
      <c r="I5" s="5">
        <v>117.31</v>
      </c>
      <c r="J5" s="5">
        <v>111.69</v>
      </c>
      <c r="K5" s="5">
        <v>5.62</v>
      </c>
      <c r="L5" s="5">
        <v>5.23</v>
      </c>
      <c r="M5" s="5">
        <v>117.31</v>
      </c>
      <c r="N5" s="5">
        <v>111.84</v>
      </c>
      <c r="O5" s="5">
        <v>5.47</v>
      </c>
    </row>
    <row r="6" spans="1:15" ht="17" x14ac:dyDescent="0.2">
      <c r="A6" s="4">
        <v>3</v>
      </c>
      <c r="B6" s="6" t="s">
        <v>604</v>
      </c>
      <c r="C6" s="5" t="s">
        <v>601</v>
      </c>
      <c r="D6" s="5" t="s">
        <v>602</v>
      </c>
      <c r="E6" s="5">
        <v>54</v>
      </c>
      <c r="F6" s="5">
        <v>28</v>
      </c>
      <c r="G6" s="5">
        <v>0.65900000000000003</v>
      </c>
      <c r="H6" s="5">
        <v>4.32</v>
      </c>
      <c r="I6" s="5">
        <v>118.87</v>
      </c>
      <c r="J6" s="5">
        <v>114.51</v>
      </c>
      <c r="K6" s="5">
        <v>4.3499999999999996</v>
      </c>
      <c r="L6" s="5">
        <v>4.37</v>
      </c>
      <c r="M6" s="5">
        <v>118.98</v>
      </c>
      <c r="N6" s="5">
        <v>114.56</v>
      </c>
      <c r="O6" s="5">
        <v>4.42</v>
      </c>
    </row>
    <row r="7" spans="1:15" ht="17" x14ac:dyDescent="0.2">
      <c r="A7" s="4">
        <v>4</v>
      </c>
      <c r="B7" s="6" t="s">
        <v>606</v>
      </c>
      <c r="C7" s="5" t="s">
        <v>15</v>
      </c>
      <c r="D7" s="5" t="s">
        <v>607</v>
      </c>
      <c r="E7" s="5">
        <v>51</v>
      </c>
      <c r="F7" s="5">
        <v>31</v>
      </c>
      <c r="G7" s="5">
        <v>0.622</v>
      </c>
      <c r="H7" s="5">
        <v>3.94</v>
      </c>
      <c r="I7" s="5">
        <v>116.01</v>
      </c>
      <c r="J7" s="5">
        <v>112.07</v>
      </c>
      <c r="K7" s="5">
        <v>3.93</v>
      </c>
      <c r="L7" s="5">
        <v>3.6</v>
      </c>
      <c r="M7" s="5">
        <v>115.68</v>
      </c>
      <c r="N7" s="5">
        <v>112.09</v>
      </c>
      <c r="O7" s="5">
        <v>3.59</v>
      </c>
    </row>
    <row r="8" spans="1:15" ht="17" x14ac:dyDescent="0.2">
      <c r="A8" s="4">
        <v>5</v>
      </c>
      <c r="B8" s="6" t="s">
        <v>605</v>
      </c>
      <c r="C8" s="5" t="s">
        <v>601</v>
      </c>
      <c r="D8" s="5" t="s">
        <v>63</v>
      </c>
      <c r="E8" s="5">
        <v>58</v>
      </c>
      <c r="F8" s="5">
        <v>24</v>
      </c>
      <c r="G8" s="5">
        <v>0.70699999999999996</v>
      </c>
      <c r="H8" s="5">
        <v>3.63</v>
      </c>
      <c r="I8" s="5">
        <v>116.13</v>
      </c>
      <c r="J8" s="5">
        <v>112.64</v>
      </c>
      <c r="K8" s="5">
        <v>3.49</v>
      </c>
      <c r="L8" s="5">
        <v>3.61</v>
      </c>
      <c r="M8" s="5">
        <v>116.12</v>
      </c>
      <c r="N8" s="5">
        <v>112.64</v>
      </c>
      <c r="O8" s="5">
        <v>3.48</v>
      </c>
    </row>
    <row r="9" spans="1:15" ht="17" x14ac:dyDescent="0.2">
      <c r="A9" s="4">
        <v>6</v>
      </c>
      <c r="B9" s="6" t="s">
        <v>610</v>
      </c>
      <c r="C9" s="5" t="s">
        <v>601</v>
      </c>
      <c r="D9" s="5" t="s">
        <v>602</v>
      </c>
      <c r="E9" s="5">
        <v>47</v>
      </c>
      <c r="F9" s="5">
        <v>35</v>
      </c>
      <c r="G9" s="5">
        <v>0.57299999999999995</v>
      </c>
      <c r="H9" s="5">
        <v>2.93</v>
      </c>
      <c r="I9" s="5">
        <v>118.86</v>
      </c>
      <c r="J9" s="5">
        <v>115.83</v>
      </c>
      <c r="K9" s="5">
        <v>3.03</v>
      </c>
      <c r="L9" s="5">
        <v>2.99</v>
      </c>
      <c r="M9" s="5">
        <v>118.98</v>
      </c>
      <c r="N9" s="5">
        <v>115.88</v>
      </c>
      <c r="O9" s="5">
        <v>3.1</v>
      </c>
    </row>
    <row r="10" spans="1:15" ht="17" x14ac:dyDescent="0.2">
      <c r="A10" s="4">
        <v>7</v>
      </c>
      <c r="B10" s="6" t="s">
        <v>608</v>
      </c>
      <c r="C10" s="5" t="s">
        <v>15</v>
      </c>
      <c r="D10" s="5" t="s">
        <v>609</v>
      </c>
      <c r="E10" s="5">
        <v>53</v>
      </c>
      <c r="F10" s="5">
        <v>29</v>
      </c>
      <c r="G10" s="5">
        <v>0.64600000000000002</v>
      </c>
      <c r="H10" s="5">
        <v>3.33</v>
      </c>
      <c r="I10" s="5">
        <v>118.38</v>
      </c>
      <c r="J10" s="5">
        <v>115.05</v>
      </c>
      <c r="K10" s="5">
        <v>3.34</v>
      </c>
      <c r="L10" s="5">
        <v>3.04</v>
      </c>
      <c r="M10" s="5">
        <v>118.22</v>
      </c>
      <c r="N10" s="5">
        <v>115.18</v>
      </c>
      <c r="O10" s="5">
        <v>3.04</v>
      </c>
    </row>
    <row r="11" spans="1:15" ht="17" x14ac:dyDescent="0.2">
      <c r="A11" s="4">
        <v>8</v>
      </c>
      <c r="B11" s="6" t="s">
        <v>611</v>
      </c>
      <c r="C11" s="5" t="s">
        <v>15</v>
      </c>
      <c r="D11" s="5" t="s">
        <v>612</v>
      </c>
      <c r="E11" s="5">
        <v>48</v>
      </c>
      <c r="F11" s="5">
        <v>34</v>
      </c>
      <c r="G11" s="5">
        <v>0.58499999999999996</v>
      </c>
      <c r="H11" s="5">
        <v>2.65</v>
      </c>
      <c r="I11" s="5">
        <v>119.97</v>
      </c>
      <c r="J11" s="5">
        <v>117.48</v>
      </c>
      <c r="K11" s="5">
        <v>2.4900000000000002</v>
      </c>
      <c r="L11" s="5">
        <v>2.2999999999999998</v>
      </c>
      <c r="M11" s="5">
        <v>119.86</v>
      </c>
      <c r="N11" s="5">
        <v>117.72</v>
      </c>
      <c r="O11" s="5">
        <v>2.14</v>
      </c>
    </row>
    <row r="12" spans="1:15" ht="17" x14ac:dyDescent="0.2">
      <c r="A12" s="4">
        <v>9</v>
      </c>
      <c r="B12" s="6" t="s">
        <v>613</v>
      </c>
      <c r="C12" s="5" t="s">
        <v>15</v>
      </c>
      <c r="D12" s="5" t="s">
        <v>612</v>
      </c>
      <c r="E12" s="5">
        <v>45</v>
      </c>
      <c r="F12" s="5">
        <v>37</v>
      </c>
      <c r="G12" s="5">
        <v>0.54900000000000004</v>
      </c>
      <c r="H12" s="5">
        <v>2.0699999999999998</v>
      </c>
      <c r="I12" s="5">
        <v>116.05</v>
      </c>
      <c r="J12" s="5">
        <v>113.94</v>
      </c>
      <c r="K12" s="5">
        <v>2.12</v>
      </c>
      <c r="L12" s="5">
        <v>2.08</v>
      </c>
      <c r="M12" s="5">
        <v>115.97</v>
      </c>
      <c r="N12" s="5">
        <v>113.86</v>
      </c>
      <c r="O12" s="5">
        <v>2.11</v>
      </c>
    </row>
    <row r="13" spans="1:15" ht="17" x14ac:dyDescent="0.2">
      <c r="A13" s="4">
        <v>10</v>
      </c>
      <c r="B13" s="6" t="s">
        <v>620</v>
      </c>
      <c r="C13" s="5" t="s">
        <v>601</v>
      </c>
      <c r="D13" s="5" t="s">
        <v>602</v>
      </c>
      <c r="E13" s="5">
        <v>41</v>
      </c>
      <c r="F13" s="5">
        <v>41</v>
      </c>
      <c r="G13" s="5">
        <v>0.5</v>
      </c>
      <c r="H13" s="5">
        <v>1.48</v>
      </c>
      <c r="I13" s="5">
        <v>116.37</v>
      </c>
      <c r="J13" s="5">
        <v>114.86</v>
      </c>
      <c r="K13" s="5">
        <v>1.51</v>
      </c>
      <c r="L13" s="5">
        <v>1.59</v>
      </c>
      <c r="M13" s="5">
        <v>116.55</v>
      </c>
      <c r="N13" s="5">
        <v>114.91</v>
      </c>
      <c r="O13" s="5">
        <v>1.63</v>
      </c>
    </row>
    <row r="14" spans="1:15" ht="17" x14ac:dyDescent="0.2">
      <c r="A14" s="4">
        <v>11</v>
      </c>
      <c r="B14" s="6" t="s">
        <v>617</v>
      </c>
      <c r="C14" s="5" t="s">
        <v>15</v>
      </c>
      <c r="D14" s="5" t="s">
        <v>607</v>
      </c>
      <c r="E14" s="5">
        <v>42</v>
      </c>
      <c r="F14" s="5">
        <v>40</v>
      </c>
      <c r="G14" s="5">
        <v>0.51200000000000001</v>
      </c>
      <c r="H14" s="5">
        <v>1.89</v>
      </c>
      <c r="I14" s="5">
        <v>115.26</v>
      </c>
      <c r="J14" s="5">
        <v>113.38</v>
      </c>
      <c r="K14" s="5">
        <v>1.88</v>
      </c>
      <c r="L14" s="5">
        <v>1.63</v>
      </c>
      <c r="M14" s="5">
        <v>115</v>
      </c>
      <c r="N14" s="5">
        <v>113.38</v>
      </c>
      <c r="O14" s="5">
        <v>1.61</v>
      </c>
    </row>
    <row r="15" spans="1:15" ht="17" x14ac:dyDescent="0.2">
      <c r="A15" s="4">
        <v>12</v>
      </c>
      <c r="B15" s="6" t="s">
        <v>619</v>
      </c>
      <c r="C15" s="5" t="s">
        <v>15</v>
      </c>
      <c r="D15" s="5" t="s">
        <v>612</v>
      </c>
      <c r="E15" s="5">
        <v>44</v>
      </c>
      <c r="F15" s="5">
        <v>38</v>
      </c>
      <c r="G15" s="5">
        <v>0.53700000000000003</v>
      </c>
      <c r="H15" s="5">
        <v>1.8</v>
      </c>
      <c r="I15" s="5">
        <v>117.1</v>
      </c>
      <c r="J15" s="5">
        <v>115.34</v>
      </c>
      <c r="K15" s="5">
        <v>1.75</v>
      </c>
      <c r="L15" s="5">
        <v>1.66</v>
      </c>
      <c r="M15" s="5">
        <v>117</v>
      </c>
      <c r="N15" s="5">
        <v>115.41</v>
      </c>
      <c r="O15" s="5">
        <v>1.6</v>
      </c>
    </row>
    <row r="16" spans="1:15" ht="17" x14ac:dyDescent="0.2">
      <c r="A16" s="4">
        <v>13</v>
      </c>
      <c r="B16" s="6" t="s">
        <v>616</v>
      </c>
      <c r="C16" s="5" t="s">
        <v>601</v>
      </c>
      <c r="D16" s="5" t="s">
        <v>63</v>
      </c>
      <c r="E16" s="5">
        <v>40</v>
      </c>
      <c r="F16" s="5">
        <v>42</v>
      </c>
      <c r="G16" s="5">
        <v>0.48799999999999999</v>
      </c>
      <c r="H16" s="5">
        <v>1.29</v>
      </c>
      <c r="I16" s="5">
        <v>114.52</v>
      </c>
      <c r="J16" s="5">
        <v>113.16</v>
      </c>
      <c r="K16" s="5">
        <v>1.36</v>
      </c>
      <c r="L16" s="5">
        <v>1.37</v>
      </c>
      <c r="M16" s="5">
        <v>114.55</v>
      </c>
      <c r="N16" s="5">
        <v>113.1</v>
      </c>
      <c r="O16" s="5">
        <v>1.44</v>
      </c>
    </row>
    <row r="17" spans="1:15" ht="17" x14ac:dyDescent="0.2">
      <c r="A17" s="4">
        <v>14</v>
      </c>
      <c r="B17" s="6" t="s">
        <v>615</v>
      </c>
      <c r="C17" s="5" t="s">
        <v>601</v>
      </c>
      <c r="D17" s="5" t="s">
        <v>602</v>
      </c>
      <c r="E17" s="5">
        <v>45</v>
      </c>
      <c r="F17" s="5">
        <v>37</v>
      </c>
      <c r="G17" s="5">
        <v>0.54900000000000004</v>
      </c>
      <c r="H17" s="5">
        <v>0.85</v>
      </c>
      <c r="I17" s="5">
        <v>116.07</v>
      </c>
      <c r="J17" s="5">
        <v>115.07</v>
      </c>
      <c r="K17" s="5">
        <v>1</v>
      </c>
      <c r="L17" s="5">
        <v>1.03</v>
      </c>
      <c r="M17" s="5">
        <v>116.19</v>
      </c>
      <c r="N17" s="5">
        <v>115.01</v>
      </c>
      <c r="O17" s="5">
        <v>1.18</v>
      </c>
    </row>
    <row r="18" spans="1:15" ht="17" x14ac:dyDescent="0.2">
      <c r="A18" s="4">
        <v>15</v>
      </c>
      <c r="B18" s="6" t="s">
        <v>614</v>
      </c>
      <c r="C18" s="5" t="s">
        <v>15</v>
      </c>
      <c r="D18" s="5" t="s">
        <v>609</v>
      </c>
      <c r="E18" s="5">
        <v>40</v>
      </c>
      <c r="F18" s="5">
        <v>42</v>
      </c>
      <c r="G18" s="5">
        <v>0.48799999999999999</v>
      </c>
      <c r="H18" s="5">
        <v>1.0900000000000001</v>
      </c>
      <c r="I18" s="5">
        <v>115.92</v>
      </c>
      <c r="J18" s="5">
        <v>114.9</v>
      </c>
      <c r="K18" s="5">
        <v>1.03</v>
      </c>
      <c r="L18" s="5">
        <v>0.96</v>
      </c>
      <c r="M18" s="5">
        <v>115.8</v>
      </c>
      <c r="N18" s="5">
        <v>114.91</v>
      </c>
      <c r="O18" s="5">
        <v>0.89</v>
      </c>
    </row>
    <row r="19" spans="1:15" ht="17" x14ac:dyDescent="0.2">
      <c r="A19" s="4">
        <v>16</v>
      </c>
      <c r="B19" s="6" t="s">
        <v>627</v>
      </c>
      <c r="C19" s="5" t="s">
        <v>15</v>
      </c>
      <c r="D19" s="5" t="s">
        <v>612</v>
      </c>
      <c r="E19" s="5">
        <v>43</v>
      </c>
      <c r="F19" s="5">
        <v>39</v>
      </c>
      <c r="G19" s="5">
        <v>0.52400000000000002</v>
      </c>
      <c r="H19" s="5">
        <v>0.56999999999999995</v>
      </c>
      <c r="I19" s="5">
        <v>115.31</v>
      </c>
      <c r="J19" s="5">
        <v>114.76</v>
      </c>
      <c r="K19" s="5">
        <v>0.55000000000000004</v>
      </c>
      <c r="L19" s="5">
        <v>0.43</v>
      </c>
      <c r="M19" s="5">
        <v>115.07</v>
      </c>
      <c r="N19" s="5">
        <v>114.67</v>
      </c>
      <c r="O19" s="5">
        <v>0.4</v>
      </c>
    </row>
    <row r="20" spans="1:15" ht="17" x14ac:dyDescent="0.2">
      <c r="A20" s="4">
        <v>17</v>
      </c>
      <c r="B20" s="6" t="s">
        <v>621</v>
      </c>
      <c r="C20" s="5" t="s">
        <v>601</v>
      </c>
      <c r="D20" s="5" t="s">
        <v>622</v>
      </c>
      <c r="E20" s="5">
        <v>41</v>
      </c>
      <c r="F20" s="5">
        <v>41</v>
      </c>
      <c r="G20" s="5">
        <v>0.5</v>
      </c>
      <c r="H20" s="5">
        <v>0.28999999999999998</v>
      </c>
      <c r="I20" s="5">
        <v>117.45</v>
      </c>
      <c r="J20" s="5">
        <v>117.16</v>
      </c>
      <c r="K20" s="5">
        <v>0.28999999999999998</v>
      </c>
      <c r="L20" s="5">
        <v>0.32</v>
      </c>
      <c r="M20" s="5">
        <v>117.66</v>
      </c>
      <c r="N20" s="5">
        <v>117.34</v>
      </c>
      <c r="O20" s="5">
        <v>0.32</v>
      </c>
    </row>
    <row r="21" spans="1:15" ht="17" x14ac:dyDescent="0.2">
      <c r="A21" s="4">
        <v>18</v>
      </c>
      <c r="B21" s="6" t="s">
        <v>624</v>
      </c>
      <c r="C21" s="5" t="s">
        <v>15</v>
      </c>
      <c r="D21" s="5" t="s">
        <v>612</v>
      </c>
      <c r="E21" s="5">
        <v>44</v>
      </c>
      <c r="F21" s="5">
        <v>38</v>
      </c>
      <c r="G21" s="5">
        <v>0.53700000000000003</v>
      </c>
      <c r="H21" s="5">
        <v>0.5</v>
      </c>
      <c r="I21" s="5">
        <v>115.91</v>
      </c>
      <c r="J21" s="5">
        <v>115.4</v>
      </c>
      <c r="K21" s="5">
        <v>0.51</v>
      </c>
      <c r="L21" s="5">
        <v>0.31</v>
      </c>
      <c r="M21" s="5">
        <v>115.67</v>
      </c>
      <c r="N21" s="5">
        <v>115.37</v>
      </c>
      <c r="O21" s="5">
        <v>0.31</v>
      </c>
    </row>
    <row r="22" spans="1:15" ht="17" x14ac:dyDescent="0.2">
      <c r="A22" s="4">
        <v>19</v>
      </c>
      <c r="B22" s="6" t="s">
        <v>618</v>
      </c>
      <c r="C22" s="5" t="s">
        <v>15</v>
      </c>
      <c r="D22" s="5" t="s">
        <v>607</v>
      </c>
      <c r="E22" s="5">
        <v>38</v>
      </c>
      <c r="F22" s="5">
        <v>44</v>
      </c>
      <c r="G22" s="5">
        <v>0.46300000000000002</v>
      </c>
      <c r="H22" s="5">
        <v>7.0000000000000007E-2</v>
      </c>
      <c r="I22" s="5">
        <v>117.63</v>
      </c>
      <c r="J22" s="5">
        <v>117.56</v>
      </c>
      <c r="K22" s="5">
        <v>0.06</v>
      </c>
      <c r="L22" s="5">
        <v>-0.14000000000000001</v>
      </c>
      <c r="M22" s="5">
        <v>117.54</v>
      </c>
      <c r="N22" s="5">
        <v>117.7</v>
      </c>
      <c r="O22" s="5">
        <v>-0.16</v>
      </c>
    </row>
    <row r="23" spans="1:15" ht="17" x14ac:dyDescent="0.2">
      <c r="A23" s="4">
        <v>20</v>
      </c>
      <c r="B23" s="6" t="s">
        <v>626</v>
      </c>
      <c r="C23" s="5" t="s">
        <v>15</v>
      </c>
      <c r="D23" s="5" t="s">
        <v>609</v>
      </c>
      <c r="E23" s="5">
        <v>42</v>
      </c>
      <c r="F23" s="5">
        <v>40</v>
      </c>
      <c r="G23" s="5">
        <v>0.51200000000000001</v>
      </c>
      <c r="H23" s="5">
        <v>-0.04</v>
      </c>
      <c r="I23" s="5">
        <v>114.52</v>
      </c>
      <c r="J23" s="5">
        <v>114.5</v>
      </c>
      <c r="K23" s="5">
        <v>0.02</v>
      </c>
      <c r="L23" s="5">
        <v>-0.22</v>
      </c>
      <c r="M23" s="5">
        <v>114.26</v>
      </c>
      <c r="N23" s="5">
        <v>114.43</v>
      </c>
      <c r="O23" s="5">
        <v>-0.18</v>
      </c>
    </row>
    <row r="24" spans="1:15" ht="17" x14ac:dyDescent="0.2">
      <c r="A24" s="4">
        <v>21</v>
      </c>
      <c r="B24" s="6" t="s">
        <v>628</v>
      </c>
      <c r="C24" s="5" t="s">
        <v>601</v>
      </c>
      <c r="D24" s="5" t="s">
        <v>622</v>
      </c>
      <c r="E24" s="5">
        <v>44</v>
      </c>
      <c r="F24" s="5">
        <v>38</v>
      </c>
      <c r="G24" s="5">
        <v>0.53700000000000003</v>
      </c>
      <c r="H24" s="5">
        <v>-0.32</v>
      </c>
      <c r="I24" s="5">
        <v>113.99</v>
      </c>
      <c r="J24" s="5">
        <v>114.4</v>
      </c>
      <c r="K24" s="5">
        <v>-0.41</v>
      </c>
      <c r="L24" s="5">
        <v>-0.13</v>
      </c>
      <c r="M24" s="5">
        <v>114.1</v>
      </c>
      <c r="N24" s="5">
        <v>114.32</v>
      </c>
      <c r="O24" s="5">
        <v>-0.22</v>
      </c>
    </row>
    <row r="25" spans="1:15" ht="17" x14ac:dyDescent="0.2">
      <c r="A25" s="4">
        <v>22</v>
      </c>
      <c r="B25" s="6" t="s">
        <v>625</v>
      </c>
      <c r="C25" s="5" t="s">
        <v>15</v>
      </c>
      <c r="D25" s="5" t="s">
        <v>609</v>
      </c>
      <c r="E25" s="5">
        <v>37</v>
      </c>
      <c r="F25" s="5">
        <v>45</v>
      </c>
      <c r="G25" s="5">
        <v>0.45100000000000001</v>
      </c>
      <c r="H25" s="5">
        <v>-0.94</v>
      </c>
      <c r="I25" s="5">
        <v>116.41</v>
      </c>
      <c r="J25" s="5">
        <v>117.44</v>
      </c>
      <c r="K25" s="5">
        <v>-1.02</v>
      </c>
      <c r="L25" s="5">
        <v>-1.03</v>
      </c>
      <c r="M25" s="5">
        <v>116.32</v>
      </c>
      <c r="N25" s="5">
        <v>117.43</v>
      </c>
      <c r="O25" s="5">
        <v>-1.1100000000000001</v>
      </c>
    </row>
    <row r="26" spans="1:15" ht="17" x14ac:dyDescent="0.2">
      <c r="A26" s="4">
        <v>23</v>
      </c>
      <c r="B26" s="6" t="s">
        <v>623</v>
      </c>
      <c r="C26" s="5" t="s">
        <v>601</v>
      </c>
      <c r="D26" s="5" t="s">
        <v>622</v>
      </c>
      <c r="E26" s="5">
        <v>35</v>
      </c>
      <c r="F26" s="5">
        <v>47</v>
      </c>
      <c r="G26" s="5">
        <v>0.42699999999999999</v>
      </c>
      <c r="H26" s="5">
        <v>-1.21</v>
      </c>
      <c r="I26" s="5">
        <v>115.21</v>
      </c>
      <c r="J26" s="5">
        <v>116.49</v>
      </c>
      <c r="K26" s="5">
        <v>-1.28</v>
      </c>
      <c r="L26" s="5">
        <v>-1.06</v>
      </c>
      <c r="M26" s="5">
        <v>115.39</v>
      </c>
      <c r="N26" s="5">
        <v>116.5</v>
      </c>
      <c r="O26" s="5">
        <v>-1.1200000000000001</v>
      </c>
    </row>
    <row r="27" spans="1:15" ht="17" x14ac:dyDescent="0.2">
      <c r="A27" s="4">
        <v>24</v>
      </c>
      <c r="B27" s="6" t="s">
        <v>631</v>
      </c>
      <c r="C27" s="5" t="s">
        <v>601</v>
      </c>
      <c r="D27" s="5" t="s">
        <v>622</v>
      </c>
      <c r="E27" s="5">
        <v>34</v>
      </c>
      <c r="F27" s="5">
        <v>48</v>
      </c>
      <c r="G27" s="5">
        <v>0.41499999999999998</v>
      </c>
      <c r="H27" s="5">
        <v>-2.56</v>
      </c>
      <c r="I27" s="5">
        <v>112.42</v>
      </c>
      <c r="J27" s="5">
        <v>114.99</v>
      </c>
      <c r="K27" s="5">
        <v>-2.57</v>
      </c>
      <c r="L27" s="5">
        <v>-2.39</v>
      </c>
      <c r="M27" s="5">
        <v>112.49</v>
      </c>
      <c r="N27" s="5">
        <v>114.88</v>
      </c>
      <c r="O27" s="5">
        <v>-2.39</v>
      </c>
    </row>
    <row r="28" spans="1:15" ht="17" x14ac:dyDescent="0.2">
      <c r="A28" s="4">
        <v>25</v>
      </c>
      <c r="B28" s="6" t="s">
        <v>630</v>
      </c>
      <c r="C28" s="5" t="s">
        <v>601</v>
      </c>
      <c r="D28" s="5" t="s">
        <v>63</v>
      </c>
      <c r="E28" s="5">
        <v>35</v>
      </c>
      <c r="F28" s="5">
        <v>47</v>
      </c>
      <c r="G28" s="5">
        <v>0.42699999999999999</v>
      </c>
      <c r="H28" s="5">
        <v>-3.18</v>
      </c>
      <c r="I28" s="5">
        <v>115.65</v>
      </c>
      <c r="J28" s="5">
        <v>118.81</v>
      </c>
      <c r="K28" s="5">
        <v>-3.16</v>
      </c>
      <c r="L28" s="5">
        <v>-2.91</v>
      </c>
      <c r="M28" s="5">
        <v>115.96</v>
      </c>
      <c r="N28" s="5">
        <v>118.83</v>
      </c>
      <c r="O28" s="5">
        <v>-2.87</v>
      </c>
    </row>
    <row r="29" spans="1:15" ht="17" x14ac:dyDescent="0.2">
      <c r="A29" s="4">
        <v>26</v>
      </c>
      <c r="B29" s="6" t="s">
        <v>629</v>
      </c>
      <c r="C29" s="5" t="s">
        <v>15</v>
      </c>
      <c r="D29" s="5" t="s">
        <v>609</v>
      </c>
      <c r="E29" s="5">
        <v>33</v>
      </c>
      <c r="F29" s="5">
        <v>49</v>
      </c>
      <c r="G29" s="5">
        <v>0.40200000000000002</v>
      </c>
      <c r="H29" s="5">
        <v>-4.01</v>
      </c>
      <c r="I29" s="5">
        <v>115.72</v>
      </c>
      <c r="J29" s="5">
        <v>119.83</v>
      </c>
      <c r="K29" s="5">
        <v>-4.1100000000000003</v>
      </c>
      <c r="L29" s="5">
        <v>-3.96</v>
      </c>
      <c r="M29" s="5">
        <v>115.72</v>
      </c>
      <c r="N29" s="5">
        <v>119.79</v>
      </c>
      <c r="O29" s="5">
        <v>-4.07</v>
      </c>
    </row>
    <row r="30" spans="1:15" ht="17" x14ac:dyDescent="0.2">
      <c r="A30" s="4">
        <v>27</v>
      </c>
      <c r="B30" s="6" t="s">
        <v>632</v>
      </c>
      <c r="C30" s="5" t="s">
        <v>601</v>
      </c>
      <c r="D30" s="5" t="s">
        <v>622</v>
      </c>
      <c r="E30" s="5">
        <v>27</v>
      </c>
      <c r="F30" s="5">
        <v>55</v>
      </c>
      <c r="G30" s="5">
        <v>0.32900000000000001</v>
      </c>
      <c r="H30" s="5">
        <v>-6.24</v>
      </c>
      <c r="I30" s="5">
        <v>109.86</v>
      </c>
      <c r="J30" s="5">
        <v>116.14</v>
      </c>
      <c r="K30" s="5">
        <v>-6.28</v>
      </c>
      <c r="L30" s="5">
        <v>-5.89</v>
      </c>
      <c r="M30" s="5">
        <v>110.04</v>
      </c>
      <c r="N30" s="5">
        <v>115.96</v>
      </c>
      <c r="O30" s="5">
        <v>-5.92</v>
      </c>
    </row>
    <row r="31" spans="1:15" ht="17" x14ac:dyDescent="0.2">
      <c r="A31" s="4">
        <v>28</v>
      </c>
      <c r="B31" s="6" t="s">
        <v>634</v>
      </c>
      <c r="C31" s="5" t="s">
        <v>15</v>
      </c>
      <c r="D31" s="5" t="s">
        <v>607</v>
      </c>
      <c r="E31" s="5">
        <v>22</v>
      </c>
      <c r="F31" s="5">
        <v>60</v>
      </c>
      <c r="G31" s="5">
        <v>0.26800000000000002</v>
      </c>
      <c r="H31" s="5">
        <v>-7.85</v>
      </c>
      <c r="I31" s="5">
        <v>112.14</v>
      </c>
      <c r="J31" s="5">
        <v>120.16</v>
      </c>
      <c r="K31" s="5">
        <v>-8.02</v>
      </c>
      <c r="L31" s="5">
        <v>-7.62</v>
      </c>
      <c r="M31" s="5">
        <v>112.21</v>
      </c>
      <c r="N31" s="5">
        <v>119.99</v>
      </c>
      <c r="O31" s="5">
        <v>-7.78</v>
      </c>
    </row>
    <row r="32" spans="1:15" ht="17" x14ac:dyDescent="0.2">
      <c r="A32" s="4">
        <v>29</v>
      </c>
      <c r="B32" s="6" t="s">
        <v>633</v>
      </c>
      <c r="C32" s="5" t="s">
        <v>601</v>
      </c>
      <c r="D32" s="5" t="s">
        <v>63</v>
      </c>
      <c r="E32" s="5">
        <v>17</v>
      </c>
      <c r="F32" s="5">
        <v>65</v>
      </c>
      <c r="G32" s="5">
        <v>0.20699999999999999</v>
      </c>
      <c r="H32" s="5">
        <v>-8.2200000000000006</v>
      </c>
      <c r="I32" s="5">
        <v>111.35</v>
      </c>
      <c r="J32" s="5">
        <v>119.68</v>
      </c>
      <c r="K32" s="5">
        <v>-8.33</v>
      </c>
      <c r="L32" s="5">
        <v>-7.73</v>
      </c>
      <c r="M32" s="5">
        <v>111.69</v>
      </c>
      <c r="N32" s="5">
        <v>119.52</v>
      </c>
      <c r="O32" s="5">
        <v>-7.83</v>
      </c>
    </row>
    <row r="33" spans="1:15" ht="17" x14ac:dyDescent="0.2">
      <c r="A33" s="4">
        <v>30</v>
      </c>
      <c r="B33" s="6" t="s">
        <v>635</v>
      </c>
      <c r="C33" s="5" t="s">
        <v>15</v>
      </c>
      <c r="D33" s="5" t="s">
        <v>607</v>
      </c>
      <c r="E33" s="5">
        <v>22</v>
      </c>
      <c r="F33" s="5">
        <v>60</v>
      </c>
      <c r="G33" s="5">
        <v>0.26800000000000002</v>
      </c>
      <c r="H33" s="5">
        <v>-10.039999999999999</v>
      </c>
      <c r="I33" s="5">
        <v>111.11</v>
      </c>
      <c r="J33" s="5">
        <v>120.96</v>
      </c>
      <c r="K33" s="5">
        <v>-9.85</v>
      </c>
      <c r="L33" s="5">
        <v>-9.82</v>
      </c>
      <c r="M33" s="5">
        <v>111.14</v>
      </c>
      <c r="N33" s="5">
        <v>120.79</v>
      </c>
      <c r="O33" s="5">
        <v>-9.65</v>
      </c>
    </row>
  </sheetData>
  <mergeCells count="4">
    <mergeCell ref="A1:O1"/>
    <mergeCell ref="A2:G2"/>
    <mergeCell ref="H2:K2"/>
    <mergeCell ref="L2:O2"/>
  </mergeCells>
  <hyperlinks>
    <hyperlink ref="B33" r:id="rId1" display="file:///teams/SAS/2023.html" xr:uid="{97A14E5B-E4E3-0046-AA34-FE7008A2807E}"/>
    <hyperlink ref="B32" r:id="rId2" display="file:///teams/DET/2023.html" xr:uid="{30B86000-F9B7-0948-AAA8-7455BFBABD12}"/>
    <hyperlink ref="B31" r:id="rId3" display="file:///teams/HOU/2023.html" xr:uid="{7A06BCCB-8DDE-8D46-8E83-E03287ED645C}"/>
    <hyperlink ref="B30" r:id="rId4" display="file:///teams/CHO/2023.html" xr:uid="{9E17CA9E-F28D-5F4D-A38B-8F19C1A34846}"/>
    <hyperlink ref="B29" r:id="rId5" display="file:///teams/POR/2023.html" xr:uid="{E1D23B86-CCAE-C240-8C79-D27F760055F4}"/>
    <hyperlink ref="B28" r:id="rId6" display="file:///teams/IND/2023.html" xr:uid="{C9B51258-2F41-F74B-B079-EFD56BA879C1}"/>
    <hyperlink ref="B27" r:id="rId7" display="file:///teams/ORL/2023.html" xr:uid="{BE967F72-AF54-4D4B-87AD-513F50126D9B}"/>
    <hyperlink ref="B26" r:id="rId8" display="file:///teams/WAS/2023.html" xr:uid="{13F73A1A-15E9-0344-BBCC-C1F7DEA75BBC}"/>
    <hyperlink ref="B25" r:id="rId9" display="file:///teams/UTA/2023.html" xr:uid="{D4FCDB39-D52B-A34B-85D9-DC0F790735BB}"/>
    <hyperlink ref="B24" r:id="rId10" display="file:///teams/MIA/2023.html" xr:uid="{36C1BE43-ECAD-AF49-96AD-765FD907C77D}"/>
    <hyperlink ref="B23" r:id="rId11" display="file:///teams/MIN/2023.html" xr:uid="{1DB0EBAD-48CC-B240-8D58-9DBF5C0EA48A}"/>
    <hyperlink ref="B22" r:id="rId12" display="file:///teams/DAL/2023.html" xr:uid="{27092334-5367-6440-9B2C-9F0F782A572F}"/>
    <hyperlink ref="B21" r:id="rId13" display="file:///teams/LAC/2023.html" xr:uid="{3C558A19-43F3-BB4C-B6D1-998BBBD86CC6}"/>
    <hyperlink ref="B20" r:id="rId14" display="file:///teams/ATL/2023.html" xr:uid="{75F0C854-4B34-764A-A2BC-E195C25056B8}"/>
    <hyperlink ref="B19" r:id="rId15" display="file:///teams/LAL/2023.html" xr:uid="{4D3D44DA-FA6C-EC42-86F6-2ED7A076FC62}"/>
    <hyperlink ref="B18" r:id="rId16" display="file:///teams/OKC/2023.html" xr:uid="{D905F017-358A-6B40-97A8-2022C60380DA}"/>
    <hyperlink ref="B17" r:id="rId17" display="file:///teams/BRK/2023.html" xr:uid="{5D16C147-477E-1949-980B-FDD0CDD579D3}"/>
    <hyperlink ref="B16" r:id="rId18" display="file:///teams/CHI/2023.html" xr:uid="{7E58DCD6-58A7-FF45-8B03-0EB661D77002}"/>
    <hyperlink ref="B15" r:id="rId19" display="file:///teams/GSW/2023.html" xr:uid="{EACFF3C6-E910-C94B-9C2F-4838D457B947}"/>
    <hyperlink ref="B14" r:id="rId20" display="file:///teams/NOP/2023.html" xr:uid="{6D2B5703-929A-9640-A0E2-55A1C42312ED}"/>
    <hyperlink ref="B13" r:id="rId21" display="file:///teams/TOR/2023.html" xr:uid="{A49E544D-8145-9647-86D8-0266789A9088}"/>
    <hyperlink ref="B12" r:id="rId22" display="file:///teams/PHO/2023.html" xr:uid="{9D6E1893-8D2B-A840-9757-C42CEB3EC182}"/>
    <hyperlink ref="B11" r:id="rId23" display="file:///teams/SAC/2023.html" xr:uid="{8CE74D79-687C-794E-BB8A-3BA31E822DBD}"/>
    <hyperlink ref="B10" r:id="rId24" display="file:///teams/DEN/2023.html" xr:uid="{9517A006-43B1-3844-A3FB-05284A8DDD2C}"/>
    <hyperlink ref="B9" r:id="rId25" display="file:///teams/NYK/2023.html" xr:uid="{7B3A982B-F4B7-C84E-9FDB-0E49845D6CEF}"/>
    <hyperlink ref="B8" r:id="rId26" display="file:///teams/MIL/2023.html" xr:uid="{DE04110B-A2DC-3F45-AC16-6F64D644B7C6}"/>
    <hyperlink ref="B7" r:id="rId27" display="file:///teams/MEM/2023.html" xr:uid="{BE769394-9B7F-4C43-A64A-B5900E3FE586}"/>
    <hyperlink ref="B6" r:id="rId28" display="file:///teams/PHI/2023.html" xr:uid="{5357DCA0-849F-3D41-97C9-9A567DE36209}"/>
    <hyperlink ref="B5" r:id="rId29" display="file:///teams/CLE/2023.html" xr:uid="{3FD6D1BF-D158-2341-9006-BA2939CB7611}"/>
    <hyperlink ref="B4" r:id="rId30" display="file:///teams/BOS/2023.html" xr:uid="{581B69CB-F3F9-DB49-99D1-F66BA1EE68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E1FE-9C65-544B-A11B-9E1A382280D3}">
  <dimension ref="A1:F34"/>
  <sheetViews>
    <sheetView zoomScale="110" zoomScaleNormal="110" workbookViewId="0">
      <selection activeCell="C2" sqref="C2"/>
    </sheetView>
  </sheetViews>
  <sheetFormatPr baseColWidth="10" defaultRowHeight="16" x14ac:dyDescent="0.2"/>
  <cols>
    <col min="1" max="1" width="8.6640625" bestFit="1" customWidth="1"/>
    <col min="2" max="2" width="22.1640625" bestFit="1" customWidth="1"/>
    <col min="3" max="3" width="33.5" bestFit="1" customWidth="1"/>
    <col min="4" max="4" width="11.6640625" bestFit="1" customWidth="1"/>
    <col min="5" max="5" width="0" hidden="1" customWidth="1"/>
  </cols>
  <sheetData>
    <row r="1" spans="1:6" s="7" customFormat="1" x14ac:dyDescent="0.2">
      <c r="A1" s="7" t="s">
        <v>636</v>
      </c>
      <c r="B1" s="7" t="s">
        <v>41</v>
      </c>
      <c r="C1" s="7" t="s">
        <v>639</v>
      </c>
      <c r="D1" s="7" t="s">
        <v>638</v>
      </c>
      <c r="E1" s="7" t="s">
        <v>692</v>
      </c>
      <c r="F1" s="7" t="s">
        <v>716</v>
      </c>
    </row>
    <row r="2" spans="1:6" x14ac:dyDescent="0.2">
      <c r="A2" t="s">
        <v>24</v>
      </c>
      <c r="B2" t="s">
        <v>621</v>
      </c>
      <c r="C2">
        <f>_xlfn.XLOOKUP(B2,'NBA Team Stats &amp; %'!$B$4:$B$33,'NBA Team Stats &amp; %'!$N$4:$N$33)</f>
        <v>117.34</v>
      </c>
      <c r="D2" s="21">
        <f>$C$34/C2</f>
        <v>0.98587864325890562</v>
      </c>
      <c r="E2" s="10">
        <f>D2</f>
        <v>0.98587864325890562</v>
      </c>
      <c r="F2">
        <f>RANK(C2,$C$2:$C$31)</f>
        <v>9</v>
      </c>
    </row>
    <row r="3" spans="1:6" x14ac:dyDescent="0.2">
      <c r="A3" t="s">
        <v>25</v>
      </c>
      <c r="B3" t="s">
        <v>600</v>
      </c>
      <c r="C3">
        <f>_xlfn.XLOOKUP(B3,'NBA Team Stats &amp; %'!$B$4:$B$33,'NBA Team Stats &amp; %'!$N$4:$N$33)</f>
        <v>112.48</v>
      </c>
      <c r="D3" s="21">
        <f t="shared" ref="D3:D31" si="0">$C$34/C3</f>
        <v>1.028476173541963</v>
      </c>
      <c r="E3" s="10">
        <f t="shared" ref="E3:E31" si="1">D3</f>
        <v>1.028476173541963</v>
      </c>
      <c r="F3">
        <f t="shared" ref="F3:F31" si="2">RANK(C3,$C$2:$C$31)</f>
        <v>28</v>
      </c>
    </row>
    <row r="4" spans="1:6" x14ac:dyDescent="0.2">
      <c r="A4" t="s">
        <v>125</v>
      </c>
      <c r="B4" t="s">
        <v>615</v>
      </c>
      <c r="C4">
        <f>_xlfn.XLOOKUP(B4,'NBA Team Stats &amp; %'!$B$4:$B$33,'NBA Team Stats &amp; %'!$N$4:$N$33)</f>
        <v>115.01</v>
      </c>
      <c r="D4" s="21">
        <f t="shared" si="0"/>
        <v>1.0058516650726024</v>
      </c>
      <c r="E4" s="10">
        <f t="shared" si="1"/>
        <v>1.0058516650726024</v>
      </c>
      <c r="F4">
        <f t="shared" si="2"/>
        <v>16</v>
      </c>
    </row>
    <row r="5" spans="1:6" x14ac:dyDescent="0.2">
      <c r="A5" t="s">
        <v>21</v>
      </c>
      <c r="B5" t="s">
        <v>616</v>
      </c>
      <c r="C5">
        <f>_xlfn.XLOOKUP(B5,'NBA Team Stats &amp; %'!$B$4:$B$33,'NBA Team Stats &amp; %'!$N$4:$N$33)</f>
        <v>113.1</v>
      </c>
      <c r="D5" s="21">
        <f t="shared" si="0"/>
        <v>1.0228381962864721</v>
      </c>
      <c r="E5" s="10">
        <f t="shared" si="1"/>
        <v>1.0228381962864721</v>
      </c>
      <c r="F5">
        <f t="shared" si="2"/>
        <v>26</v>
      </c>
    </row>
    <row r="6" spans="1:6" x14ac:dyDescent="0.2">
      <c r="A6" t="s">
        <v>88</v>
      </c>
      <c r="B6" t="s">
        <v>632</v>
      </c>
      <c r="C6">
        <f>_xlfn.XLOOKUP(B6,'NBA Team Stats &amp; %'!$B$4:$B$33,'NBA Team Stats &amp; %'!$N$4:$N$33)</f>
        <v>115.96</v>
      </c>
      <c r="D6" s="21">
        <f t="shared" si="0"/>
        <v>0.99761124525698519</v>
      </c>
      <c r="E6" s="10">
        <f t="shared" si="1"/>
        <v>0.99761124525698519</v>
      </c>
      <c r="F6">
        <f t="shared" si="2"/>
        <v>11</v>
      </c>
    </row>
    <row r="7" spans="1:6" x14ac:dyDescent="0.2">
      <c r="A7" t="s">
        <v>37</v>
      </c>
      <c r="B7" t="s">
        <v>603</v>
      </c>
      <c r="C7">
        <f>_xlfn.XLOOKUP(B7,'NBA Team Stats &amp; %'!$B$4:$B$33,'NBA Team Stats &amp; %'!$N$4:$N$33)</f>
        <v>111.84</v>
      </c>
      <c r="D7" s="21">
        <f t="shared" si="0"/>
        <v>1.0343615879828325</v>
      </c>
      <c r="E7" s="10">
        <f t="shared" si="1"/>
        <v>1.0343615879828325</v>
      </c>
      <c r="F7">
        <f t="shared" si="2"/>
        <v>30</v>
      </c>
    </row>
    <row r="8" spans="1:6" x14ac:dyDescent="0.2">
      <c r="A8" t="s">
        <v>23</v>
      </c>
      <c r="B8" t="s">
        <v>618</v>
      </c>
      <c r="C8">
        <f>_xlfn.XLOOKUP(B8,'NBA Team Stats &amp; %'!$B$4:$B$33,'NBA Team Stats &amp; %'!$N$4:$N$33)</f>
        <v>117.7</v>
      </c>
      <c r="D8" s="21">
        <f t="shared" si="0"/>
        <v>0.98286321155480028</v>
      </c>
      <c r="E8" s="10">
        <f t="shared" si="1"/>
        <v>0.98286321155480028</v>
      </c>
      <c r="F8">
        <f t="shared" si="2"/>
        <v>7</v>
      </c>
    </row>
    <row r="9" spans="1:6" x14ac:dyDescent="0.2">
      <c r="A9" t="s">
        <v>36</v>
      </c>
      <c r="B9" t="s">
        <v>608</v>
      </c>
      <c r="C9">
        <f>_xlfn.XLOOKUP(B9,'NBA Team Stats &amp; %'!$B$4:$B$33,'NBA Team Stats &amp; %'!$N$4:$N$33)</f>
        <v>115.18</v>
      </c>
      <c r="D9" s="21">
        <f t="shared" si="0"/>
        <v>1.0043670776176419</v>
      </c>
      <c r="E9" s="10">
        <f t="shared" si="1"/>
        <v>1.0043670776176419</v>
      </c>
      <c r="F9">
        <f t="shared" si="2"/>
        <v>15</v>
      </c>
    </row>
    <row r="10" spans="1:6" x14ac:dyDescent="0.2">
      <c r="A10" t="s">
        <v>28</v>
      </c>
      <c r="B10" t="s">
        <v>633</v>
      </c>
      <c r="C10">
        <f>_xlfn.XLOOKUP(B10,'NBA Team Stats &amp; %'!$B$4:$B$33,'NBA Team Stats &amp; %'!$N$4:$N$33)</f>
        <v>119.52</v>
      </c>
      <c r="D10" s="21">
        <f t="shared" si="0"/>
        <v>0.96789658634538145</v>
      </c>
      <c r="E10" s="10">
        <f t="shared" si="1"/>
        <v>0.96789658634538145</v>
      </c>
      <c r="F10">
        <f t="shared" si="2"/>
        <v>4</v>
      </c>
    </row>
    <row r="11" spans="1:6" x14ac:dyDescent="0.2">
      <c r="A11" t="s">
        <v>16</v>
      </c>
      <c r="B11" t="s">
        <v>619</v>
      </c>
      <c r="C11">
        <f>_xlfn.XLOOKUP(B11,'NBA Team Stats &amp; %'!$B$4:$B$33,'NBA Team Stats &amp; %'!$N$4:$N$33)</f>
        <v>115.41</v>
      </c>
      <c r="D11" s="21">
        <f t="shared" si="0"/>
        <v>1.0023654795944892</v>
      </c>
      <c r="E11" s="10">
        <f t="shared" si="1"/>
        <v>1.0023654795944892</v>
      </c>
      <c r="F11">
        <f t="shared" si="2"/>
        <v>13</v>
      </c>
    </row>
    <row r="12" spans="1:6" x14ac:dyDescent="0.2">
      <c r="A12" t="s">
        <v>20</v>
      </c>
      <c r="B12" t="s">
        <v>634</v>
      </c>
      <c r="C12">
        <f>_xlfn.XLOOKUP(B12,'NBA Team Stats &amp; %'!$B$4:$B$33,'NBA Team Stats &amp; %'!$N$4:$N$33)</f>
        <v>119.99</v>
      </c>
      <c r="D12" s="21">
        <f t="shared" si="0"/>
        <v>0.96410534211184262</v>
      </c>
      <c r="E12" s="10">
        <f t="shared" si="1"/>
        <v>0.96410534211184262</v>
      </c>
      <c r="F12">
        <f t="shared" si="2"/>
        <v>2</v>
      </c>
    </row>
    <row r="13" spans="1:6" x14ac:dyDescent="0.2">
      <c r="A13" t="s">
        <v>29</v>
      </c>
      <c r="B13" t="s">
        <v>630</v>
      </c>
      <c r="C13">
        <f>_xlfn.XLOOKUP(B13,'NBA Team Stats &amp; %'!$B$4:$B$33,'NBA Team Stats &amp; %'!$N$4:$N$33)</f>
        <v>118.83</v>
      </c>
      <c r="D13" s="21">
        <f t="shared" si="0"/>
        <v>0.9735167886897248</v>
      </c>
      <c r="E13" s="10">
        <f t="shared" si="1"/>
        <v>0.9735167886897248</v>
      </c>
      <c r="F13">
        <f t="shared" si="2"/>
        <v>5</v>
      </c>
    </row>
    <row r="14" spans="1:6" x14ac:dyDescent="0.2">
      <c r="A14" t="s">
        <v>31</v>
      </c>
      <c r="B14" t="s">
        <v>624</v>
      </c>
      <c r="C14">
        <f>_xlfn.XLOOKUP(B14,'NBA Team Stats &amp; %'!$B$4:$B$33,'NBA Team Stats &amp; %'!$N$4:$N$33)</f>
        <v>115.37</v>
      </c>
      <c r="D14" s="21">
        <f t="shared" si="0"/>
        <v>1.0027130103146398</v>
      </c>
      <c r="E14" s="10">
        <f t="shared" si="1"/>
        <v>1.0027130103146398</v>
      </c>
      <c r="F14">
        <f t="shared" si="2"/>
        <v>14</v>
      </c>
    </row>
    <row r="15" spans="1:6" x14ac:dyDescent="0.2">
      <c r="A15" t="s">
        <v>39</v>
      </c>
      <c r="B15" t="s">
        <v>627</v>
      </c>
      <c r="C15">
        <f>_xlfn.XLOOKUP(B15,'NBA Team Stats &amp; %'!$B$4:$B$33,'NBA Team Stats &amp; %'!$N$4:$N$33)</f>
        <v>114.67</v>
      </c>
      <c r="D15" s="21">
        <f t="shared" si="0"/>
        <v>1.0088340455219325</v>
      </c>
      <c r="E15" s="10">
        <f t="shared" si="1"/>
        <v>1.0088340455219325</v>
      </c>
      <c r="F15">
        <f t="shared" si="2"/>
        <v>20</v>
      </c>
    </row>
    <row r="16" spans="1:6" x14ac:dyDescent="0.2">
      <c r="A16" t="s">
        <v>22</v>
      </c>
      <c r="B16" t="s">
        <v>606</v>
      </c>
      <c r="C16">
        <f>_xlfn.XLOOKUP(B16,'NBA Team Stats &amp; %'!$B$4:$B$33,'NBA Team Stats &amp; %'!$N$4:$N$33)</f>
        <v>112.09</v>
      </c>
      <c r="D16" s="21">
        <f t="shared" si="0"/>
        <v>1.0320545989829599</v>
      </c>
      <c r="E16" s="10">
        <f t="shared" si="1"/>
        <v>1.0320545989829599</v>
      </c>
      <c r="F16">
        <f t="shared" si="2"/>
        <v>29</v>
      </c>
    </row>
    <row r="17" spans="1:6" x14ac:dyDescent="0.2">
      <c r="A17" t="s">
        <v>26</v>
      </c>
      <c r="B17" t="s">
        <v>628</v>
      </c>
      <c r="C17">
        <f>_xlfn.XLOOKUP(B17,'NBA Team Stats &amp; %'!$B$4:$B$33,'NBA Team Stats &amp; %'!$N$4:$N$33)</f>
        <v>114.32</v>
      </c>
      <c r="D17" s="21">
        <f t="shared" si="0"/>
        <v>1.0119226731980406</v>
      </c>
      <c r="E17" s="10">
        <f t="shared" si="1"/>
        <v>1.0119226731980406</v>
      </c>
      <c r="F17">
        <f t="shared" si="2"/>
        <v>23</v>
      </c>
    </row>
    <row r="18" spans="1:6" x14ac:dyDescent="0.2">
      <c r="A18" t="s">
        <v>17</v>
      </c>
      <c r="B18" t="s">
        <v>605</v>
      </c>
      <c r="C18">
        <f>_xlfn.XLOOKUP(B18,'NBA Team Stats &amp; %'!$B$4:$B$33,'NBA Team Stats &amp; %'!$N$4:$N$33)</f>
        <v>112.64</v>
      </c>
      <c r="D18" s="21">
        <f t="shared" si="0"/>
        <v>1.0270152698863635</v>
      </c>
      <c r="E18" s="10">
        <f t="shared" si="1"/>
        <v>1.0270152698863635</v>
      </c>
      <c r="F18">
        <f t="shared" si="2"/>
        <v>27</v>
      </c>
    </row>
    <row r="19" spans="1:6" x14ac:dyDescent="0.2">
      <c r="A19" t="s">
        <v>38</v>
      </c>
      <c r="B19" t="s">
        <v>626</v>
      </c>
      <c r="C19">
        <f>_xlfn.XLOOKUP(B19,'NBA Team Stats &amp; %'!$B$4:$B$33,'NBA Team Stats &amp; %'!$N$4:$N$33)</f>
        <v>114.43</v>
      </c>
      <c r="D19" s="21">
        <f t="shared" si="0"/>
        <v>1.01094992571878</v>
      </c>
      <c r="E19" s="10">
        <f t="shared" si="1"/>
        <v>1.01094992571878</v>
      </c>
      <c r="F19">
        <f t="shared" si="2"/>
        <v>22</v>
      </c>
    </row>
    <row r="20" spans="1:6" x14ac:dyDescent="0.2">
      <c r="A20" t="s">
        <v>18</v>
      </c>
      <c r="B20" t="s">
        <v>617</v>
      </c>
      <c r="C20">
        <f>_xlfn.XLOOKUP(B20,'NBA Team Stats &amp; %'!$B$4:$B$33,'NBA Team Stats &amp; %'!$N$4:$N$33)</f>
        <v>113.38</v>
      </c>
      <c r="D20" s="21">
        <f t="shared" si="0"/>
        <v>1.0203122243781972</v>
      </c>
      <c r="E20" s="10">
        <f t="shared" si="1"/>
        <v>1.0203122243781972</v>
      </c>
      <c r="F20">
        <f t="shared" si="2"/>
        <v>25</v>
      </c>
    </row>
    <row r="21" spans="1:6" x14ac:dyDescent="0.2">
      <c r="A21" t="s">
        <v>12</v>
      </c>
      <c r="B21" t="s">
        <v>610</v>
      </c>
      <c r="C21">
        <f>_xlfn.XLOOKUP(B21,'NBA Team Stats &amp; %'!$B$4:$B$33,'NBA Team Stats &amp; %'!$N$4:$N$33)</f>
        <v>115.88</v>
      </c>
      <c r="D21" s="21">
        <f t="shared" si="0"/>
        <v>0.99829996548153255</v>
      </c>
      <c r="E21" s="10">
        <f t="shared" si="1"/>
        <v>0.99829996548153255</v>
      </c>
      <c r="F21">
        <f t="shared" si="2"/>
        <v>12</v>
      </c>
    </row>
    <row r="22" spans="1:6" x14ac:dyDescent="0.2">
      <c r="A22" t="s">
        <v>19</v>
      </c>
      <c r="B22" t="s">
        <v>614</v>
      </c>
      <c r="C22">
        <f>_xlfn.XLOOKUP(B22,'NBA Team Stats &amp; %'!$B$4:$B$33,'NBA Team Stats &amp; %'!$N$4:$N$33)</f>
        <v>114.91</v>
      </c>
      <c r="D22" s="21">
        <f t="shared" si="0"/>
        <v>1.006727003742059</v>
      </c>
      <c r="E22" s="10">
        <f t="shared" si="1"/>
        <v>1.006727003742059</v>
      </c>
      <c r="F22">
        <f t="shared" si="2"/>
        <v>17</v>
      </c>
    </row>
    <row r="23" spans="1:6" x14ac:dyDescent="0.2">
      <c r="A23" t="s">
        <v>27</v>
      </c>
      <c r="B23" t="s">
        <v>631</v>
      </c>
      <c r="C23">
        <f>_xlfn.XLOOKUP(B23,'NBA Team Stats &amp; %'!$B$4:$B$33,'NBA Team Stats &amp; %'!$N$4:$N$33)</f>
        <v>114.88</v>
      </c>
      <c r="D23" s="21">
        <f t="shared" si="0"/>
        <v>1.0069899025069637</v>
      </c>
      <c r="E23" s="10">
        <f t="shared" si="1"/>
        <v>1.0069899025069637</v>
      </c>
      <c r="F23">
        <f t="shared" si="2"/>
        <v>19</v>
      </c>
    </row>
    <row r="24" spans="1:6" x14ac:dyDescent="0.2">
      <c r="A24" t="s">
        <v>32</v>
      </c>
      <c r="B24" t="s">
        <v>604</v>
      </c>
      <c r="C24">
        <f>_xlfn.XLOOKUP(B24,'NBA Team Stats &amp; %'!$B$4:$B$33,'NBA Team Stats &amp; %'!$N$4:$N$33)</f>
        <v>114.56</v>
      </c>
      <c r="D24" s="21">
        <f t="shared" si="0"/>
        <v>1.009802723463687</v>
      </c>
      <c r="E24" s="10">
        <f t="shared" si="1"/>
        <v>1.009802723463687</v>
      </c>
      <c r="F24">
        <f t="shared" si="2"/>
        <v>21</v>
      </c>
    </row>
    <row r="25" spans="1:6" x14ac:dyDescent="0.2">
      <c r="A25" t="s">
        <v>83</v>
      </c>
      <c r="B25" t="s">
        <v>613</v>
      </c>
      <c r="C25">
        <f>_xlfn.XLOOKUP(B25,'NBA Team Stats &amp; %'!$B$4:$B$33,'NBA Team Stats &amp; %'!$N$4:$N$33)</f>
        <v>113.86</v>
      </c>
      <c r="D25" s="21">
        <f t="shared" si="0"/>
        <v>1.0160108905673633</v>
      </c>
      <c r="E25" s="10">
        <f t="shared" si="1"/>
        <v>1.0160108905673633</v>
      </c>
      <c r="F25">
        <f t="shared" si="2"/>
        <v>24</v>
      </c>
    </row>
    <row r="26" spans="1:6" x14ac:dyDescent="0.2">
      <c r="A26" t="s">
        <v>33</v>
      </c>
      <c r="B26" t="s">
        <v>629</v>
      </c>
      <c r="C26">
        <f>_xlfn.XLOOKUP(B26,'NBA Team Stats &amp; %'!$B$4:$B$33,'NBA Team Stats &amp; %'!$N$4:$N$33)</f>
        <v>119.79</v>
      </c>
      <c r="D26" s="21">
        <f t="shared" si="0"/>
        <v>0.96571500125219123</v>
      </c>
      <c r="E26" s="10">
        <f t="shared" si="1"/>
        <v>0.96571500125219123</v>
      </c>
      <c r="F26">
        <f t="shared" si="2"/>
        <v>3</v>
      </c>
    </row>
    <row r="27" spans="1:6" x14ac:dyDescent="0.2">
      <c r="A27" t="s">
        <v>14</v>
      </c>
      <c r="B27" t="s">
        <v>611</v>
      </c>
      <c r="C27">
        <f>_xlfn.XLOOKUP(B27,'NBA Team Stats &amp; %'!$B$4:$B$33,'NBA Team Stats &amp; %'!$N$4:$N$33)</f>
        <v>117.72</v>
      </c>
      <c r="D27" s="21">
        <f t="shared" si="0"/>
        <v>0.98269622833843007</v>
      </c>
      <c r="E27" s="10">
        <f t="shared" si="1"/>
        <v>0.98269622833843007</v>
      </c>
      <c r="F27">
        <f t="shared" si="2"/>
        <v>6</v>
      </c>
    </row>
    <row r="28" spans="1:6" x14ac:dyDescent="0.2">
      <c r="A28" t="s">
        <v>35</v>
      </c>
      <c r="B28" t="s">
        <v>635</v>
      </c>
      <c r="C28">
        <f>_xlfn.XLOOKUP(B28,'NBA Team Stats &amp; %'!$B$4:$B$33,'NBA Team Stats &amp; %'!$N$4:$N$33)</f>
        <v>120.79</v>
      </c>
      <c r="D28" s="21">
        <f t="shared" si="0"/>
        <v>0.95772000993459716</v>
      </c>
      <c r="E28" s="10">
        <f t="shared" si="1"/>
        <v>0.95772000993459716</v>
      </c>
      <c r="F28">
        <f t="shared" si="2"/>
        <v>1</v>
      </c>
    </row>
    <row r="29" spans="1:6" x14ac:dyDescent="0.2">
      <c r="A29" t="s">
        <v>40</v>
      </c>
      <c r="B29" t="s">
        <v>620</v>
      </c>
      <c r="C29">
        <f>_xlfn.XLOOKUP(B29,'NBA Team Stats &amp; %'!$B$4:$B$33,'NBA Team Stats &amp; %'!$N$4:$N$33)</f>
        <v>114.91</v>
      </c>
      <c r="D29" s="21">
        <f t="shared" si="0"/>
        <v>1.006727003742059</v>
      </c>
      <c r="E29" s="10">
        <f t="shared" si="1"/>
        <v>1.006727003742059</v>
      </c>
      <c r="F29">
        <f t="shared" si="2"/>
        <v>17</v>
      </c>
    </row>
    <row r="30" spans="1:6" x14ac:dyDescent="0.2">
      <c r="A30" t="s">
        <v>30</v>
      </c>
      <c r="B30" t="s">
        <v>625</v>
      </c>
      <c r="C30">
        <f>_xlfn.XLOOKUP(B30,'NBA Team Stats &amp; %'!$B$4:$B$33,'NBA Team Stats &amp; %'!$N$4:$N$33)</f>
        <v>117.43</v>
      </c>
      <c r="D30" s="21">
        <f t="shared" si="0"/>
        <v>0.98512305203099704</v>
      </c>
      <c r="E30" s="10">
        <f t="shared" si="1"/>
        <v>0.98512305203099704</v>
      </c>
      <c r="F30">
        <f t="shared" si="2"/>
        <v>8</v>
      </c>
    </row>
    <row r="31" spans="1:6" x14ac:dyDescent="0.2">
      <c r="A31" t="s">
        <v>34</v>
      </c>
      <c r="B31" t="s">
        <v>623</v>
      </c>
      <c r="C31">
        <f>_xlfn.XLOOKUP(B31,'NBA Team Stats &amp; %'!$B$4:$B$33,'NBA Team Stats &amp; %'!$N$4:$N$33)</f>
        <v>116.5</v>
      </c>
      <c r="D31" s="21">
        <f t="shared" si="0"/>
        <v>0.99298712446351922</v>
      </c>
      <c r="E31" s="10">
        <f t="shared" si="1"/>
        <v>0.99298712446351922</v>
      </c>
      <c r="F31">
        <f t="shared" si="2"/>
        <v>10</v>
      </c>
    </row>
    <row r="34" spans="2:3" x14ac:dyDescent="0.2">
      <c r="B34" t="s">
        <v>637</v>
      </c>
      <c r="C34">
        <f>AVERAGE(C2:C31)</f>
        <v>115.68299999999999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5476-225E-B044-ADC9-5AA2B4163151}">
  <dimension ref="B2:Q84"/>
  <sheetViews>
    <sheetView zoomScale="120" zoomScaleNormal="120" workbookViewId="0">
      <selection activeCell="B5" sqref="B5"/>
    </sheetView>
  </sheetViews>
  <sheetFormatPr baseColWidth="10" defaultRowHeight="16" x14ac:dyDescent="0.2"/>
  <cols>
    <col min="2" max="2" width="17.1640625" bestFit="1" customWidth="1"/>
    <col min="3" max="3" width="18.5" bestFit="1" customWidth="1"/>
    <col min="4" max="4" width="11.83203125" bestFit="1" customWidth="1"/>
    <col min="5" max="5" width="7.6640625" bestFit="1" customWidth="1"/>
    <col min="9" max="9" width="8.33203125" bestFit="1" customWidth="1"/>
    <col min="10" max="10" width="17.1640625" bestFit="1" customWidth="1"/>
    <col min="11" max="11" width="5.1640625" bestFit="1" customWidth="1"/>
    <col min="12" max="12" width="9.1640625" bestFit="1" customWidth="1"/>
  </cols>
  <sheetData>
    <row r="2" spans="2:12" ht="26" x14ac:dyDescent="0.3">
      <c r="B2" s="73" t="str">
        <f>'Team Results'!F1</f>
        <v>Boston Celtics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4" spans="2:12" s="7" customFormat="1" x14ac:dyDescent="0.2">
      <c r="B4" s="7" t="s">
        <v>45</v>
      </c>
      <c r="C4" s="7" t="s">
        <v>640</v>
      </c>
      <c r="D4" s="7" t="s">
        <v>641</v>
      </c>
      <c r="E4" s="7" t="s">
        <v>642</v>
      </c>
      <c r="I4" s="7" t="s">
        <v>643</v>
      </c>
      <c r="J4" s="7" t="s">
        <v>644</v>
      </c>
      <c r="K4" s="7" t="s">
        <v>51</v>
      </c>
      <c r="L4" s="7" t="s">
        <v>645</v>
      </c>
    </row>
    <row r="5" spans="2:12" x14ac:dyDescent="0.2">
      <c r="B5" t="str" cm="1">
        <f t="array" ref="B5">IFERROR(INDEX('RAW Player Stats'!$C$3:$C$10002,SMALL(IF('RAW Player Stats'!$F$3:$F$10002=_xlfn.XLOOKUP('Team Results'!$F$1,Teams,Team_ID),ROW('RAW Player Stats'!$F$3:$F$10002)-ROW('RAW Player Stats'!$F$3)+1),ROWS('RAW Player Stats'!$F$1:F1))),"")</f>
        <v>Malcolm Brogdon</v>
      </c>
      <c r="C5">
        <f>IFERROR(_xlfn.XLOOKUP(B5,'RAW Player Stats'!$C$3:$C$10002,'RAW Player Stats'!$I$3:$I$10002),"")</f>
        <v>25.8</v>
      </c>
      <c r="D5">
        <f>IFERROR(COUNTIF($C5:$C$35,"&gt;=0"),"")</f>
        <v>18</v>
      </c>
      <c r="E5" t="str">
        <f>IFERROR(_xlfn.XLOOKUP(B5,'RAW Player Stats'!$C$3:$C$10002,'RAW Player Stats'!$D$3:$D$10002),"")</f>
        <v>PG</v>
      </c>
      <c r="I5" cm="1">
        <f t="array" ref="I5:I22">_xlfn.SEQUENCE($D$5)</f>
        <v>1</v>
      </c>
      <c r="J5" t="str" cm="1">
        <f t="array" aca="1" ref="J5:K22" ca="1">_xlfn._xlws.SORT(B5:OFFSET(B5,$D$5-1,1),{2},-1)</f>
        <v>Jayson Tatum</v>
      </c>
      <c r="K5">
        <f ca="1"/>
        <v>37.4</v>
      </c>
      <c r="L5" t="str">
        <f ca="1">IF(_xlfn.XLOOKUP(J5,'RAW Player Stats'!$C$3:$C$10002,'RAW Player Stats'!$D$3:$D$10002)=0,"",_xlfn.XLOOKUP(J5,'RAW Player Stats'!$C$3:$C$10002,'RAW Player Stats'!$D$3:$D$10002))</f>
        <v>PF</v>
      </c>
    </row>
    <row r="6" spans="2:12" x14ac:dyDescent="0.2">
      <c r="B6" t="str" cm="1">
        <f t="array" ref="B6">IFERROR(INDEX('RAW Player Stats'!$C$3:$C$10002,SMALL(IF('RAW Player Stats'!$F$3:$F$10002=_xlfn.XLOOKUP('Team Results'!$F$1,Teams,Team_ID),ROW('RAW Player Stats'!$F$3:$F$10002)-ROW('RAW Player Stats'!$F$3)+1),ROWS('RAW Player Stats'!$F$1:F2))),"")</f>
        <v>Jaylen Brown</v>
      </c>
      <c r="C6">
        <f>IFERROR(_xlfn.XLOOKUP(B6,'RAW Player Stats'!$C$3:$C$10002,'RAW Player Stats'!$I$3:$I$10002),"")</f>
        <v>36.200000000000003</v>
      </c>
      <c r="D6">
        <f>IFERROR(COUNTIF($C6:$C$35,"&gt;=0"),"")</f>
        <v>17</v>
      </c>
      <c r="E6" t="str">
        <f>IFERROR(_xlfn.XLOOKUP(B6,'RAW Player Stats'!$C$3:$C$10002,'RAW Player Stats'!$D$3:$D$10002),"")</f>
        <v>SF</v>
      </c>
      <c r="I6">
        <v>2</v>
      </c>
      <c r="J6" t="str">
        <f ca="1"/>
        <v>Jaylen Brown</v>
      </c>
      <c r="K6">
        <f ca="1"/>
        <v>36.200000000000003</v>
      </c>
      <c r="L6" t="str">
        <f ca="1">IF(_xlfn.XLOOKUP(J6,'RAW Player Stats'!$C$3:$C$10002,'RAW Player Stats'!$D$3:$D$10002)=0,"",_xlfn.XLOOKUP(J6,'RAW Player Stats'!$C$3:$C$10002,'RAW Player Stats'!$D$3:$D$10002))</f>
        <v>SF</v>
      </c>
    </row>
    <row r="7" spans="2:12" x14ac:dyDescent="0.2">
      <c r="B7" t="str" cm="1">
        <f t="array" ref="B7">IFERROR(INDEX('RAW Player Stats'!$C$3:$C$10002,SMALL(IF('RAW Player Stats'!$F$3:$F$10002=_xlfn.XLOOKUP('Team Results'!$F$1,Teams,Team_ID),ROW('RAW Player Stats'!$F$3:$F$10002)-ROW('RAW Player Stats'!$F$3)+1),ROWS('RAW Player Stats'!$F$1:F3))),"")</f>
        <v>JD Davison</v>
      </c>
      <c r="C7">
        <f>IFERROR(_xlfn.XLOOKUP(B7,'RAW Player Stats'!$C$3:$C$10002,'RAW Player Stats'!$I$3:$I$10002),"")</f>
        <v>2.4</v>
      </c>
      <c r="D7">
        <f>IFERROR(COUNTIF($C7:$C$35,"&gt;=0"),"")</f>
        <v>16</v>
      </c>
      <c r="E7" t="str">
        <f>IFERROR(_xlfn.XLOOKUP(B7,'RAW Player Stats'!$C$3:$C$10002,'RAW Player Stats'!$D$3:$D$10002),"")</f>
        <v>PG</v>
      </c>
      <c r="I7">
        <v>3</v>
      </c>
      <c r="J7" t="str">
        <f ca="1"/>
        <v>Marcus Smart</v>
      </c>
      <c r="K7">
        <f ca="1"/>
        <v>32.5</v>
      </c>
      <c r="L7" t="str">
        <f ca="1">IF(_xlfn.XLOOKUP(J7,'RAW Player Stats'!$C$3:$C$10002,'RAW Player Stats'!$D$3:$D$10002)=0,"",_xlfn.XLOOKUP(J7,'RAW Player Stats'!$C$3:$C$10002,'RAW Player Stats'!$D$3:$D$10002))</f>
        <v>PG</v>
      </c>
    </row>
    <row r="8" spans="2:12" x14ac:dyDescent="0.2">
      <c r="B8" t="str" cm="1">
        <f t="array" ref="B8">IFERROR(INDEX('RAW Player Stats'!$C$3:$C$10002,SMALL(IF('RAW Player Stats'!$F$3:$F$10002=_xlfn.XLOOKUP('Team Results'!$F$1,Teams,Team_ID),ROW('RAW Player Stats'!$F$3:$F$10002)-ROW('RAW Player Stats'!$F$3)+1),ROWS('RAW Player Stats'!$F$1:F1))),"")</f>
        <v>Malcolm Brogdon</v>
      </c>
      <c r="C8">
        <f>IFERROR(_xlfn.XLOOKUP(B8,'RAW Player Stats'!$C$3:$C$10002,'RAW Player Stats'!$I$3:$I$10002),"")</f>
        <v>25.8</v>
      </c>
      <c r="D8">
        <f>IFERROR(COUNTIF($C8:$C$35,"&gt;=0"),"")</f>
        <v>15</v>
      </c>
      <c r="E8" t="str">
        <f>IFERROR(_xlfn.XLOOKUP(B8,'RAW Player Stats'!$C$3:$C$10002,'RAW Player Stats'!$D$3:$D$10002),"")</f>
        <v>PG</v>
      </c>
      <c r="I8">
        <v>4</v>
      </c>
      <c r="J8" t="str">
        <f ca="1"/>
        <v>Al Horford</v>
      </c>
      <c r="K8">
        <f ca="1"/>
        <v>31</v>
      </c>
      <c r="L8" t="str">
        <f ca="1">IF(_xlfn.XLOOKUP(J8,'RAW Player Stats'!$C$3:$C$10002,'RAW Player Stats'!$D$3:$D$10002)=0,"",_xlfn.XLOOKUP(J8,'RAW Player Stats'!$C$3:$C$10002,'RAW Player Stats'!$D$3:$D$10002))</f>
        <v>C</v>
      </c>
    </row>
    <row r="9" spans="2:12" x14ac:dyDescent="0.2">
      <c r="B9" t="str" cm="1">
        <f t="array" ref="B9">IFERROR(INDEX('RAW Player Stats'!$C$3:$C$10002,SMALL(IF('RAW Player Stats'!$F$3:$F$10002=_xlfn.XLOOKUP('Team Results'!$F$1,Teams,Team_ID),ROW('RAW Player Stats'!$F$3:$F$10002)-ROW('RAW Player Stats'!$F$3)+1),ROWS('RAW Player Stats'!$F$1:F5))),"")</f>
        <v>Sam Hauser</v>
      </c>
      <c r="C9">
        <f>IFERROR(_xlfn.XLOOKUP(B9,'RAW Player Stats'!$C$3:$C$10002,'RAW Player Stats'!$I$3:$I$10002),"")</f>
        <v>15.7</v>
      </c>
      <c r="D9">
        <f>IFERROR(COUNTIF($C9:$C$35,"&gt;=0"),"")</f>
        <v>14</v>
      </c>
      <c r="E9" t="str">
        <f>IFERROR(_xlfn.XLOOKUP(B9,'RAW Player Stats'!$C$3:$C$10002,'RAW Player Stats'!$D$3:$D$10002),"")</f>
        <v>PF</v>
      </c>
      <c r="I9">
        <v>5</v>
      </c>
      <c r="J9" t="str">
        <f ca="1"/>
        <v>Derrick White</v>
      </c>
      <c r="K9">
        <f ca="1"/>
        <v>28.1</v>
      </c>
      <c r="L9" t="str">
        <f ca="1">IF(_xlfn.XLOOKUP(J9,'RAW Player Stats'!$C$3:$C$10002,'RAW Player Stats'!$D$3:$D$10002)=0,"",_xlfn.XLOOKUP(J9,'RAW Player Stats'!$C$3:$C$10002,'RAW Player Stats'!$D$3:$D$10002))</f>
        <v>SG</v>
      </c>
    </row>
    <row r="10" spans="2:12" x14ac:dyDescent="0.2">
      <c r="B10" t="str" cm="1">
        <f t="array" ref="B10">IFERROR(INDEX('RAW Player Stats'!$C$3:$C$10002,SMALL(IF('RAW Player Stats'!$F$3:$F$10002=_xlfn.XLOOKUP('Team Results'!$F$1,Teams,Team_ID),ROW('RAW Player Stats'!$F$3:$F$10002)-ROW('RAW Player Stats'!$F$3)+1),ROWS('RAW Player Stats'!$F$1:F6))),"")</f>
        <v>Al Horford</v>
      </c>
      <c r="C10">
        <f>IFERROR(_xlfn.XLOOKUP(B10,'RAW Player Stats'!$C$3:$C$10002,'RAW Player Stats'!$I$3:$I$10002),"")</f>
        <v>31</v>
      </c>
      <c r="D10">
        <f>IFERROR(COUNTIF($C10:$C$35,"&gt;=0"),"")</f>
        <v>13</v>
      </c>
      <c r="E10" t="str">
        <f>IFERROR(_xlfn.XLOOKUP(B10,'RAW Player Stats'!$C$3:$C$10002,'RAW Player Stats'!$D$3:$D$10002),"")</f>
        <v>C</v>
      </c>
      <c r="I10">
        <v>6</v>
      </c>
      <c r="J10" t="str">
        <f ca="1"/>
        <v>Grant Williams</v>
      </c>
      <c r="K10">
        <f ca="1"/>
        <v>26.6</v>
      </c>
      <c r="L10" t="str">
        <f ca="1">IF(_xlfn.XLOOKUP(J10,'RAW Player Stats'!$C$3:$C$10002,'RAW Player Stats'!$D$3:$D$10002)=0,"",_xlfn.XLOOKUP(J10,'RAW Player Stats'!$C$3:$C$10002,'RAW Player Stats'!$D$3:$D$10002))</f>
        <v>PF</v>
      </c>
    </row>
    <row r="11" spans="2:12" x14ac:dyDescent="0.2">
      <c r="B11" t="str" cm="1">
        <f t="array" ref="B11">IFERROR(INDEX('RAW Player Stats'!$C$3:$C$10002,SMALL(IF('RAW Player Stats'!$F$3:$F$10002=_xlfn.XLOOKUP('Team Results'!$F$1,Teams,Team_ID),ROW('RAW Player Stats'!$F$3:$F$10002)-ROW('RAW Player Stats'!$F$3)+1),ROWS('RAW Player Stats'!$F$1:F7))),"")</f>
        <v>Justin Jackson</v>
      </c>
      <c r="C11">
        <f>IFERROR(_xlfn.XLOOKUP(B11,'RAW Player Stats'!$C$3:$C$10002,'RAW Player Stats'!$I$3:$I$10002),"")</f>
        <v>4.7</v>
      </c>
      <c r="D11">
        <f>IFERROR(COUNTIF($C11:$C$35,"&gt;=0"),"")</f>
        <v>12</v>
      </c>
      <c r="E11" t="str">
        <f>IFERROR(_xlfn.XLOOKUP(B11,'RAW Player Stats'!$C$3:$C$10002,'RAW Player Stats'!$D$3:$D$10002),"")</f>
        <v>SF</v>
      </c>
      <c r="I11">
        <v>7</v>
      </c>
      <c r="J11" t="str">
        <f ca="1"/>
        <v>Malcolm Brogdon</v>
      </c>
      <c r="K11">
        <f ca="1"/>
        <v>25.8</v>
      </c>
      <c r="L11" t="str">
        <f ca="1">IF(_xlfn.XLOOKUP(J11,'RAW Player Stats'!$C$3:$C$10002,'RAW Player Stats'!$D$3:$D$10002)=0,"",_xlfn.XLOOKUP(J11,'RAW Player Stats'!$C$3:$C$10002,'RAW Player Stats'!$D$3:$D$10002))</f>
        <v>PG</v>
      </c>
    </row>
    <row r="12" spans="2:12" x14ac:dyDescent="0.2">
      <c r="B12" t="str" cm="1">
        <f t="array" ref="B12">IFERROR(INDEX('RAW Player Stats'!$C$3:$C$10002,SMALL(IF('RAW Player Stats'!$F$3:$F$10002=_xlfn.XLOOKUP('Team Results'!$F$1,Teams,Team_ID),ROW('RAW Player Stats'!$F$3:$F$10002)-ROW('RAW Player Stats'!$F$3)+1),ROWS('RAW Player Stats'!$F$1:F8))),"")</f>
        <v>Mfiondu Kabengele</v>
      </c>
      <c r="C12">
        <f>IFERROR(_xlfn.XLOOKUP(B12,'RAW Player Stats'!$C$3:$C$10002,'RAW Player Stats'!$I$3:$I$10002),"")</f>
        <v>7</v>
      </c>
      <c r="D12">
        <f>IFERROR(COUNTIF($C12:$C$35,"&gt;=0"),"")</f>
        <v>11</v>
      </c>
      <c r="E12" t="str">
        <f>IFERROR(_xlfn.XLOOKUP(B12,'RAW Player Stats'!$C$3:$C$10002,'RAW Player Stats'!$D$3:$D$10002),"")</f>
        <v>PF</v>
      </c>
      <c r="I12">
        <v>8</v>
      </c>
      <c r="J12" t="str">
        <f ca="1"/>
        <v>Malcolm Brogdon</v>
      </c>
      <c r="K12">
        <f ca="1"/>
        <v>25.8</v>
      </c>
      <c r="L12" t="str">
        <f ca="1">IF(_xlfn.XLOOKUP(J12,'RAW Player Stats'!$C$3:$C$10002,'RAW Player Stats'!$D$3:$D$10002)=0,"",_xlfn.XLOOKUP(J12,'RAW Player Stats'!$C$3:$C$10002,'RAW Player Stats'!$D$3:$D$10002))</f>
        <v>PG</v>
      </c>
    </row>
    <row r="13" spans="2:12" x14ac:dyDescent="0.2">
      <c r="B13" t="str" cm="1">
        <f t="array" ref="B13">IFERROR(INDEX('RAW Player Stats'!$C$3:$C$10002,SMALL(IF('RAW Player Stats'!$F$3:$F$10002=_xlfn.XLOOKUP('Team Results'!$F$1,Teams,Team_ID),ROW('RAW Player Stats'!$F$3:$F$10002)-ROW('RAW Player Stats'!$F$3)+1),ROWS('RAW Player Stats'!$F$1:F9))),"")</f>
        <v>Luke Kornet</v>
      </c>
      <c r="C13">
        <f>IFERROR(_xlfn.XLOOKUP(B13,'RAW Player Stats'!$C$3:$C$10002,'RAW Player Stats'!$I$3:$I$10002),"")</f>
        <v>11.5</v>
      </c>
      <c r="D13">
        <f>IFERROR(COUNTIF($C13:$C$35,"&gt;=0"),"")</f>
        <v>10</v>
      </c>
      <c r="E13" t="str">
        <f>IFERROR(_xlfn.XLOOKUP(B13,'RAW Player Stats'!$C$3:$C$10002,'RAW Player Stats'!$D$3:$D$10002),"")</f>
        <v>C</v>
      </c>
      <c r="I13">
        <v>9</v>
      </c>
      <c r="J13" t="str">
        <f ca="1"/>
        <v>Robert Williams</v>
      </c>
      <c r="K13">
        <f ca="1"/>
        <v>24.2</v>
      </c>
      <c r="L13" t="str">
        <f ca="1">IF(_xlfn.XLOOKUP(J13,'RAW Player Stats'!$C$3:$C$10002,'RAW Player Stats'!$D$3:$D$10002)=0,"",_xlfn.XLOOKUP(J13,'RAW Player Stats'!$C$3:$C$10002,'RAW Player Stats'!$D$3:$D$10002))</f>
        <v>C</v>
      </c>
    </row>
    <row r="14" spans="2:12" x14ac:dyDescent="0.2">
      <c r="B14" t="str" cm="1">
        <f t="array" ref="B14">IFERROR(INDEX('RAW Player Stats'!$C$3:$C$10002,SMALL(IF('RAW Player Stats'!$F$3:$F$10002=_xlfn.XLOOKUP('Team Results'!$F$1,Teams,Team_ID),ROW('RAW Player Stats'!$F$3:$F$10002)-ROW('RAW Player Stats'!$F$3)+1),ROWS('RAW Player Stats'!$F$1:F10))),"")</f>
        <v>Mike Muscala</v>
      </c>
      <c r="C14">
        <f>IFERROR(_xlfn.XLOOKUP(B14,'RAW Player Stats'!$C$3:$C$10002,'RAW Player Stats'!$I$3:$I$10002),"")</f>
        <v>17</v>
      </c>
      <c r="D14">
        <f>IFERROR(COUNTIF($C14:$C$35,"&gt;=0"),"")</f>
        <v>9</v>
      </c>
      <c r="E14" t="str">
        <f>IFERROR(_xlfn.XLOOKUP(B14,'RAW Player Stats'!$C$3:$C$10002,'RAW Player Stats'!$D$3:$D$10002),"")</f>
        <v>C</v>
      </c>
      <c r="I14">
        <v>10</v>
      </c>
      <c r="J14" t="str">
        <f ca="1"/>
        <v>Mike Muscala</v>
      </c>
      <c r="K14">
        <f ca="1"/>
        <v>17</v>
      </c>
      <c r="L14" t="str">
        <f ca="1">IF(_xlfn.XLOOKUP(J14,'RAW Player Stats'!$C$3:$C$10002,'RAW Player Stats'!$D$3:$D$10002)=0,"",_xlfn.XLOOKUP(J14,'RAW Player Stats'!$C$3:$C$10002,'RAW Player Stats'!$D$3:$D$10002))</f>
        <v>C</v>
      </c>
    </row>
    <row r="15" spans="2:12" x14ac:dyDescent="0.2">
      <c r="B15" t="str" cm="1">
        <f t="array" ref="B15">IFERROR(INDEX('RAW Player Stats'!$C$3:$C$10002,SMALL(IF('RAW Player Stats'!$F$3:$F$10002=_xlfn.XLOOKUP('Team Results'!$F$1,Teams,Team_ID),ROW('RAW Player Stats'!$F$3:$F$10002)-ROW('RAW Player Stats'!$F$3)+1),ROWS('RAW Player Stats'!$F$1:F11))),"")</f>
        <v>Payton Pritchard</v>
      </c>
      <c r="C15">
        <f>IFERROR(_xlfn.XLOOKUP(B15,'RAW Player Stats'!$C$3:$C$10002,'RAW Player Stats'!$I$3:$I$10002),"")</f>
        <v>12.5</v>
      </c>
      <c r="D15">
        <f>IFERROR(COUNTIF($C15:$C$35,"&gt;=0"),"")</f>
        <v>8</v>
      </c>
      <c r="E15" t="str">
        <f>IFERROR(_xlfn.XLOOKUP(B15,'RAW Player Stats'!$C$3:$C$10002,'RAW Player Stats'!$D$3:$D$10002),"")</f>
        <v>PG</v>
      </c>
      <c r="I15">
        <v>11</v>
      </c>
      <c r="J15" t="str">
        <f ca="1"/>
        <v>Sam Hauser</v>
      </c>
      <c r="K15">
        <f ca="1"/>
        <v>15.7</v>
      </c>
      <c r="L15" t="str">
        <f ca="1">IF(_xlfn.XLOOKUP(J15,'RAW Player Stats'!$C$3:$C$10002,'RAW Player Stats'!$D$3:$D$10002)=0,"",_xlfn.XLOOKUP(J15,'RAW Player Stats'!$C$3:$C$10002,'RAW Player Stats'!$D$3:$D$10002))</f>
        <v>PF</v>
      </c>
    </row>
    <row r="16" spans="2:12" x14ac:dyDescent="0.2">
      <c r="B16" t="str" cm="1">
        <f t="array" ref="B16">IFERROR(INDEX('RAW Player Stats'!$C$3:$C$10002,SMALL(IF('RAW Player Stats'!$F$3:$F$10002=_xlfn.XLOOKUP('Team Results'!$F$1,Teams,Team_ID),ROW('RAW Player Stats'!$F$3:$F$10002)-ROW('RAW Player Stats'!$F$3)+1),ROWS('RAW Player Stats'!$F$1:F12))),"")</f>
        <v>Marcus Smart</v>
      </c>
      <c r="C16">
        <f>IFERROR(_xlfn.XLOOKUP(B16,'RAW Player Stats'!$C$3:$C$10002,'RAW Player Stats'!$I$3:$I$10002),"")</f>
        <v>32.5</v>
      </c>
      <c r="D16">
        <f>IFERROR(COUNTIF($C16:$C$35,"&gt;=0"),"")</f>
        <v>7</v>
      </c>
      <c r="E16" t="str">
        <f>IFERROR(_xlfn.XLOOKUP(B16,'RAW Player Stats'!$C$3:$C$10002,'RAW Player Stats'!$D$3:$D$10002),"")</f>
        <v>PG</v>
      </c>
      <c r="I16">
        <v>12</v>
      </c>
      <c r="J16" t="str">
        <f ca="1"/>
        <v/>
      </c>
      <c r="K16">
        <f ca="1"/>
        <v>15.4</v>
      </c>
      <c r="L16" t="str">
        <f ca="1">IF(_xlfn.XLOOKUP(J16,'RAW Player Stats'!$C$3:$C$10002,'RAW Player Stats'!$D$3:$D$10002)=0,"",_xlfn.XLOOKUP(J16,'RAW Player Stats'!$C$3:$C$10002,'RAW Player Stats'!$D$3:$D$10002))</f>
        <v>SG</v>
      </c>
    </row>
    <row r="17" spans="2:12" x14ac:dyDescent="0.2">
      <c r="B17" t="str" cm="1">
        <f t="array" ref="B17">IFERROR(INDEX('RAW Player Stats'!$C$3:$C$10002,SMALL(IF('RAW Player Stats'!$F$3:$F$10002=_xlfn.XLOOKUP('Team Results'!$F$1,Teams,Team_ID),ROW('RAW Player Stats'!$F$3:$F$10002)-ROW('RAW Player Stats'!$F$3)+1),ROWS('RAW Player Stats'!$F$1:F13))),"")</f>
        <v>Jayson Tatum</v>
      </c>
      <c r="C17">
        <f>IFERROR(_xlfn.XLOOKUP(B17,'RAW Player Stats'!$C$3:$C$10002,'RAW Player Stats'!$I$3:$I$10002),"")</f>
        <v>37.4</v>
      </c>
      <c r="D17">
        <f>IFERROR(COUNTIF($C17:$C$35,"&gt;=0"),"")</f>
        <v>6</v>
      </c>
      <c r="E17" t="str">
        <f>IFERROR(_xlfn.XLOOKUP(B17,'RAW Player Stats'!$C$3:$C$10002,'RAW Player Stats'!$D$3:$D$10002),"")</f>
        <v>PF</v>
      </c>
      <c r="I17">
        <v>13</v>
      </c>
      <c r="J17" t="str">
        <f ca="1"/>
        <v>Payton Pritchard</v>
      </c>
      <c r="K17">
        <f ca="1"/>
        <v>12.5</v>
      </c>
      <c r="L17" t="str">
        <f ca="1">IF(_xlfn.XLOOKUP(J17,'RAW Player Stats'!$C$3:$C$10002,'RAW Player Stats'!$D$3:$D$10002)=0,"",_xlfn.XLOOKUP(J17,'RAW Player Stats'!$C$3:$C$10002,'RAW Player Stats'!$D$3:$D$10002))</f>
        <v>PG</v>
      </c>
    </row>
    <row r="18" spans="2:12" x14ac:dyDescent="0.2">
      <c r="B18" t="str" cm="1">
        <f t="array" ref="B18">IFERROR(INDEX('RAW Player Stats'!$C$3:$C$10002,SMALL(IF('RAW Player Stats'!$F$3:$F$10002=_xlfn.XLOOKUP('Team Results'!$F$1,Teams,Team_ID),ROW('RAW Player Stats'!$F$3:$F$10002)-ROW('RAW Player Stats'!$F$3)+1),ROWS('RAW Player Stats'!$F$1:F14))),"")</f>
        <v>Noah Vonleh</v>
      </c>
      <c r="C18">
        <f>IFERROR(_xlfn.XLOOKUP(B18,'RAW Player Stats'!$C$3:$C$10002,'RAW Player Stats'!$I$3:$I$10002),"")</f>
        <v>7.4</v>
      </c>
      <c r="D18">
        <f>IFERROR(COUNTIF($C18:$C$35,"&gt;=0"),"")</f>
        <v>5</v>
      </c>
      <c r="E18" t="str">
        <f>IFERROR(_xlfn.XLOOKUP(B18,'RAW Player Stats'!$C$3:$C$10002,'RAW Player Stats'!$D$3:$D$10002),"")</f>
        <v>C</v>
      </c>
      <c r="I18">
        <v>14</v>
      </c>
      <c r="J18" t="str">
        <f ca="1"/>
        <v>Luke Kornet</v>
      </c>
      <c r="K18">
        <f ca="1"/>
        <v>11.5</v>
      </c>
      <c r="L18" t="str">
        <f ca="1">IF(_xlfn.XLOOKUP(J18,'RAW Player Stats'!$C$3:$C$10002,'RAW Player Stats'!$D$3:$D$10002)=0,"",_xlfn.XLOOKUP(J18,'RAW Player Stats'!$C$3:$C$10002,'RAW Player Stats'!$D$3:$D$10002))</f>
        <v>C</v>
      </c>
    </row>
    <row r="19" spans="2:12" x14ac:dyDescent="0.2">
      <c r="B19" t="str" cm="1">
        <f t="array" ref="B19">IFERROR(INDEX('RAW Player Stats'!$C$3:$C$10002,SMALL(IF('RAW Player Stats'!$F$3:$F$10002=_xlfn.XLOOKUP('Team Results'!$F$1,Teams,Team_ID),ROW('RAW Player Stats'!$F$3:$F$10002)-ROW('RAW Player Stats'!$F$3)+1),ROWS('RAW Player Stats'!$F$1:F15))),"")</f>
        <v>Derrick White</v>
      </c>
      <c r="C19">
        <f>IFERROR(_xlfn.XLOOKUP(B19,'RAW Player Stats'!$C$3:$C$10002,'RAW Player Stats'!$I$3:$I$10002),"")</f>
        <v>28.1</v>
      </c>
      <c r="D19">
        <f>IFERROR(COUNTIF($C19:$C$35,"&gt;=0"),"")</f>
        <v>4</v>
      </c>
      <c r="E19" t="str">
        <f>IFERROR(_xlfn.XLOOKUP(B19,'RAW Player Stats'!$C$3:$C$10002,'RAW Player Stats'!$D$3:$D$10002),"")</f>
        <v>SG</v>
      </c>
      <c r="I19">
        <v>15</v>
      </c>
      <c r="J19" t="str">
        <f ca="1"/>
        <v>Noah Vonleh</v>
      </c>
      <c r="K19">
        <f ca="1"/>
        <v>7.4</v>
      </c>
      <c r="L19" t="str">
        <f ca="1">IF(_xlfn.XLOOKUP(J19,'RAW Player Stats'!$C$3:$C$10002,'RAW Player Stats'!$D$3:$D$10002)=0,"",_xlfn.XLOOKUP(J19,'RAW Player Stats'!$C$3:$C$10002,'RAW Player Stats'!$D$3:$D$10002))</f>
        <v>C</v>
      </c>
    </row>
    <row r="20" spans="2:12" x14ac:dyDescent="0.2">
      <c r="B20" t="str" cm="1">
        <f t="array" ref="B20">IFERROR(INDEX('RAW Player Stats'!$C$3:$C$10002,SMALL(IF('RAW Player Stats'!$F$3:$F$10002=_xlfn.XLOOKUP('Team Results'!$F$1,Teams,Team_ID),ROW('RAW Player Stats'!$F$3:$F$10002)-ROW('RAW Player Stats'!$F$3)+1),ROWS('RAW Player Stats'!$F$1:F16))),"")</f>
        <v>Grant Williams</v>
      </c>
      <c r="C20">
        <f>IFERROR(_xlfn.XLOOKUP(B20,'RAW Player Stats'!$C$3:$C$10002,'RAW Player Stats'!$I$3:$I$10002),"")</f>
        <v>26.6</v>
      </c>
      <c r="D20">
        <f>IFERROR(COUNTIF($C20:$C$35,"&gt;=0"),"")</f>
        <v>3</v>
      </c>
      <c r="E20" t="str">
        <f>IFERROR(_xlfn.XLOOKUP(B20,'RAW Player Stats'!$C$3:$C$10002,'RAW Player Stats'!$D$3:$D$10002),"")</f>
        <v>PF</v>
      </c>
      <c r="I20">
        <v>16</v>
      </c>
      <c r="J20" t="str">
        <f ca="1"/>
        <v>Mfiondu Kabengele</v>
      </c>
      <c r="K20">
        <f ca="1"/>
        <v>7</v>
      </c>
      <c r="L20" t="str">
        <f ca="1">IF(_xlfn.XLOOKUP(J20,'RAW Player Stats'!$C$3:$C$10002,'RAW Player Stats'!$D$3:$D$10002)=0,"",_xlfn.XLOOKUP(J20,'RAW Player Stats'!$C$3:$C$10002,'RAW Player Stats'!$D$3:$D$10002))</f>
        <v>PF</v>
      </c>
    </row>
    <row r="21" spans="2:12" x14ac:dyDescent="0.2">
      <c r="B21" t="str" cm="1">
        <f t="array" ref="B21">IFERROR(INDEX('RAW Player Stats'!$C$3:$C$10002,SMALL(IF('RAW Player Stats'!$F$3:$F$10002=_xlfn.XLOOKUP('Team Results'!$F$1,Teams,Team_ID),ROW('RAW Player Stats'!$F$3:$F$10002)-ROW('RAW Player Stats'!$F$3)+1),ROWS('RAW Player Stats'!$F$1:F17))),"")</f>
        <v>Robert Williams</v>
      </c>
      <c r="C21">
        <f>IFERROR(_xlfn.XLOOKUP(B21,'RAW Player Stats'!$C$3:$C$10002,'RAW Player Stats'!$I$3:$I$10002),"")</f>
        <v>24.2</v>
      </c>
      <c r="D21">
        <f>IFERROR(COUNTIF($C21:$C$35,"&gt;=0"),"")</f>
        <v>2</v>
      </c>
      <c r="E21" t="str">
        <f>IFERROR(_xlfn.XLOOKUP(B21,'RAW Player Stats'!$C$3:$C$10002,'RAW Player Stats'!$D$3:$D$10002),"")</f>
        <v>C</v>
      </c>
      <c r="I21">
        <v>17</v>
      </c>
      <c r="J21" t="str">
        <f ca="1"/>
        <v>Justin Jackson</v>
      </c>
      <c r="K21">
        <f ca="1"/>
        <v>4.7</v>
      </c>
      <c r="L21" t="str">
        <f ca="1">IF(_xlfn.XLOOKUP(J21,'RAW Player Stats'!$C$3:$C$10002,'RAW Player Stats'!$D$3:$D$10002)=0,"",_xlfn.XLOOKUP(J21,'RAW Player Stats'!$C$3:$C$10002,'RAW Player Stats'!$D$3:$D$10002))</f>
        <v>SF</v>
      </c>
    </row>
    <row r="22" spans="2:12" x14ac:dyDescent="0.2">
      <c r="B22" t="str" cm="1">
        <f t="array" ref="B22">IFERROR(INDEX('RAW Player Stats'!$C$3:$C$10002,SMALL(IF('RAW Player Stats'!$F$3:$F$10002=_xlfn.XLOOKUP('Team Results'!$F$1,Teams,Team_ID),ROW('RAW Player Stats'!$F$3:$F$10002)-ROW('RAW Player Stats'!$F$3)+1),ROWS('RAW Player Stats'!$F$1:F18))),"")</f>
        <v/>
      </c>
      <c r="C22">
        <f>IFERROR(_xlfn.XLOOKUP(B22,'RAW Player Stats'!$C$3:$C$10002,'RAW Player Stats'!$I$3:$I$10002),"")</f>
        <v>15.4</v>
      </c>
      <c r="D22">
        <f>IFERROR(COUNTIF($C22:$C$35,"&gt;=0"),"")</f>
        <v>1</v>
      </c>
      <c r="E22" t="str">
        <f>IFERROR(_xlfn.XLOOKUP(B22,'RAW Player Stats'!$C$3:$C$10002,'RAW Player Stats'!$D$3:$D$10002),"")</f>
        <v>SG</v>
      </c>
      <c r="I22">
        <v>18</v>
      </c>
      <c r="J22" t="str">
        <f ca="1"/>
        <v>JD Davison</v>
      </c>
      <c r="K22">
        <f ca="1"/>
        <v>2.4</v>
      </c>
      <c r="L22" t="str">
        <f ca="1">IF(_xlfn.XLOOKUP(J22,'RAW Player Stats'!$C$3:$C$10002,'RAW Player Stats'!$D$3:$D$10002)=0,"",_xlfn.XLOOKUP(J22,'RAW Player Stats'!$C$3:$C$10002,'RAW Player Stats'!$D$3:$D$10002))</f>
        <v>PG</v>
      </c>
    </row>
    <row r="23" spans="2:12" x14ac:dyDescent="0.2">
      <c r="B23" t="str" cm="1">
        <f t="array" ref="B23">IFERROR(INDEX('RAW Player Stats'!$C$3:$C$834,SMALL(IF('RAW Player Stats'!$F$3:$F$834=_xlfn.XLOOKUP('Team Results'!$F$1,Teams,Team_ID),ROW('RAW Player Stats'!$F$3:$F$834)-ROW('RAW Player Stats'!$F$3)+1),ROWS('RAW Player Stats'!$F$1:F19))),"")</f>
        <v/>
      </c>
      <c r="C23" t="str">
        <f>IFERROR(_xlfn.XLOOKUP(B23,'RAW Player Stats'!$B$3:$B$10002,'RAW Player Stats'!$I$3:$I$10002),"")</f>
        <v/>
      </c>
      <c r="D23">
        <f>IFERROR(COUNTIF($C23:$C$35,"&gt;=0"),"")</f>
        <v>0</v>
      </c>
      <c r="E23" t="str">
        <f>IFERROR(_xlfn.XLOOKUP(B23,'RAW Player Stats'!$C$3:$C$10002,'RAW Player Stats'!$D$3:$D$10002),"")</f>
        <v>SG</v>
      </c>
    </row>
    <row r="24" spans="2:12" x14ac:dyDescent="0.2">
      <c r="B24" t="str" cm="1">
        <f t="array" ref="B24">IFERROR(INDEX('RAW Player Stats'!$C$3:$C$834,SMALL(IF('RAW Player Stats'!$F$3:$F$834=_xlfn.XLOOKUP('Team Results'!$F$1,Teams,Team_ID),ROW('RAW Player Stats'!$F$3:$F$834)-ROW('RAW Player Stats'!$F$3)+1),ROWS('RAW Player Stats'!$F$1:F20))),"")</f>
        <v/>
      </c>
      <c r="C24" t="str">
        <f>IFERROR(_xlfn.XLOOKUP(B24,'RAW Player Stats'!$B$3:$B$10002,'RAW Player Stats'!$I$3:$I$10002),"")</f>
        <v/>
      </c>
      <c r="D24">
        <f>IFERROR(COUNTIF($C24:$C$35,"&gt;=0"),"")</f>
        <v>0</v>
      </c>
      <c r="E24" t="str">
        <f>IFERROR(_xlfn.XLOOKUP(B24,'RAW Player Stats'!$C$3:$C$10002,'RAW Player Stats'!$D$3:$D$10002),"")</f>
        <v>SG</v>
      </c>
    </row>
    <row r="25" spans="2:12" x14ac:dyDescent="0.2">
      <c r="B25" t="str" cm="1">
        <f t="array" ref="B25">IFERROR(INDEX('RAW Player Stats'!$C$3:$C$834,SMALL(IF('RAW Player Stats'!$F$3:$F$834=_xlfn.XLOOKUP('Team Results'!$F$1,Teams,Team_ID),ROW('RAW Player Stats'!$F$3:$F$834)-ROW('RAW Player Stats'!$F$3)+1),ROWS('RAW Player Stats'!$F$1:F21))),"")</f>
        <v/>
      </c>
      <c r="C25" t="str">
        <f>IFERROR(_xlfn.XLOOKUP(B25,'RAW Player Stats'!$B$3:$B$10002,'RAW Player Stats'!$I$3:$I$10002),"")</f>
        <v/>
      </c>
      <c r="D25">
        <f>IFERROR(COUNTIF($C25:$C$35,"&gt;=0"),"")</f>
        <v>0</v>
      </c>
      <c r="E25" t="str">
        <f>IFERROR(_xlfn.XLOOKUP(B25,'RAW Player Stats'!$C$3:$C$10002,'RAW Player Stats'!$D$3:$D$10002),"")</f>
        <v>SG</v>
      </c>
    </row>
    <row r="26" spans="2:12" x14ac:dyDescent="0.2">
      <c r="B26" t="str" cm="1">
        <f t="array" ref="B26">IFERROR(INDEX('RAW Player Stats'!$C$3:$C$834,SMALL(IF('RAW Player Stats'!$F$3:$F$834=_xlfn.XLOOKUP('Team Results'!$F$1,Teams,Team_ID),ROW('RAW Player Stats'!$F$3:$F$834)-ROW('RAW Player Stats'!$F$3)+1),ROWS('RAW Player Stats'!$F$1:F22))),"")</f>
        <v/>
      </c>
      <c r="C26" t="str">
        <f>IFERROR(_xlfn.XLOOKUP(B26,'RAW Player Stats'!$B$3:$B$10002,'RAW Player Stats'!$I$3:$I$10002),"")</f>
        <v/>
      </c>
      <c r="D26">
        <f>IFERROR(COUNTIF($C26:$C$35,"&gt;=0"),"")</f>
        <v>0</v>
      </c>
      <c r="E26" t="str">
        <f>IFERROR(_xlfn.XLOOKUP(B26,'RAW Player Stats'!$C$3:$C$10002,'RAW Player Stats'!$D$3:$D$10002),"")</f>
        <v>SG</v>
      </c>
    </row>
    <row r="27" spans="2:12" x14ac:dyDescent="0.2">
      <c r="B27" t="str" cm="1">
        <f t="array" ref="B27">IFERROR(INDEX('RAW Player Stats'!$C$3:$C$834,SMALL(IF('RAW Player Stats'!$F$3:$F$834=_xlfn.XLOOKUP('Team Results'!$F$1,Teams,Team_ID),ROW('RAW Player Stats'!$F$3:$F$834)-ROW('RAW Player Stats'!$F$3)+1),ROWS('RAW Player Stats'!$F$1:F23))),"")</f>
        <v/>
      </c>
      <c r="C27" t="str">
        <f>IFERROR(_xlfn.XLOOKUP(B27,'RAW Player Stats'!$B$3:$B$10002,'RAW Player Stats'!$I$3:$I$10002),"")</f>
        <v/>
      </c>
      <c r="D27">
        <f>IFERROR(COUNTIF($C27:$C$35,"&gt;=0"),"")</f>
        <v>0</v>
      </c>
      <c r="E27" t="str">
        <f>IFERROR(_xlfn.XLOOKUP(B27,'RAW Player Stats'!$C$3:$C$10002,'RAW Player Stats'!$D$3:$D$10002),"")</f>
        <v>SG</v>
      </c>
    </row>
    <row r="28" spans="2:12" x14ac:dyDescent="0.2">
      <c r="B28" t="str" cm="1">
        <f t="array" ref="B28">IFERROR(INDEX('RAW Player Stats'!$C$3:$C$834,SMALL(IF('RAW Player Stats'!$F$3:$F$834=_xlfn.XLOOKUP('Team Results'!$F$1,Teams,Team_ID),ROW('RAW Player Stats'!$F$3:$F$834)-ROW('RAW Player Stats'!$F$3)+1),ROWS('RAW Player Stats'!$F$1:F24))),"")</f>
        <v/>
      </c>
      <c r="C28" t="str">
        <f>IFERROR(_xlfn.XLOOKUP(B28,'RAW Player Stats'!$B$3:$B$10002,'RAW Player Stats'!$I$3:$I$10002),"")</f>
        <v/>
      </c>
      <c r="D28">
        <f>IFERROR(COUNTIF($C28:$C$35,"&gt;=0"),"")</f>
        <v>0</v>
      </c>
      <c r="E28" t="str">
        <f>IFERROR(_xlfn.XLOOKUP(B28,'RAW Player Stats'!$C$3:$C$10002,'RAW Player Stats'!$D$3:$D$10002),"")</f>
        <v>SG</v>
      </c>
    </row>
    <row r="29" spans="2:12" x14ac:dyDescent="0.2">
      <c r="B29" t="str" cm="1">
        <f t="array" ref="B29">IFERROR(INDEX('RAW Player Stats'!$C$3:$C$834,SMALL(IF('RAW Player Stats'!$F$3:$F$834=_xlfn.XLOOKUP('Team Results'!$F$1,Teams,Team_ID),ROW('RAW Player Stats'!$F$3:$F$834)-ROW('RAW Player Stats'!$F$3)+1),ROWS('RAW Player Stats'!$F$1:F25))),"")</f>
        <v/>
      </c>
      <c r="C29" t="str">
        <f>IFERROR(_xlfn.XLOOKUP(B29,'RAW Player Stats'!$B$3:$B$10002,'RAW Player Stats'!$I$3:$I$10002),"")</f>
        <v/>
      </c>
      <c r="D29">
        <f>IFERROR(COUNTIF($C29:$C$35,"&gt;=0"),"")</f>
        <v>0</v>
      </c>
      <c r="E29" t="str">
        <f>IFERROR(_xlfn.XLOOKUP(B29,'RAW Player Stats'!$C$3:$C$10002,'RAW Player Stats'!$D$3:$D$10002),"")</f>
        <v>SG</v>
      </c>
    </row>
    <row r="30" spans="2:12" x14ac:dyDescent="0.2">
      <c r="B30" t="str" cm="1">
        <f t="array" ref="B30">IFERROR(INDEX('RAW Player Stats'!$C$3:$C$834,SMALL(IF('RAW Player Stats'!$F$3:$F$834=_xlfn.XLOOKUP('Team Results'!$F$1,Teams,Team_ID),ROW('RAW Player Stats'!$F$3:$F$834)-ROW('RAW Player Stats'!$F$3)+1),ROWS('RAW Player Stats'!$F$1:F26))),"")</f>
        <v/>
      </c>
      <c r="C30" t="str">
        <f>IFERROR(_xlfn.XLOOKUP(B30,'RAW Player Stats'!$B$3:$B$10002,'RAW Player Stats'!$I$3:$I$10002),"")</f>
        <v/>
      </c>
      <c r="D30">
        <f>IFERROR(COUNTIF($C30:$C$35,"&gt;=0"),"")</f>
        <v>0</v>
      </c>
      <c r="E30" t="str">
        <f>IFERROR(_xlfn.XLOOKUP(B30,'RAW Player Stats'!$C$3:$C$10002,'RAW Player Stats'!$D$3:$D$10002),"")</f>
        <v>SG</v>
      </c>
    </row>
    <row r="36" spans="2:17" ht="26" x14ac:dyDescent="0.3">
      <c r="B36" s="73" t="str">
        <f>'Team Results'!F4</f>
        <v>Philadelphia 76ers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8" spans="2:17" s="7" customFormat="1" x14ac:dyDescent="0.2">
      <c r="B38" s="7" t="s">
        <v>45</v>
      </c>
      <c r="C38" s="7" t="s">
        <v>640</v>
      </c>
      <c r="D38" s="7" t="s">
        <v>641</v>
      </c>
      <c r="E38" s="7" t="s">
        <v>642</v>
      </c>
      <c r="I38" s="7" t="s">
        <v>643</v>
      </c>
      <c r="J38" s="7" t="s">
        <v>644</v>
      </c>
      <c r="K38" s="7" t="s">
        <v>51</v>
      </c>
      <c r="L38" s="7" t="s">
        <v>645</v>
      </c>
      <c r="N38" s="7" t="s">
        <v>737</v>
      </c>
    </row>
    <row r="39" spans="2:17" x14ac:dyDescent="0.2">
      <c r="B39" t="str" cm="1">
        <f t="array" ref="B39">IFERROR(INDEX('RAW Player Stats'!$C$3:$C$10002,SMALL(IF('RAW Player Stats'!$F$3:$F$10002=_xlfn.XLOOKUP('Team Results'!$F$4,Teams,Team_ID),ROW('RAW Player Stats'!$F$3:$F$10002)-ROW('RAW Player Stats'!$F$3)+1),ROWS('RAW Player Stats'!$F$1:F1))),"")</f>
        <v/>
      </c>
      <c r="C39">
        <f>IFERROR(_xlfn.XLOOKUP(B39,'RAW Player Stats'!$C$3:$C$10002,'RAW Player Stats'!$I$3:$I$10002),"")</f>
        <v>15.4</v>
      </c>
      <c r="D39">
        <f>IFERROR(COUNTIF(C39:C64,"&gt;=0"),"")</f>
        <v>19</v>
      </c>
      <c r="E39" t="str">
        <f>IFERROR(_xlfn.XLOOKUP(B39,'RAW Player Stats'!$C$3:$C$10002,'RAW Player Stats'!$D$3:$D$10002),"")</f>
        <v>SG</v>
      </c>
      <c r="I39" cm="1">
        <f t="array" ref="I39:I56">_xlfn.SEQUENCE($D$5)</f>
        <v>1</v>
      </c>
      <c r="J39" t="str" cm="1">
        <f t="array" aca="1" ref="J39:K56" ca="1">_xlfn._xlws.SORT(B39:OFFSET(B39,$D$5-1,1),{2},-1)</f>
        <v>James Harden</v>
      </c>
      <c r="K39">
        <f ca="1"/>
        <v>36.799999999999997</v>
      </c>
      <c r="L39" t="str">
        <f ca="1">IF(_xlfn.XLOOKUP(J39,'RAW Player Stats'!$C$3:$C$10002,'RAW Player Stats'!$D$3:$D$10002)=0,"",_xlfn.XLOOKUP(J39,'RAW Player Stats'!$C$3:$C$10002,'RAW Player Stats'!$D$3:$D$10002))</f>
        <v>PG</v>
      </c>
    </row>
    <row r="40" spans="2:17" x14ac:dyDescent="0.2">
      <c r="B40" t="str" cm="1">
        <f t="array" ref="B40">IFERROR(INDEX('RAW Player Stats'!$C$3:$C$10002,SMALL(IF('RAW Player Stats'!$F$3:$F$10002=_xlfn.XLOOKUP('Team Results'!$F$4,Teams,Team_ID),ROW('RAW Player Stats'!$F$3:$F$10002)-ROW('RAW Player Stats'!$F$3)+1),ROWS('RAW Player Stats'!$F$1:F2))),"")</f>
        <v>Dewayne Dedmon</v>
      </c>
      <c r="C40">
        <f>IFERROR(_xlfn.XLOOKUP(B40,'RAW Player Stats'!$C$3:$C$10002,'RAW Player Stats'!$I$3:$I$10002),"")</f>
        <v>5.5</v>
      </c>
      <c r="D40">
        <f t="shared" ref="D40:D64" si="0">IFERROR(COUNTIF(C40:C65,"&gt;=0"),"")</f>
        <v>18</v>
      </c>
      <c r="E40" t="str">
        <f>IFERROR(_xlfn.XLOOKUP(B40,'RAW Player Stats'!$C$3:$C$10002,'RAW Player Stats'!$D$3:$D$10002),"")</f>
        <v>C</v>
      </c>
      <c r="I40">
        <v>2</v>
      </c>
      <c r="J40" t="str">
        <f ca="1"/>
        <v>Joel Embiid</v>
      </c>
      <c r="K40">
        <f ca="1"/>
        <v>34.9</v>
      </c>
      <c r="L40" t="str">
        <f ca="1">IF(_xlfn.XLOOKUP(J40,'RAW Player Stats'!$C$3:$C$10002,'RAW Player Stats'!$D$3:$D$10002)=0,"",_xlfn.XLOOKUP(J40,'RAW Player Stats'!$C$3:$C$10002,'RAW Player Stats'!$D$3:$D$10002))</f>
        <v>C</v>
      </c>
    </row>
    <row r="41" spans="2:17" x14ac:dyDescent="0.2">
      <c r="B41" t="str" cm="1">
        <f t="array" ref="B41">IFERROR(INDEX('RAW Player Stats'!$C$3:$C$10002,SMALL(IF('RAW Player Stats'!$F$3:$F$10002=_xlfn.XLOOKUP('Team Results'!$F$4,Teams,Team_ID),ROW('RAW Player Stats'!$F$3:$F$10002)-ROW('RAW Player Stats'!$F$3)+1),ROWS('RAW Player Stats'!$F$1:F3))),"")</f>
        <v>Joel Embiid</v>
      </c>
      <c r="C41">
        <f>IFERROR(_xlfn.XLOOKUP(B41,'RAW Player Stats'!$C$3:$C$10002,'RAW Player Stats'!$I$3:$I$10002),"")</f>
        <v>34.9</v>
      </c>
      <c r="D41">
        <f t="shared" si="0"/>
        <v>17</v>
      </c>
      <c r="E41" t="str">
        <f>IFERROR(_xlfn.XLOOKUP(B41,'RAW Player Stats'!$C$3:$C$10002,'RAW Player Stats'!$D$3:$D$10002),"")</f>
        <v>C</v>
      </c>
      <c r="I41">
        <v>3</v>
      </c>
      <c r="J41" t="str">
        <f ca="1"/>
        <v>Tobias Harris</v>
      </c>
      <c r="K41">
        <f ca="1"/>
        <v>32.9</v>
      </c>
      <c r="L41" t="str">
        <f ca="1">IF(_xlfn.XLOOKUP(J41,'RAW Player Stats'!$C$3:$C$10002,'RAW Player Stats'!$D$3:$D$10002)=0,"",_xlfn.XLOOKUP(J41,'RAW Player Stats'!$C$3:$C$10002,'RAW Player Stats'!$D$3:$D$10002))</f>
        <v>PF</v>
      </c>
    </row>
    <row r="42" spans="2:17" x14ac:dyDescent="0.2">
      <c r="B42" t="str" cm="1">
        <f t="array" ref="B42">IFERROR(INDEX('RAW Player Stats'!$C$3:$C$10002,SMALL(IF('RAW Player Stats'!$F$3:$F$10002=_xlfn.XLOOKUP('Team Results'!$F$4,Teams,Team_ID),ROW('RAW Player Stats'!$F$3:$F$10002)-ROW('RAW Player Stats'!$F$3)+1),ROWS('RAW Player Stats'!$F$1:F4))),"")</f>
        <v>Michael Foster Jr.</v>
      </c>
      <c r="C42">
        <f>IFERROR(_xlfn.XLOOKUP(B42,'RAW Player Stats'!$C$3:$C$10002,'RAW Player Stats'!$I$3:$I$10002),"")</f>
        <v>1</v>
      </c>
      <c r="D42">
        <f t="shared" si="0"/>
        <v>16</v>
      </c>
      <c r="E42" t="str">
        <f>IFERROR(_xlfn.XLOOKUP(B42,'RAW Player Stats'!$C$3:$C$10002,'RAW Player Stats'!$D$3:$D$10002),"")</f>
        <v>PF</v>
      </c>
      <c r="I42">
        <v>4</v>
      </c>
      <c r="J42" t="str">
        <f ca="1"/>
        <v>Tyrese Maxey</v>
      </c>
      <c r="K42">
        <f ca="1"/>
        <v>32.9</v>
      </c>
      <c r="L42" t="str">
        <f ca="1">IF(_xlfn.XLOOKUP(J42,'RAW Player Stats'!$C$3:$C$10002,'RAW Player Stats'!$D$3:$D$10002)=0,"",_xlfn.XLOOKUP(J42,'RAW Player Stats'!$C$3:$C$10002,'RAW Player Stats'!$D$3:$D$10002))</f>
        <v>SG</v>
      </c>
    </row>
    <row r="43" spans="2:17" x14ac:dyDescent="0.2">
      <c r="B43" t="str" cm="1">
        <f t="array" ref="B43">IFERROR(INDEX('RAW Player Stats'!$C$3:$C$10002,SMALL(IF('RAW Player Stats'!$F$3:$F$10002=_xlfn.XLOOKUP('Team Results'!$F$4,Teams,Team_ID),ROW('RAW Player Stats'!$F$3:$F$10002)-ROW('RAW Player Stats'!$F$3)+1),ROWS('RAW Player Stats'!$F$1:F5))),"")</f>
        <v>James Harden</v>
      </c>
      <c r="C43">
        <f>IFERROR(_xlfn.XLOOKUP(B43,'RAW Player Stats'!$C$3:$C$10002,'RAW Player Stats'!$I$3:$I$10002),"")</f>
        <v>36.799999999999997</v>
      </c>
      <c r="D43">
        <f t="shared" si="0"/>
        <v>15</v>
      </c>
      <c r="E43" t="str">
        <f>IFERROR(_xlfn.XLOOKUP(B43,'RAW Player Stats'!$C$3:$C$10002,'RAW Player Stats'!$D$3:$D$10002),"")</f>
        <v>PG</v>
      </c>
      <c r="I43">
        <v>5</v>
      </c>
      <c r="J43" t="str">
        <f ca="1"/>
        <v>De'Anthony Melton</v>
      </c>
      <c r="K43">
        <f ca="1"/>
        <v>27.7</v>
      </c>
      <c r="L43" t="str">
        <f ca="1">IF(_xlfn.XLOOKUP(J43,'RAW Player Stats'!$C$3:$C$10002,'RAW Player Stats'!$D$3:$D$10002)=0,"",_xlfn.XLOOKUP(J43,'RAW Player Stats'!$C$3:$C$10002,'RAW Player Stats'!$D$3:$D$10002))</f>
        <v>PG</v>
      </c>
    </row>
    <row r="44" spans="2:17" x14ac:dyDescent="0.2">
      <c r="B44" t="str" cm="1">
        <f t="array" ref="B44">IFERROR(INDEX('RAW Player Stats'!$C$3:$C$10002,SMALL(IF('RAW Player Stats'!$F$3:$F$10002=_xlfn.XLOOKUP('Team Results'!$F$4,Teams,Team_ID),ROW('RAW Player Stats'!$F$3:$F$10002)-ROW('RAW Player Stats'!$F$3)+1),ROWS('RAW Player Stats'!$F$1:F6))),"")</f>
        <v>Montrezl Harrell</v>
      </c>
      <c r="C44">
        <f>IFERROR(_xlfn.XLOOKUP(B44,'RAW Player Stats'!$C$3:$C$10002,'RAW Player Stats'!$I$3:$I$10002),"")</f>
        <v>12.3</v>
      </c>
      <c r="D44">
        <f t="shared" si="0"/>
        <v>14</v>
      </c>
      <c r="E44" t="str">
        <f>IFERROR(_xlfn.XLOOKUP(B44,'RAW Player Stats'!$C$3:$C$10002,'RAW Player Stats'!$D$3:$D$10002),"")</f>
        <v>C</v>
      </c>
      <c r="I44">
        <v>6</v>
      </c>
      <c r="J44" t="str">
        <f ca="1"/>
        <v>Shake Milton</v>
      </c>
      <c r="K44">
        <f ca="1"/>
        <v>20.3</v>
      </c>
      <c r="L44" t="str">
        <f ca="1">IF(_xlfn.XLOOKUP(J44,'RAW Player Stats'!$C$3:$C$10002,'RAW Player Stats'!$D$3:$D$10002)=0,"",_xlfn.XLOOKUP(J44,'RAW Player Stats'!$C$3:$C$10002,'RAW Player Stats'!$D$3:$D$10002))</f>
        <v>SG</v>
      </c>
    </row>
    <row r="45" spans="2:17" x14ac:dyDescent="0.2">
      <c r="B45" t="str" cm="1">
        <f t="array" ref="B45">IFERROR(INDEX('RAW Player Stats'!$C$3:$C$10002,SMALL(IF('RAW Player Stats'!$F$3:$F$10002=_xlfn.XLOOKUP('Team Results'!$F$4,Teams,Team_ID),ROW('RAW Player Stats'!$F$3:$F$10002)-ROW('RAW Player Stats'!$F$3)+1),ROWS('RAW Player Stats'!$F$1:F7))),"")</f>
        <v>Tobias Harris</v>
      </c>
      <c r="C45">
        <f>IFERROR(_xlfn.XLOOKUP(B45,'RAW Player Stats'!$C$3:$C$10002,'RAW Player Stats'!$I$3:$I$10002),"")</f>
        <v>32.9</v>
      </c>
      <c r="D45">
        <f t="shared" si="0"/>
        <v>13</v>
      </c>
      <c r="E45" t="str">
        <f>IFERROR(_xlfn.XLOOKUP(B45,'RAW Player Stats'!$C$3:$C$10002,'RAW Player Stats'!$D$3:$D$10002),"")</f>
        <v>PF</v>
      </c>
      <c r="I45">
        <v>7</v>
      </c>
      <c r="J45" t="str">
        <f ca="1"/>
        <v>Georges Niang</v>
      </c>
      <c r="K45">
        <f ca="1"/>
        <v>19.3</v>
      </c>
      <c r="L45" t="str">
        <f ca="1">IF(_xlfn.XLOOKUP(J45,'RAW Player Stats'!$C$3:$C$10002,'RAW Player Stats'!$D$3:$D$10002)=0,"",_xlfn.XLOOKUP(J45,'RAW Player Stats'!$C$3:$C$10002,'RAW Player Stats'!$D$3:$D$10002))</f>
        <v>PF</v>
      </c>
    </row>
    <row r="46" spans="2:17" x14ac:dyDescent="0.2">
      <c r="B46" t="str" cm="1">
        <f t="array" ref="B46">IFERROR(INDEX('RAW Player Stats'!$C$3:$C$10002,SMALL(IF('RAW Player Stats'!$F$3:$F$10002=_xlfn.XLOOKUP('Team Results'!$F$4,Teams,Team_ID),ROW('RAW Player Stats'!$F$3:$F$10002)-ROW('RAW Player Stats'!$F$3)+1),ROWS('RAW Player Stats'!$F$1:F8))),"")</f>
        <v>Danuel House Jr.</v>
      </c>
      <c r="C46">
        <f>IFERROR(_xlfn.XLOOKUP(B46,'RAW Player Stats'!$C$3:$C$10002,'RAW Player Stats'!$I$3:$I$10002),"")</f>
        <v>13.9</v>
      </c>
      <c r="D46">
        <f t="shared" si="0"/>
        <v>12</v>
      </c>
      <c r="E46" t="str">
        <f>IFERROR(_xlfn.XLOOKUP(B46,'RAW Player Stats'!$C$3:$C$10002,'RAW Player Stats'!$D$3:$D$10002),"")</f>
        <v>SF</v>
      </c>
      <c r="I46">
        <v>8</v>
      </c>
      <c r="J46" t="str">
        <f ca="1"/>
        <v>Jalen McDaniels</v>
      </c>
      <c r="K46">
        <f ca="1"/>
        <v>15.9</v>
      </c>
      <c r="L46" t="str">
        <f ca="1">IF(_xlfn.XLOOKUP(J46,'RAW Player Stats'!$C$3:$C$10002,'RAW Player Stats'!$D$3:$D$10002)=0,"",_xlfn.XLOOKUP(J46,'RAW Player Stats'!$C$3:$C$10002,'RAW Player Stats'!$D$3:$D$10002))</f>
        <v>SF</v>
      </c>
    </row>
    <row r="47" spans="2:17" x14ac:dyDescent="0.2">
      <c r="B47" t="str" cm="1">
        <f t="array" ref="B47">IFERROR(INDEX('RAW Player Stats'!$C$3:$C$10002,SMALL(IF('RAW Player Stats'!$F$3:$F$10002=_xlfn.XLOOKUP('Team Results'!$F$4,Teams,Team_ID),ROW('RAW Player Stats'!$F$3:$F$10002)-ROW('RAW Player Stats'!$F$3)+1),ROWS('RAW Player Stats'!$F$1:F9))),"")</f>
        <v>Furkan Korkmaz</v>
      </c>
      <c r="C47">
        <f>IFERROR(_xlfn.XLOOKUP(B47,'RAW Player Stats'!$C$3:$C$10002,'RAW Player Stats'!$I$3:$I$10002),"")</f>
        <v>9.6999999999999993</v>
      </c>
      <c r="D47">
        <f t="shared" si="0"/>
        <v>11</v>
      </c>
      <c r="E47" t="str">
        <f>IFERROR(_xlfn.XLOOKUP(B47,'RAW Player Stats'!$C$3:$C$10002,'RAW Player Stats'!$D$3:$D$10002),"")</f>
        <v>SG</v>
      </c>
      <c r="I47">
        <v>9</v>
      </c>
      <c r="J47" t="str">
        <f ca="1"/>
        <v/>
      </c>
      <c r="K47">
        <f ca="1"/>
        <v>15.4</v>
      </c>
      <c r="L47" t="str">
        <f ca="1">IF(_xlfn.XLOOKUP(J47,'RAW Player Stats'!$C$3:$C$10002,'RAW Player Stats'!$D$3:$D$10002)=0,"",_xlfn.XLOOKUP(J47,'RAW Player Stats'!$C$3:$C$10002,'RAW Player Stats'!$D$3:$D$10002))</f>
        <v>SG</v>
      </c>
    </row>
    <row r="48" spans="2:17" x14ac:dyDescent="0.2">
      <c r="B48" t="str" cm="1">
        <f t="array" ref="B48">IFERROR(INDEX('RAW Player Stats'!$C$3:$C$10002,SMALL(IF('RAW Player Stats'!$F$3:$F$10002=_xlfn.XLOOKUP('Team Results'!$F$4,Teams,Team_ID),ROW('RAW Player Stats'!$F$3:$F$10002)-ROW('RAW Player Stats'!$F$3)+1),ROWS('RAW Player Stats'!$F$1:F10))),"")</f>
        <v/>
      </c>
      <c r="C48">
        <f>IFERROR(_xlfn.XLOOKUP(B48,'RAW Player Stats'!$C$3:$C$10002,'RAW Player Stats'!$I$3:$I$10002),"")</f>
        <v>15.4</v>
      </c>
      <c r="D48">
        <f t="shared" si="0"/>
        <v>10</v>
      </c>
      <c r="E48" t="str">
        <f>IFERROR(_xlfn.XLOOKUP(B48,'RAW Player Stats'!$C$3:$C$10002,'RAW Player Stats'!$D$3:$D$10002),"")</f>
        <v>SG</v>
      </c>
      <c r="I48">
        <v>10</v>
      </c>
      <c r="J48" t="str">
        <f ca="1"/>
        <v/>
      </c>
      <c r="K48">
        <f ca="1"/>
        <v>15.4</v>
      </c>
      <c r="L48" t="str">
        <f ca="1">IF(_xlfn.XLOOKUP(J48,'RAW Player Stats'!$C$3:$C$10002,'RAW Player Stats'!$D$3:$D$10002)=0,"",_xlfn.XLOOKUP(J48,'RAW Player Stats'!$C$3:$C$10002,'RAW Player Stats'!$D$3:$D$10002))</f>
        <v>SG</v>
      </c>
      <c r="Q48" t="s">
        <v>738</v>
      </c>
    </row>
    <row r="49" spans="2:12" x14ac:dyDescent="0.2">
      <c r="B49" t="str" cm="1">
        <f t="array" ref="B49">IFERROR(INDEX('RAW Player Stats'!$C$3:$C$10002,SMALL(IF('RAW Player Stats'!$F$3:$F$10002=_xlfn.XLOOKUP('Team Results'!$F$4,Teams,Team_ID),ROW('RAW Player Stats'!$F$3:$F$10002)-ROW('RAW Player Stats'!$F$3)+1),ROWS('RAW Player Stats'!$F$1:F11))),"")</f>
        <v>Tyrese Maxey</v>
      </c>
      <c r="C49">
        <f>IFERROR(_xlfn.XLOOKUP(B49,'RAW Player Stats'!$C$3:$C$10002,'RAW Player Stats'!$I$3:$I$10002),"")</f>
        <v>32.9</v>
      </c>
      <c r="D49">
        <f t="shared" si="0"/>
        <v>9</v>
      </c>
      <c r="E49" t="str">
        <f>IFERROR(_xlfn.XLOOKUP(B49,'RAW Player Stats'!$C$3:$C$10002,'RAW Player Stats'!$D$3:$D$10002),"")</f>
        <v>SG</v>
      </c>
      <c r="I49">
        <v>11</v>
      </c>
      <c r="J49" t="str">
        <f ca="1"/>
        <v/>
      </c>
      <c r="K49">
        <f ca="1"/>
        <v>15.4</v>
      </c>
      <c r="L49" t="str">
        <f ca="1">IF(_xlfn.XLOOKUP(J49,'RAW Player Stats'!$C$3:$C$10002,'RAW Player Stats'!$D$3:$D$10002)=0,"",_xlfn.XLOOKUP(J49,'RAW Player Stats'!$C$3:$C$10002,'RAW Player Stats'!$D$3:$D$10002))</f>
        <v>SG</v>
      </c>
    </row>
    <row r="50" spans="2:12" x14ac:dyDescent="0.2">
      <c r="B50" t="str" cm="1">
        <f t="array" ref="B50">IFERROR(INDEX('RAW Player Stats'!$C$3:$C$10002,SMALL(IF('RAW Player Stats'!$F$3:$F$10002=_xlfn.XLOOKUP('Team Results'!$F$4,Teams,Team_ID),ROW('RAW Player Stats'!$F$3:$F$10002)-ROW('RAW Player Stats'!$F$3)+1),ROWS('RAW Player Stats'!$F$1:F12))),"")</f>
        <v>Jalen McDaniels</v>
      </c>
      <c r="C50">
        <f>IFERROR(_xlfn.XLOOKUP(B50,'RAW Player Stats'!$C$3:$C$10002,'RAW Player Stats'!$I$3:$I$10002),"")</f>
        <v>15.9</v>
      </c>
      <c r="D50">
        <f t="shared" si="0"/>
        <v>8</v>
      </c>
      <c r="E50" t="str">
        <f>IFERROR(_xlfn.XLOOKUP(B50,'RAW Player Stats'!$C$3:$C$10002,'RAW Player Stats'!$D$3:$D$10002),"")</f>
        <v>SF</v>
      </c>
      <c r="I50">
        <v>12</v>
      </c>
      <c r="J50" t="str">
        <f ca="1"/>
        <v>Danuel House Jr.</v>
      </c>
      <c r="K50">
        <f ca="1"/>
        <v>13.9</v>
      </c>
      <c r="L50" t="str">
        <f ca="1">IF(_xlfn.XLOOKUP(J50,'RAW Player Stats'!$C$3:$C$10002,'RAW Player Stats'!$D$3:$D$10002)=0,"",_xlfn.XLOOKUP(J50,'RAW Player Stats'!$C$3:$C$10002,'RAW Player Stats'!$D$3:$D$10002))</f>
        <v>SF</v>
      </c>
    </row>
    <row r="51" spans="2:12" x14ac:dyDescent="0.2">
      <c r="B51" t="str" cm="1">
        <f t="array" ref="B51">IFERROR(INDEX('RAW Player Stats'!$C$3:$C$10002,SMALL(IF('RAW Player Stats'!$F$3:$F$10002=_xlfn.XLOOKUP('Team Results'!$F$4,Teams,Team_ID),ROW('RAW Player Stats'!$F$3:$F$10002)-ROW('RAW Player Stats'!$F$3)+1),ROWS('RAW Player Stats'!$F$1:F13))),"")</f>
        <v>De'Anthony Melton</v>
      </c>
      <c r="C51">
        <f>IFERROR(_xlfn.XLOOKUP(B51,'RAW Player Stats'!$C$3:$C$10002,'RAW Player Stats'!$I$3:$I$10002),"")</f>
        <v>27.7</v>
      </c>
      <c r="D51">
        <f t="shared" si="0"/>
        <v>7</v>
      </c>
      <c r="E51" t="str">
        <f>IFERROR(_xlfn.XLOOKUP(B51,'RAW Player Stats'!$C$3:$C$10002,'RAW Player Stats'!$D$3:$D$10002),"")</f>
        <v>PG</v>
      </c>
      <c r="I51">
        <v>13</v>
      </c>
      <c r="J51" t="str">
        <f ca="1"/>
        <v>Montrezl Harrell</v>
      </c>
      <c r="K51">
        <f ca="1"/>
        <v>12.3</v>
      </c>
      <c r="L51" t="str">
        <f ca="1">IF(_xlfn.XLOOKUP(J51,'RAW Player Stats'!$C$3:$C$10002,'RAW Player Stats'!$D$3:$D$10002)=0,"",_xlfn.XLOOKUP(J51,'RAW Player Stats'!$C$3:$C$10002,'RAW Player Stats'!$D$3:$D$10002))</f>
        <v>C</v>
      </c>
    </row>
    <row r="52" spans="2:12" x14ac:dyDescent="0.2">
      <c r="B52" t="str" cm="1">
        <f t="array" ref="B52">IFERROR(INDEX('RAW Player Stats'!$C$3:$C$10002,SMALL(IF('RAW Player Stats'!$F$3:$F$10002=_xlfn.XLOOKUP('Team Results'!$F$4,Teams,Team_ID),ROW('RAW Player Stats'!$F$3:$F$10002)-ROW('RAW Player Stats'!$F$3)+1),ROWS('RAW Player Stats'!$F$1:F14))),"")</f>
        <v>Shake Milton</v>
      </c>
      <c r="C52">
        <f>IFERROR(_xlfn.XLOOKUP(B52,'RAW Player Stats'!$C$3:$C$10002,'RAW Player Stats'!$I$3:$I$10002),"")</f>
        <v>20.3</v>
      </c>
      <c r="D52">
        <f t="shared" si="0"/>
        <v>6</v>
      </c>
      <c r="E52" t="str">
        <f>IFERROR(_xlfn.XLOOKUP(B52,'RAW Player Stats'!$C$3:$C$10002,'RAW Player Stats'!$D$3:$D$10002),"")</f>
        <v>SG</v>
      </c>
      <c r="I52">
        <v>14</v>
      </c>
      <c r="J52" t="str">
        <f ca="1"/>
        <v>Paul Reed</v>
      </c>
      <c r="K52">
        <f ca="1"/>
        <v>10.1</v>
      </c>
      <c r="L52" t="str">
        <f ca="1">IF(_xlfn.XLOOKUP(J52,'RAW Player Stats'!$C$3:$C$10002,'RAW Player Stats'!$D$3:$D$10002)=0,"",_xlfn.XLOOKUP(J52,'RAW Player Stats'!$C$3:$C$10002,'RAW Player Stats'!$D$3:$D$10002))</f>
        <v>C</v>
      </c>
    </row>
    <row r="53" spans="2:12" x14ac:dyDescent="0.2">
      <c r="B53" t="str" cm="1">
        <f t="array" ref="B53">IFERROR(INDEX('RAW Player Stats'!$C$3:$C$10002,SMALL(IF('RAW Player Stats'!$F$3:$F$10002=_xlfn.XLOOKUP('Team Results'!$F$4,Teams,Team_ID),ROW('RAW Player Stats'!$F$3:$F$10002)-ROW('RAW Player Stats'!$F$3)+1),ROWS('RAW Player Stats'!$F$1:F15))),"")</f>
        <v>Georges Niang</v>
      </c>
      <c r="C53">
        <f>IFERROR(_xlfn.XLOOKUP(B53,'RAW Player Stats'!$C$3:$C$10002,'RAW Player Stats'!$I$3:$I$10002),"")</f>
        <v>19.3</v>
      </c>
      <c r="D53">
        <f t="shared" si="0"/>
        <v>5</v>
      </c>
      <c r="E53" t="str">
        <f>IFERROR(_xlfn.XLOOKUP(B53,'RAW Player Stats'!$C$3:$C$10002,'RAW Player Stats'!$D$3:$D$10002),"")</f>
        <v>PF</v>
      </c>
      <c r="I53">
        <v>15</v>
      </c>
      <c r="J53" t="str">
        <f ca="1"/>
        <v>Furkan Korkmaz</v>
      </c>
      <c r="K53">
        <f ca="1"/>
        <v>9.6999999999999993</v>
      </c>
      <c r="L53" t="str">
        <f ca="1">IF(_xlfn.XLOOKUP(J53,'RAW Player Stats'!$C$3:$C$10002,'RAW Player Stats'!$D$3:$D$10002)=0,"",_xlfn.XLOOKUP(J53,'RAW Player Stats'!$C$3:$C$10002,'RAW Player Stats'!$D$3:$D$10002))</f>
        <v>SG</v>
      </c>
    </row>
    <row r="54" spans="2:12" x14ac:dyDescent="0.2">
      <c r="B54" t="str" cm="1">
        <f t="array" ref="B54">IFERROR(INDEX('RAW Player Stats'!$C$3:$C$10002,SMALL(IF('RAW Player Stats'!$F$3:$F$10002=_xlfn.XLOOKUP('Team Results'!$F$4,Teams,Team_ID),ROW('RAW Player Stats'!$F$3:$F$10002)-ROW('RAW Player Stats'!$F$3)+1),ROWS('RAW Player Stats'!$F$1:F16))),"")</f>
        <v>Paul Reed</v>
      </c>
      <c r="C54">
        <f>IFERROR(_xlfn.XLOOKUP(B54,'RAW Player Stats'!$C$3:$C$10002,'RAW Player Stats'!$I$3:$I$10002),"")</f>
        <v>10.1</v>
      </c>
      <c r="D54">
        <f t="shared" si="0"/>
        <v>4</v>
      </c>
      <c r="E54" t="str">
        <f>IFERROR(_xlfn.XLOOKUP(B54,'RAW Player Stats'!$C$3:$C$10002,'RAW Player Stats'!$D$3:$D$10002),"")</f>
        <v>C</v>
      </c>
      <c r="I54">
        <v>16</v>
      </c>
      <c r="J54" t="str">
        <f ca="1"/>
        <v>Dewayne Dedmon</v>
      </c>
      <c r="K54">
        <f ca="1"/>
        <v>5.5</v>
      </c>
      <c r="L54" t="str">
        <f ca="1">IF(_xlfn.XLOOKUP(J54,'RAW Player Stats'!$C$3:$C$10002,'RAW Player Stats'!$D$3:$D$10002)=0,"",_xlfn.XLOOKUP(J54,'RAW Player Stats'!$C$3:$C$10002,'RAW Player Stats'!$D$3:$D$10002))</f>
        <v>C</v>
      </c>
    </row>
    <row r="55" spans="2:12" x14ac:dyDescent="0.2">
      <c r="B55" t="str" cm="1">
        <f t="array" ref="B55">IFERROR(INDEX('RAW Player Stats'!$C$3:$C$10002,SMALL(IF('RAW Player Stats'!$F$3:$F$10002=_xlfn.XLOOKUP('Team Results'!$F$4,Teams,Team_ID),ROW('RAW Player Stats'!$F$3:$F$10002)-ROW('RAW Player Stats'!$F$3)+1),ROWS('RAW Player Stats'!$F$1:F17))),"")</f>
        <v>Jaden Springer</v>
      </c>
      <c r="C55">
        <f>IFERROR(_xlfn.XLOOKUP(B55,'RAW Player Stats'!$C$3:$C$10002,'RAW Player Stats'!$I$3:$I$10002),"")</f>
        <v>4</v>
      </c>
      <c r="D55">
        <f t="shared" si="0"/>
        <v>3</v>
      </c>
      <c r="E55" t="str">
        <f>IFERROR(_xlfn.XLOOKUP(B55,'RAW Player Stats'!$C$3:$C$10002,'RAW Player Stats'!$D$3:$D$10002),"")</f>
        <v>SG</v>
      </c>
      <c r="I55">
        <v>17</v>
      </c>
      <c r="J55" t="str">
        <f ca="1"/>
        <v>Jaden Springer</v>
      </c>
      <c r="K55">
        <f ca="1"/>
        <v>4</v>
      </c>
      <c r="L55" t="str">
        <f ca="1">IF(_xlfn.XLOOKUP(J55,'RAW Player Stats'!$C$3:$C$10002,'RAW Player Stats'!$D$3:$D$10002)=0,"",_xlfn.XLOOKUP(J55,'RAW Player Stats'!$C$3:$C$10002,'RAW Player Stats'!$D$3:$D$10002))</f>
        <v>SG</v>
      </c>
    </row>
    <row r="56" spans="2:12" x14ac:dyDescent="0.2">
      <c r="B56" t="str" cm="1">
        <f t="array" ref="B56">IFERROR(INDEX('RAW Player Stats'!$C$3:$C$10002,SMALL(IF('RAW Player Stats'!$F$3:$F$10002=_xlfn.XLOOKUP('Team Results'!$F$4,Teams,Team_ID),ROW('RAW Player Stats'!$F$3:$F$10002)-ROW('RAW Player Stats'!$F$3)+1),ROWS('RAW Player Stats'!$F$1:F18))),"")</f>
        <v/>
      </c>
      <c r="C56">
        <f>IFERROR(_xlfn.XLOOKUP(B56,'RAW Player Stats'!$C$3:$C$10002,'RAW Player Stats'!$I$3:$I$10002),"")</f>
        <v>15.4</v>
      </c>
      <c r="D56">
        <f t="shared" si="0"/>
        <v>2</v>
      </c>
      <c r="E56" t="str">
        <f>IFERROR(_xlfn.XLOOKUP(B56,'RAW Player Stats'!$C$3:$C$10002,'RAW Player Stats'!$D$3:$D$10002),"")</f>
        <v>SG</v>
      </c>
      <c r="I56">
        <v>18</v>
      </c>
      <c r="J56" t="str">
        <f ca="1"/>
        <v>Michael Foster Jr.</v>
      </c>
      <c r="K56">
        <f ca="1"/>
        <v>1</v>
      </c>
      <c r="L56" t="str">
        <f ca="1">IF(_xlfn.XLOOKUP(J56,'RAW Player Stats'!$C$3:$C$10002,'RAW Player Stats'!$D$3:$D$10002)=0,"",_xlfn.XLOOKUP(J56,'RAW Player Stats'!$C$3:$C$10002,'RAW Player Stats'!$D$3:$D$10002))</f>
        <v>PF</v>
      </c>
    </row>
    <row r="57" spans="2:12" x14ac:dyDescent="0.2">
      <c r="B57" t="str" cm="1">
        <f t="array" ref="B57">IFERROR(INDEX('RAW Player Stats'!$C$3:$C$10002,SMALL(IF('RAW Player Stats'!$F$3:$F$10002=_xlfn.XLOOKUP('Team Results'!$F$4,Teams,Team_ID),ROW('RAW Player Stats'!$F$3:$F$10002)-ROW('RAW Player Stats'!$F$3)+1),ROWS('RAW Player Stats'!$F$1:F19))),"")</f>
        <v>P.J. Tucker</v>
      </c>
      <c r="C57">
        <f>IFERROR(_xlfn.XLOOKUP(B57,'RAW Player Stats'!$B$3:$B$10002,'RAW Player Stats'!$I$3:$I$10002),"")</f>
        <v>25.8</v>
      </c>
      <c r="D57">
        <f t="shared" si="0"/>
        <v>1</v>
      </c>
      <c r="E57" t="str">
        <f>IFERROR(_xlfn.XLOOKUP(B57,'RAW Player Stats'!$C$3:$C$10002,'RAW Player Stats'!$D$3:$D$10002),"")</f>
        <v>PF</v>
      </c>
    </row>
    <row r="58" spans="2:12" x14ac:dyDescent="0.2">
      <c r="B58" t="str" cm="1">
        <f t="array" ref="B58">IFERROR(INDEX('RAW Player Stats'!$C$3:$C$10002,SMALL(IF('RAW Player Stats'!$F$3:$F$10002=_xlfn.XLOOKUP('Team Results'!$F$4,Teams,Team_ID),ROW('RAW Player Stats'!$F$3:$F$10002)-ROW('RAW Player Stats'!$F$3)+1),ROWS('RAW Player Stats'!$F$1:F20))),"")</f>
        <v/>
      </c>
      <c r="C58" t="str">
        <f>IFERROR(_xlfn.XLOOKUP(B58,'RAW Player Stats'!$B$3:$B$10002,'RAW Player Stats'!$I$3:$I$10002),"")</f>
        <v/>
      </c>
      <c r="D58">
        <f t="shared" si="0"/>
        <v>0</v>
      </c>
      <c r="E58" t="str">
        <f>IFERROR(_xlfn.XLOOKUP(B58,'RAW Player Stats'!$C$3:$C$10002,'RAW Player Stats'!$D$3:$D$10002),"")</f>
        <v>SG</v>
      </c>
    </row>
    <row r="59" spans="2:12" x14ac:dyDescent="0.2">
      <c r="B59" t="str" cm="1">
        <f t="array" ref="B59">IFERROR(INDEX('RAW Player Stats'!$C$3:$C$10002,SMALL(IF('RAW Player Stats'!$F$3:$F$10002=_xlfn.XLOOKUP('Team Results'!$F$4,Teams,Team_ID),ROW('RAW Player Stats'!$F$3:$F$10002)-ROW('RAW Player Stats'!$F$3)+1),ROWS('RAW Player Stats'!$F$1:F21))),"")</f>
        <v/>
      </c>
      <c r="C59" t="str">
        <f>IFERROR(_xlfn.XLOOKUP(B59,'RAW Player Stats'!$B$3:$B$10002,'RAW Player Stats'!$I$3:$I$10002),"")</f>
        <v/>
      </c>
      <c r="D59">
        <f t="shared" si="0"/>
        <v>0</v>
      </c>
      <c r="E59" t="str">
        <f>IFERROR(_xlfn.XLOOKUP(B59,'RAW Player Stats'!$C$3:$C$10002,'RAW Player Stats'!$D$3:$D$10002),"")</f>
        <v>SG</v>
      </c>
    </row>
    <row r="60" spans="2:12" x14ac:dyDescent="0.2">
      <c r="B60" t="str" cm="1">
        <f t="array" ref="B60">IFERROR(INDEX('RAW Player Stats'!$C$3:$C$10002,SMALL(IF('RAW Player Stats'!$F$3:$F$10002=_xlfn.XLOOKUP('Team Results'!$F$4,Teams,Team_ID),ROW('RAW Player Stats'!$F$3:$F$10002)-ROW('RAW Player Stats'!$F$3)+1),ROWS('RAW Player Stats'!$F$1:F22))),"")</f>
        <v/>
      </c>
      <c r="C60" t="str">
        <f>IFERROR(_xlfn.XLOOKUP(B60,'RAW Player Stats'!$B$3:$B$10002,'RAW Player Stats'!$I$3:$I$10002),"")</f>
        <v/>
      </c>
      <c r="D60">
        <f t="shared" si="0"/>
        <v>0</v>
      </c>
      <c r="E60" t="str">
        <f>IFERROR(_xlfn.XLOOKUP(B60,'RAW Player Stats'!$C$3:$C$10002,'RAW Player Stats'!$D$3:$D$10002),"")</f>
        <v>SG</v>
      </c>
    </row>
    <row r="61" spans="2:12" x14ac:dyDescent="0.2">
      <c r="B61" t="str" cm="1">
        <f t="array" ref="B61">IFERROR(INDEX('RAW Player Stats'!$C$3:$C$10002,SMALL(IF('RAW Player Stats'!$F$3:$F$10002=_xlfn.XLOOKUP('Team Results'!$F$4,Teams,Team_ID),ROW('RAW Player Stats'!$F$3:$F$10002)-ROW('RAW Player Stats'!$F$3)+1),ROWS('RAW Player Stats'!$F$1:F23))),"")</f>
        <v/>
      </c>
      <c r="C61" t="str">
        <f>IFERROR(_xlfn.XLOOKUP(B61,'RAW Player Stats'!$B$3:$B$10002,'RAW Player Stats'!$I$3:$I$10002),"")</f>
        <v/>
      </c>
      <c r="D61">
        <f t="shared" si="0"/>
        <v>0</v>
      </c>
      <c r="E61" t="str">
        <f>IFERROR(_xlfn.XLOOKUP(B61,'RAW Player Stats'!$C$3:$C$10002,'RAW Player Stats'!$D$3:$D$10002),"")</f>
        <v>SG</v>
      </c>
    </row>
    <row r="62" spans="2:12" x14ac:dyDescent="0.2">
      <c r="B62" t="str" cm="1">
        <f t="array" ref="B62">IFERROR(INDEX('RAW Player Stats'!$C$3:$C$10002,SMALL(IF('RAW Player Stats'!$F$3:$F$10002=_xlfn.XLOOKUP('Team Results'!$F$4,Teams,Team_ID),ROW('RAW Player Stats'!$F$3:$F$10002)-ROW('RAW Player Stats'!$F$3)+1),ROWS('RAW Player Stats'!$F$1:F24))),"")</f>
        <v/>
      </c>
      <c r="C62" t="str">
        <f>IFERROR(_xlfn.XLOOKUP(B62,'RAW Player Stats'!$B$3:$B$10002,'RAW Player Stats'!$I$3:$I$10002),"")</f>
        <v/>
      </c>
      <c r="D62">
        <f t="shared" si="0"/>
        <v>0</v>
      </c>
      <c r="E62" t="str">
        <f>IFERROR(_xlfn.XLOOKUP(B62,'RAW Player Stats'!$C$3:$C$10002,'RAW Player Stats'!$D$3:$D$10002),"")</f>
        <v>SG</v>
      </c>
    </row>
    <row r="63" spans="2:12" x14ac:dyDescent="0.2">
      <c r="B63" t="str" cm="1">
        <f t="array" ref="B63">IFERROR(INDEX('RAW Player Stats'!$C$3:$C$10002,SMALL(IF('RAW Player Stats'!$F$3:$F$10002=_xlfn.XLOOKUP('Team Results'!$F$4,Teams,Team_ID),ROW('RAW Player Stats'!$F$3:$F$10002)-ROW('RAW Player Stats'!$F$3)+1),ROWS('RAW Player Stats'!$F$1:F25))),"")</f>
        <v/>
      </c>
      <c r="C63" t="str">
        <f>IFERROR(_xlfn.XLOOKUP(B63,'RAW Player Stats'!$B$3:$B$10002,'RAW Player Stats'!$I$3:$I$10002),"")</f>
        <v/>
      </c>
      <c r="D63">
        <f t="shared" si="0"/>
        <v>0</v>
      </c>
      <c r="E63" t="str">
        <f>IFERROR(_xlfn.XLOOKUP(B63,'RAW Player Stats'!$C$3:$C$10002,'RAW Player Stats'!$D$3:$D$10002),"")</f>
        <v>SG</v>
      </c>
    </row>
    <row r="64" spans="2:12" x14ac:dyDescent="0.2">
      <c r="B64" t="str" cm="1">
        <f t="array" ref="B64">IFERROR(INDEX('RAW Player Stats'!$C$3:$C$10002,SMALL(IF('RAW Player Stats'!$F$3:$F$10002=_xlfn.XLOOKUP('Team Results'!$F$4,Teams,Team_ID),ROW('RAW Player Stats'!$F$3:$F$10002)-ROW('RAW Player Stats'!$F$3)+1),ROWS('RAW Player Stats'!$F$1:F26))),"")</f>
        <v/>
      </c>
      <c r="C64" t="str">
        <f>IFERROR(_xlfn.XLOOKUP(B64,'RAW Player Stats'!$B$3:$B$10002,'RAW Player Stats'!$I$3:$I$10002),"")</f>
        <v/>
      </c>
      <c r="D64">
        <f t="shared" si="0"/>
        <v>0</v>
      </c>
      <c r="E64" t="str">
        <f>IFERROR(_xlfn.XLOOKUP(B64,'RAW Player Stats'!$C$3:$C$10002,'RAW Player Stats'!$D$3:$D$10002),"")</f>
        <v>SG</v>
      </c>
    </row>
    <row r="70" spans="2:2" x14ac:dyDescent="0.2">
      <c r="B70" t="str" cm="1">
        <f t="array" ref="B70">IFERROR(INDEX('RAW Player Stats'!$C$3:$C$10002,SMALL(IF('RAW Player Stats'!$F$3:$F$10002=_xlfn.XLOOKUP('Team Results'!$F$4,Teams,Team_ID),ROW('RAW Player Stats'!$F$3:$F$10002)-ROW('RAW Player Stats'!$F$3)+1),ROWS('RAW Player Stats'!$F$1:F32))),"")</f>
        <v/>
      </c>
    </row>
    <row r="71" spans="2:2" x14ac:dyDescent="0.2">
      <c r="B71" t="str" cm="1">
        <f t="array" ref="B71">IFERROR(INDEX('RAW Player Stats'!$C$3:$C$10002,SMALL(IF('RAW Player Stats'!$F$3:$F$10002=_xlfn.XLOOKUP('Team Results'!$F$4,Teams,Team_ID),ROW('RAW Player Stats'!$F$3:$F$10002)-ROW('RAW Player Stats'!$F$3)+1),ROWS('RAW Player Stats'!$F$1:F33))),"")</f>
        <v/>
      </c>
    </row>
    <row r="72" spans="2:2" x14ac:dyDescent="0.2">
      <c r="B72" t="str" cm="1">
        <f t="array" ref="B72">IFERROR(INDEX('RAW Player Stats'!$C$3:$C$10002,SMALL(IF('RAW Player Stats'!$F$3:$F$10002=_xlfn.XLOOKUP('Team Results'!$F$4,Teams,Team_ID),ROW('RAW Player Stats'!$F$3:$F$10002)-ROW('RAW Player Stats'!$F$3)+1),ROWS('RAW Player Stats'!$F$1:F34))),"")</f>
        <v/>
      </c>
    </row>
    <row r="73" spans="2:2" x14ac:dyDescent="0.2">
      <c r="B73" t="str" cm="1">
        <f t="array" ref="B73">IFERROR(INDEX('RAW Player Stats'!$C$3:$C$10002,SMALL(IF('RAW Player Stats'!$F$3:$F$10002=_xlfn.XLOOKUP('Team Results'!$F$4,Teams,Team_ID),ROW('RAW Player Stats'!$F$3:$F$10002)-ROW('RAW Player Stats'!$F$3)+1),ROWS('RAW Player Stats'!$F$1:F35))),"")</f>
        <v/>
      </c>
    </row>
    <row r="74" spans="2:2" x14ac:dyDescent="0.2">
      <c r="B74" t="str" cm="1">
        <f t="array" ref="B74">IFERROR(INDEX('RAW Player Stats'!$C$3:$C$10002,SMALL(IF('RAW Player Stats'!$F$3:$F$10002=_xlfn.XLOOKUP('Team Results'!$F$4,Teams,Team_ID),ROW('RAW Player Stats'!$F$3:$F$10002)-ROW('RAW Player Stats'!$F$3)+1),ROWS('RAW Player Stats'!$F$1:F36))),"")</f>
        <v/>
      </c>
    </row>
    <row r="75" spans="2:2" x14ac:dyDescent="0.2">
      <c r="B75" t="str" cm="1">
        <f t="array" ref="B75">IFERROR(INDEX('RAW Player Stats'!$C$3:$C$10002,SMALL(IF('RAW Player Stats'!$F$3:$F$10002=_xlfn.XLOOKUP('Team Results'!$F$4,Teams,Team_ID),ROW('RAW Player Stats'!$F$3:$F$10002)-ROW('RAW Player Stats'!$F$3)+1),ROWS('RAW Player Stats'!$F$1:F37))),"")</f>
        <v/>
      </c>
    </row>
    <row r="76" spans="2:2" x14ac:dyDescent="0.2">
      <c r="B76" t="str" cm="1">
        <f t="array" ref="B76">IFERROR(INDEX('RAW Player Stats'!$C$3:$C$10002,SMALL(IF('RAW Player Stats'!$F$3:$F$10002=_xlfn.XLOOKUP('Team Results'!$F$4,Teams,Team_ID),ROW('RAW Player Stats'!$F$3:$F$10002)-ROW('RAW Player Stats'!$F$3)+1),ROWS('RAW Player Stats'!$F$1:F38))),"")</f>
        <v/>
      </c>
    </row>
    <row r="77" spans="2:2" x14ac:dyDescent="0.2">
      <c r="B77" t="str" cm="1">
        <f t="array" ref="B77">IFERROR(INDEX('RAW Player Stats'!$C$3:$C$10002,SMALL(IF('RAW Player Stats'!$F$3:$F$10002=_xlfn.XLOOKUP('Team Results'!$F$4,Teams,Team_ID),ROW('RAW Player Stats'!$F$3:$F$10002)-ROW('RAW Player Stats'!$F$3)+1),ROWS('RAW Player Stats'!$F$1:F39))),"")</f>
        <v/>
      </c>
    </row>
    <row r="78" spans="2:2" x14ac:dyDescent="0.2">
      <c r="B78" t="str" cm="1">
        <f t="array" ref="B78">IFERROR(INDEX('RAW Player Stats'!$C$3:$C$10002,SMALL(IF('RAW Player Stats'!$F$3:$F$10002=_xlfn.XLOOKUP('Team Results'!$F$4,Teams,Team_ID),ROW('RAW Player Stats'!$F$3:$F$10002)-ROW('RAW Player Stats'!$F$3)+1),ROWS('RAW Player Stats'!$F$1:F40))),"")</f>
        <v/>
      </c>
    </row>
    <row r="79" spans="2:2" x14ac:dyDescent="0.2">
      <c r="B79" t="str" cm="1">
        <f t="array" ref="B79">IFERROR(INDEX('RAW Player Stats'!$C$3:$C$10002,SMALL(IF('RAW Player Stats'!$F$3:$F$10002=_xlfn.XLOOKUP('Team Results'!$F$4,Teams,Team_ID),ROW('RAW Player Stats'!$F$3:$F$10002)-ROW('RAW Player Stats'!$F$3)+1),ROWS('RAW Player Stats'!$F$1:F41))),"")</f>
        <v/>
      </c>
    </row>
    <row r="80" spans="2:2" x14ac:dyDescent="0.2">
      <c r="B80" t="str" cm="1">
        <f t="array" ref="B80">IFERROR(INDEX('RAW Player Stats'!$C$3:$C$10002,SMALL(IF('RAW Player Stats'!$F$3:$F$10002=_xlfn.XLOOKUP('Team Results'!$F$4,Teams,Team_ID),ROW('RAW Player Stats'!$F$3:$F$10002)-ROW('RAW Player Stats'!$F$3)+1),ROWS('RAW Player Stats'!$F$1:F42))),"")</f>
        <v/>
      </c>
    </row>
    <row r="81" spans="2:2" x14ac:dyDescent="0.2">
      <c r="B81" t="str" cm="1">
        <f t="array" ref="B81">IFERROR(INDEX('RAW Player Stats'!$C$3:$C$10002,SMALL(IF('RAW Player Stats'!$F$3:$F$10002=_xlfn.XLOOKUP('Team Results'!$F$4,Teams,Team_ID),ROW('RAW Player Stats'!$F$3:$F$10002)-ROW('RAW Player Stats'!$F$3)+1),ROWS('RAW Player Stats'!$F$1:F43))),"")</f>
        <v/>
      </c>
    </row>
    <row r="82" spans="2:2" x14ac:dyDescent="0.2">
      <c r="B82" t="str" cm="1">
        <f t="array" ref="B82">IFERROR(INDEX('RAW Player Stats'!$C$3:$C$10002,SMALL(IF('RAW Player Stats'!$F$3:$F$10002=_xlfn.XLOOKUP('Team Results'!$F$4,Teams,Team_ID),ROW('RAW Player Stats'!$F$3:$F$10002)-ROW('RAW Player Stats'!$F$3)+1),ROWS('RAW Player Stats'!$F$1:F44))),"")</f>
        <v/>
      </c>
    </row>
    <row r="83" spans="2:2" x14ac:dyDescent="0.2">
      <c r="B83" t="str" cm="1">
        <f t="array" ref="B83">IFERROR(INDEX('RAW Player Stats'!$C$3:$C$10002,SMALL(IF('RAW Player Stats'!$F$3:$F$10002=_xlfn.XLOOKUP('Team Results'!$F$4,Teams,Team_ID),ROW('RAW Player Stats'!$F$3:$F$10002)-ROW('RAW Player Stats'!$F$3)+1),ROWS('RAW Player Stats'!$F$1:F45))),"")</f>
        <v/>
      </c>
    </row>
    <row r="84" spans="2:2" x14ac:dyDescent="0.2">
      <c r="B84" t="str" cm="1">
        <f t="array" ref="B84">IFERROR(INDEX('RAW Player Stats'!$C$3:$C$10002,SMALL(IF('RAW Player Stats'!$F$3:$F$10002=_xlfn.XLOOKUP('Team Results'!$F$4,Teams,Team_ID),ROW('RAW Player Stats'!$F$3:$F$10002)-ROW('RAW Player Stats'!$F$3)+1),ROWS('RAW Player Stats'!$F$1:F46))),"")</f>
        <v/>
      </c>
    </row>
  </sheetData>
  <mergeCells count="2">
    <mergeCell ref="B2:L2"/>
    <mergeCell ref="B36:L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96BE-48C2-0947-94C7-E8267EDBFB4A}">
  <dimension ref="A1:AG678"/>
  <sheetViews>
    <sheetView topLeftCell="A2" zoomScale="90" zoomScaleNormal="90" workbookViewId="0">
      <selection activeCell="AG2" sqref="AG2"/>
    </sheetView>
  </sheetViews>
  <sheetFormatPr baseColWidth="10" defaultRowHeight="16" x14ac:dyDescent="0.2"/>
  <cols>
    <col min="1" max="1" width="5.1640625" style="50" bestFit="1" customWidth="1"/>
    <col min="2" max="3" width="23.1640625" style="50" bestFit="1" customWidth="1"/>
    <col min="4" max="4" width="8.1640625" style="50" bestFit="1" customWidth="1"/>
    <col min="5" max="5" width="5.33203125" style="51" bestFit="1" customWidth="1"/>
    <col min="6" max="6" width="6.1640625" style="50" bestFit="1" customWidth="1"/>
    <col min="7" max="7" width="4" style="50" bestFit="1" customWidth="1"/>
    <col min="8" max="8" width="4.33203125" style="50" bestFit="1" customWidth="1"/>
    <col min="9" max="9" width="5.83203125" style="52" bestFit="1" customWidth="1"/>
    <col min="10" max="11" width="5.83203125" style="50" bestFit="1" customWidth="1"/>
    <col min="12" max="12" width="7" style="50" bestFit="1" customWidth="1"/>
    <col min="13" max="13" width="4.5" style="50" bestFit="1" customWidth="1"/>
    <col min="14" max="14" width="5.83203125" style="50" bestFit="1" customWidth="1"/>
    <col min="15" max="15" width="7" style="50" bestFit="1" customWidth="1"/>
    <col min="16" max="17" width="5.83203125" style="50" bestFit="1" customWidth="1"/>
    <col min="18" max="18" width="7" style="50" bestFit="1" customWidth="1"/>
    <col min="19" max="19" width="7.6640625" style="50" bestFit="1" customWidth="1"/>
    <col min="20" max="21" width="5.83203125" style="50" bestFit="1" customWidth="1"/>
    <col min="22" max="22" width="7" style="50" bestFit="1" customWidth="1"/>
    <col min="23" max="23" width="6" style="50" bestFit="1" customWidth="1"/>
    <col min="24" max="26" width="5.83203125" style="50" bestFit="1" customWidth="1"/>
    <col min="27" max="27" width="5.1640625" style="50" bestFit="1" customWidth="1"/>
    <col min="28" max="29" width="5.6640625" style="50" bestFit="1" customWidth="1"/>
    <col min="30" max="30" width="4.5" style="50" bestFit="1" customWidth="1"/>
    <col min="31" max="31" width="5.83203125" style="50" bestFit="1" customWidth="1"/>
    <col min="32" max="32" width="12.83203125" style="50" bestFit="1" customWidth="1"/>
    <col min="33" max="33" width="66.1640625" bestFit="1" customWidth="1"/>
  </cols>
  <sheetData>
    <row r="1" spans="1:33" ht="43" customHeight="1" x14ac:dyDescent="0.2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/>
      <c r="AG1" s="1" t="s">
        <v>736</v>
      </c>
    </row>
    <row r="2" spans="1:33" ht="51" customHeight="1" x14ac:dyDescent="0.2">
      <c r="A2" s="4" t="s">
        <v>44</v>
      </c>
      <c r="B2"/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1</v>
      </c>
      <c r="L2" s="4" t="s">
        <v>2</v>
      </c>
      <c r="M2" s="4" t="s">
        <v>53</v>
      </c>
      <c r="N2" s="4" t="s">
        <v>3</v>
      </c>
      <c r="O2" s="4" t="s">
        <v>4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</v>
      </c>
      <c r="V2" s="4" t="s">
        <v>6</v>
      </c>
      <c r="W2" s="4" t="s">
        <v>59</v>
      </c>
      <c r="X2" s="4" t="s">
        <v>60</v>
      </c>
      <c r="Y2" s="4" t="s">
        <v>61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0</v>
      </c>
      <c r="AF2" s="49" t="s">
        <v>733</v>
      </c>
    </row>
    <row r="3" spans="1:33" ht="17" x14ac:dyDescent="0.2">
      <c r="A3" s="4">
        <v>1</v>
      </c>
      <c r="B3" s="6" t="s">
        <v>62</v>
      </c>
      <c r="C3" s="6" t="str">
        <f>IF(B3&lt;&gt;B4,B3,"")</f>
        <v>Precious Achiuwa</v>
      </c>
      <c r="D3" s="5" t="s">
        <v>63</v>
      </c>
      <c r="E3" s="5">
        <v>23</v>
      </c>
      <c r="F3" s="6" t="s">
        <v>40</v>
      </c>
      <c r="G3" s="5">
        <v>45</v>
      </c>
      <c r="H3" s="5">
        <v>11</v>
      </c>
      <c r="I3" s="5">
        <v>21.8</v>
      </c>
      <c r="J3" s="5">
        <v>3.5</v>
      </c>
      <c r="K3" s="5">
        <v>7.4</v>
      </c>
      <c r="L3" s="5">
        <v>0.47199999999999998</v>
      </c>
      <c r="M3" s="5">
        <v>0.5</v>
      </c>
      <c r="N3" s="5">
        <v>1.8</v>
      </c>
      <c r="O3" s="5">
        <v>0.253</v>
      </c>
      <c r="P3" s="5">
        <v>3</v>
      </c>
      <c r="Q3" s="5">
        <v>5.6</v>
      </c>
      <c r="R3" s="5">
        <v>0.54400000000000004</v>
      </c>
      <c r="S3" s="5">
        <v>0.503</v>
      </c>
      <c r="T3" s="5">
        <v>1.8</v>
      </c>
      <c r="U3" s="5">
        <v>2.5</v>
      </c>
      <c r="V3" s="5">
        <v>0.70199999999999996</v>
      </c>
      <c r="W3" s="5">
        <v>1.9</v>
      </c>
      <c r="X3" s="5">
        <v>4.2</v>
      </c>
      <c r="Y3" s="5">
        <v>6.1</v>
      </c>
      <c r="Z3" s="5">
        <v>1</v>
      </c>
      <c r="AA3" s="5">
        <v>0.6</v>
      </c>
      <c r="AB3" s="5">
        <v>0.6</v>
      </c>
      <c r="AC3" s="5">
        <v>1.1000000000000001</v>
      </c>
      <c r="AD3" s="5">
        <v>2</v>
      </c>
      <c r="AE3" s="5">
        <v>9.3000000000000007</v>
      </c>
      <c r="AF3" s="50" t="b">
        <f>(ISNONTEXT(IF(B3&lt;&gt;B4,COUNTIF($B$3:B3,B3),"")))</f>
        <v>1</v>
      </c>
    </row>
    <row r="4" spans="1:33" ht="17" x14ac:dyDescent="0.2">
      <c r="A4" s="4">
        <v>2</v>
      </c>
      <c r="B4" s="6" t="s">
        <v>64</v>
      </c>
      <c r="C4" s="6" t="str">
        <f t="shared" ref="C4:C67" si="0">IF(B4&lt;&gt;B5,B4,"")</f>
        <v>Steven Adams</v>
      </c>
      <c r="D4" s="5" t="s">
        <v>63</v>
      </c>
      <c r="E4" s="5">
        <v>29</v>
      </c>
      <c r="F4" s="6" t="s">
        <v>22</v>
      </c>
      <c r="G4" s="5">
        <v>42</v>
      </c>
      <c r="H4" s="5">
        <v>42</v>
      </c>
      <c r="I4" s="5">
        <v>27</v>
      </c>
      <c r="J4" s="5">
        <v>3.7</v>
      </c>
      <c r="K4" s="5">
        <v>6.3</v>
      </c>
      <c r="L4" s="5">
        <v>0.59699999999999998</v>
      </c>
      <c r="M4" s="5">
        <v>0</v>
      </c>
      <c r="N4" s="5">
        <v>0</v>
      </c>
      <c r="O4" s="5">
        <v>0</v>
      </c>
      <c r="P4" s="5">
        <v>3.7</v>
      </c>
      <c r="Q4" s="5">
        <v>6.2</v>
      </c>
      <c r="R4" s="5">
        <v>0.59899999999999998</v>
      </c>
      <c r="S4" s="5">
        <v>0.59699999999999998</v>
      </c>
      <c r="T4" s="5">
        <v>1.1000000000000001</v>
      </c>
      <c r="U4" s="5">
        <v>3.1</v>
      </c>
      <c r="V4" s="5">
        <v>0.36399999999999999</v>
      </c>
      <c r="W4" s="5">
        <v>5.0999999999999996</v>
      </c>
      <c r="X4" s="5">
        <v>6.5</v>
      </c>
      <c r="Y4" s="5">
        <v>11.5</v>
      </c>
      <c r="Z4" s="5">
        <v>2.2999999999999998</v>
      </c>
      <c r="AA4" s="5">
        <v>0.9</v>
      </c>
      <c r="AB4" s="5">
        <v>1.1000000000000001</v>
      </c>
      <c r="AC4" s="5">
        <v>1.9</v>
      </c>
      <c r="AD4" s="5">
        <v>2.2999999999999998</v>
      </c>
      <c r="AE4" s="5">
        <v>8.6</v>
      </c>
      <c r="AF4" s="50" t="b">
        <f>ISNONTEXT(IF(B4&lt;&gt;B5,COUNTIF($B$3:B4,B4),""))</f>
        <v>1</v>
      </c>
    </row>
    <row r="5" spans="1:33" ht="17" x14ac:dyDescent="0.2">
      <c r="A5" s="4">
        <v>3</v>
      </c>
      <c r="B5" s="6" t="s">
        <v>65</v>
      </c>
      <c r="C5" s="6" t="str">
        <f t="shared" si="0"/>
        <v>Bam Adebayo</v>
      </c>
      <c r="D5" s="5" t="s">
        <v>63</v>
      </c>
      <c r="E5" s="5">
        <v>25</v>
      </c>
      <c r="F5" s="6" t="s">
        <v>26</v>
      </c>
      <c r="G5" s="5">
        <v>66</v>
      </c>
      <c r="H5" s="5">
        <v>66</v>
      </c>
      <c r="I5" s="5">
        <v>35.1</v>
      </c>
      <c r="J5" s="5">
        <v>8.3000000000000007</v>
      </c>
      <c r="K5" s="5">
        <v>15.3</v>
      </c>
      <c r="L5" s="5">
        <v>0.54300000000000004</v>
      </c>
      <c r="M5" s="5">
        <v>0</v>
      </c>
      <c r="N5" s="5">
        <v>0.2</v>
      </c>
      <c r="O5" s="5">
        <v>8.3000000000000004E-2</v>
      </c>
      <c r="P5" s="5">
        <v>8.3000000000000007</v>
      </c>
      <c r="Q5" s="5">
        <v>15.1</v>
      </c>
      <c r="R5" s="5">
        <v>0.54800000000000004</v>
      </c>
      <c r="S5" s="5">
        <v>0.54300000000000004</v>
      </c>
      <c r="T5" s="5">
        <v>4.4000000000000004</v>
      </c>
      <c r="U5" s="5">
        <v>5.5</v>
      </c>
      <c r="V5" s="5">
        <v>0.80400000000000005</v>
      </c>
      <c r="W5" s="5">
        <v>2.4</v>
      </c>
      <c r="X5" s="5">
        <v>7</v>
      </c>
      <c r="Y5" s="5">
        <v>9.4</v>
      </c>
      <c r="Z5" s="5">
        <v>3.2</v>
      </c>
      <c r="AA5" s="5">
        <v>1.2</v>
      </c>
      <c r="AB5" s="5">
        <v>0.8</v>
      </c>
      <c r="AC5" s="5">
        <v>2.6</v>
      </c>
      <c r="AD5" s="5">
        <v>2.9</v>
      </c>
      <c r="AE5" s="5">
        <v>21</v>
      </c>
      <c r="AF5" s="50" t="b">
        <f>ISNONTEXT(IF(B5&lt;&gt;B6,COUNTIF($B$3:B5,B5),""))</f>
        <v>1</v>
      </c>
    </row>
    <row r="6" spans="1:33" ht="17" x14ac:dyDescent="0.2">
      <c r="A6" s="4">
        <v>4</v>
      </c>
      <c r="B6" s="6" t="s">
        <v>66</v>
      </c>
      <c r="C6" s="6" t="str">
        <f t="shared" si="0"/>
        <v>Ochai Agbaji</v>
      </c>
      <c r="D6" s="5" t="s">
        <v>67</v>
      </c>
      <c r="E6" s="5">
        <v>22</v>
      </c>
      <c r="F6" s="6" t="s">
        <v>30</v>
      </c>
      <c r="G6" s="5">
        <v>46</v>
      </c>
      <c r="H6" s="5">
        <v>9</v>
      </c>
      <c r="I6" s="5">
        <v>17.600000000000001</v>
      </c>
      <c r="J6" s="5">
        <v>2.1</v>
      </c>
      <c r="K6" s="5">
        <v>4.8</v>
      </c>
      <c r="L6" s="5">
        <v>0.44500000000000001</v>
      </c>
      <c r="M6" s="5">
        <v>1.1000000000000001</v>
      </c>
      <c r="N6" s="5">
        <v>3</v>
      </c>
      <c r="O6" s="5">
        <v>0.36</v>
      </c>
      <c r="P6" s="5">
        <v>1</v>
      </c>
      <c r="Q6" s="5">
        <v>1.8</v>
      </c>
      <c r="R6" s="5">
        <v>0.59299999999999997</v>
      </c>
      <c r="S6" s="5">
        <v>0.55900000000000005</v>
      </c>
      <c r="T6" s="5">
        <v>0.5</v>
      </c>
      <c r="U6" s="5">
        <v>0.7</v>
      </c>
      <c r="V6" s="5">
        <v>0.72699999999999998</v>
      </c>
      <c r="W6" s="5">
        <v>0.7</v>
      </c>
      <c r="X6" s="5">
        <v>1.1000000000000001</v>
      </c>
      <c r="Y6" s="5">
        <v>1.8</v>
      </c>
      <c r="Z6" s="5">
        <v>0.7</v>
      </c>
      <c r="AA6" s="5">
        <v>0.3</v>
      </c>
      <c r="AB6" s="5">
        <v>0.2</v>
      </c>
      <c r="AC6" s="5">
        <v>0.5</v>
      </c>
      <c r="AD6" s="5">
        <v>1.6</v>
      </c>
      <c r="AE6" s="5">
        <v>5.9</v>
      </c>
      <c r="AF6" s="50" t="b">
        <f>ISNONTEXT(IF(B6&lt;&gt;B7,COUNTIF($B$3:B6,B6),""))</f>
        <v>1</v>
      </c>
    </row>
    <row r="7" spans="1:33" ht="17" x14ac:dyDescent="0.2">
      <c r="A7" s="4">
        <v>5</v>
      </c>
      <c r="B7" s="6" t="s">
        <v>68</v>
      </c>
      <c r="C7" s="6" t="str">
        <f t="shared" si="0"/>
        <v>Santi Aldama</v>
      </c>
      <c r="D7" s="5" t="s">
        <v>11</v>
      </c>
      <c r="E7" s="5">
        <v>22</v>
      </c>
      <c r="F7" s="6" t="s">
        <v>22</v>
      </c>
      <c r="G7" s="5">
        <v>66</v>
      </c>
      <c r="H7" s="5">
        <v>18</v>
      </c>
      <c r="I7" s="5">
        <v>22</v>
      </c>
      <c r="J7" s="5">
        <v>3.3</v>
      </c>
      <c r="K7" s="5">
        <v>7</v>
      </c>
      <c r="L7" s="5">
        <v>0.46700000000000003</v>
      </c>
      <c r="M7" s="5">
        <v>1.3</v>
      </c>
      <c r="N7" s="5">
        <v>3.7</v>
      </c>
      <c r="O7" s="5">
        <v>0.34899999999999998</v>
      </c>
      <c r="P7" s="5">
        <v>2</v>
      </c>
      <c r="Q7" s="5">
        <v>3.4</v>
      </c>
      <c r="R7" s="5">
        <v>0.59399999999999997</v>
      </c>
      <c r="S7" s="5">
        <v>0.55700000000000005</v>
      </c>
      <c r="T7" s="5">
        <v>1.3</v>
      </c>
      <c r="U7" s="5">
        <v>1.8</v>
      </c>
      <c r="V7" s="5">
        <v>0.72499999999999998</v>
      </c>
      <c r="W7" s="5">
        <v>1</v>
      </c>
      <c r="X7" s="5">
        <v>3.6</v>
      </c>
      <c r="Y7" s="5">
        <v>4.7</v>
      </c>
      <c r="Z7" s="5">
        <v>1.2</v>
      </c>
      <c r="AA7" s="5">
        <v>0.6</v>
      </c>
      <c r="AB7" s="5">
        <v>0.7</v>
      </c>
      <c r="AC7" s="5">
        <v>0.8</v>
      </c>
      <c r="AD7" s="5">
        <v>1.9</v>
      </c>
      <c r="AE7" s="5">
        <v>9.1999999999999993</v>
      </c>
      <c r="AF7" s="50" t="b">
        <f>ISNONTEXT(IF(B7&lt;&gt;B8,COUNTIF($B$3:B7,B7),""))</f>
        <v>1</v>
      </c>
    </row>
    <row r="8" spans="1:33" ht="17" x14ac:dyDescent="0.2">
      <c r="A8" s="4">
        <v>6</v>
      </c>
      <c r="B8" s="6" t="s">
        <v>69</v>
      </c>
      <c r="C8" s="6" t="str">
        <f t="shared" si="0"/>
        <v/>
      </c>
      <c r="D8" s="5" t="s">
        <v>67</v>
      </c>
      <c r="E8" s="5">
        <v>24</v>
      </c>
      <c r="F8" s="5" t="s">
        <v>677</v>
      </c>
      <c r="G8" s="5">
        <v>48</v>
      </c>
      <c r="H8" s="5">
        <v>3</v>
      </c>
      <c r="I8" s="5">
        <v>15.4</v>
      </c>
      <c r="J8" s="5">
        <v>2.4</v>
      </c>
      <c r="K8" s="5">
        <v>5.2</v>
      </c>
      <c r="L8" s="5">
        <v>0.45400000000000001</v>
      </c>
      <c r="M8" s="5">
        <v>1.1000000000000001</v>
      </c>
      <c r="N8" s="5">
        <v>2.8</v>
      </c>
      <c r="O8" s="5">
        <v>0.38800000000000001</v>
      </c>
      <c r="P8" s="5">
        <v>1.3</v>
      </c>
      <c r="Q8" s="5">
        <v>2.4</v>
      </c>
      <c r="R8" s="5">
        <v>0.53</v>
      </c>
      <c r="S8" s="5">
        <v>0.55800000000000005</v>
      </c>
      <c r="T8" s="5">
        <v>0.7</v>
      </c>
      <c r="U8" s="5">
        <v>1.1000000000000001</v>
      </c>
      <c r="V8" s="5">
        <v>0.65400000000000003</v>
      </c>
      <c r="W8" s="5">
        <v>0.3</v>
      </c>
      <c r="X8" s="5">
        <v>1.6</v>
      </c>
      <c r="Y8" s="5">
        <v>1.8</v>
      </c>
      <c r="Z8" s="5">
        <v>2</v>
      </c>
      <c r="AA8" s="5">
        <v>0.6</v>
      </c>
      <c r="AB8" s="5">
        <v>0.4</v>
      </c>
      <c r="AC8" s="5">
        <v>1.1000000000000001</v>
      </c>
      <c r="AD8" s="5">
        <v>1.6</v>
      </c>
      <c r="AE8" s="5">
        <v>6.5</v>
      </c>
      <c r="AF8" s="50" t="b">
        <f>ISNONTEXT(IF(B8&lt;&gt;B9,COUNTIF($B$3:B8,B8),""))</f>
        <v>0</v>
      </c>
    </row>
    <row r="9" spans="1:33" ht="17" x14ac:dyDescent="0.2">
      <c r="A9" s="4">
        <v>6</v>
      </c>
      <c r="B9" s="6" t="s">
        <v>69</v>
      </c>
      <c r="C9" s="6" t="str">
        <f t="shared" si="0"/>
        <v/>
      </c>
      <c r="D9" s="5" t="s">
        <v>67</v>
      </c>
      <c r="E9" s="5">
        <v>24</v>
      </c>
      <c r="F9" s="6" t="s">
        <v>30</v>
      </c>
      <c r="G9" s="5">
        <v>36</v>
      </c>
      <c r="H9" s="5">
        <v>3</v>
      </c>
      <c r="I9" s="5">
        <v>14.7</v>
      </c>
      <c r="J9" s="5">
        <v>2.2999999999999998</v>
      </c>
      <c r="K9" s="5">
        <v>4.7</v>
      </c>
      <c r="L9" s="5">
        <v>0.48799999999999999</v>
      </c>
      <c r="M9" s="5">
        <v>1</v>
      </c>
      <c r="N9" s="5">
        <v>2.4</v>
      </c>
      <c r="O9" s="5">
        <v>0.40200000000000002</v>
      </c>
      <c r="P9" s="5">
        <v>1.3</v>
      </c>
      <c r="Q9" s="5">
        <v>2.2999999999999998</v>
      </c>
      <c r="R9" s="5">
        <v>0.57799999999999996</v>
      </c>
      <c r="S9" s="5">
        <v>0.59099999999999997</v>
      </c>
      <c r="T9" s="5">
        <v>0.8</v>
      </c>
      <c r="U9" s="5">
        <v>1.1000000000000001</v>
      </c>
      <c r="V9" s="5">
        <v>0.69199999999999995</v>
      </c>
      <c r="W9" s="5">
        <v>0.2</v>
      </c>
      <c r="X9" s="5">
        <v>1.4</v>
      </c>
      <c r="Y9" s="5">
        <v>1.6</v>
      </c>
      <c r="Z9" s="5">
        <v>2.1</v>
      </c>
      <c r="AA9" s="5">
        <v>0.7</v>
      </c>
      <c r="AB9" s="5">
        <v>0.4</v>
      </c>
      <c r="AC9" s="5">
        <v>1.3</v>
      </c>
      <c r="AD9" s="5">
        <v>1.6</v>
      </c>
      <c r="AE9" s="5">
        <v>6.3</v>
      </c>
      <c r="AF9" s="50" t="b">
        <f>ISNONTEXT(IF(B9&lt;&gt;B10,COUNTIF($B$3:B9,B9),""))</f>
        <v>0</v>
      </c>
    </row>
    <row r="10" spans="1:33" ht="17" x14ac:dyDescent="0.2">
      <c r="A10" s="4">
        <v>6</v>
      </c>
      <c r="B10" s="6" t="s">
        <v>69</v>
      </c>
      <c r="C10" s="6" t="str">
        <f t="shared" si="0"/>
        <v>Nickeil Alexander-Walker</v>
      </c>
      <c r="D10" s="5" t="s">
        <v>67</v>
      </c>
      <c r="E10" s="5">
        <v>24</v>
      </c>
      <c r="F10" s="6" t="s">
        <v>38</v>
      </c>
      <c r="G10" s="5">
        <v>12</v>
      </c>
      <c r="H10" s="5">
        <v>0</v>
      </c>
      <c r="I10" s="5">
        <v>17.7</v>
      </c>
      <c r="J10" s="5">
        <v>2.6</v>
      </c>
      <c r="K10" s="5">
        <v>6.8</v>
      </c>
      <c r="L10" s="5">
        <v>0.38300000000000001</v>
      </c>
      <c r="M10" s="5">
        <v>1.4</v>
      </c>
      <c r="N10" s="5">
        <v>3.9</v>
      </c>
      <c r="O10" s="5">
        <v>0.36199999999999999</v>
      </c>
      <c r="P10" s="5">
        <v>1.2</v>
      </c>
      <c r="Q10" s="5">
        <v>2.8</v>
      </c>
      <c r="R10" s="5">
        <v>0.41199999999999998</v>
      </c>
      <c r="S10" s="5">
        <v>0.48799999999999999</v>
      </c>
      <c r="T10" s="5">
        <v>0.6</v>
      </c>
      <c r="U10" s="5">
        <v>1.1000000000000001</v>
      </c>
      <c r="V10" s="5">
        <v>0.53800000000000003</v>
      </c>
      <c r="W10" s="5">
        <v>0.3</v>
      </c>
      <c r="X10" s="5">
        <v>2.1</v>
      </c>
      <c r="Y10" s="5">
        <v>2.4</v>
      </c>
      <c r="Z10" s="5">
        <v>1.7</v>
      </c>
      <c r="AA10" s="5">
        <v>0.3</v>
      </c>
      <c r="AB10" s="5">
        <v>0.4</v>
      </c>
      <c r="AC10" s="5">
        <v>0.5</v>
      </c>
      <c r="AD10" s="5">
        <v>1.5</v>
      </c>
      <c r="AE10" s="5">
        <v>7.2</v>
      </c>
      <c r="AF10" s="50" t="b">
        <f>ISNONTEXT(IF(B10&lt;&gt;B11,COUNTIF($B$3:B10,B10),""))</f>
        <v>1</v>
      </c>
    </row>
    <row r="11" spans="1:33" ht="17" x14ac:dyDescent="0.2">
      <c r="A11" s="4">
        <v>7</v>
      </c>
      <c r="B11" s="6" t="s">
        <v>70</v>
      </c>
      <c r="C11" s="6" t="str">
        <f t="shared" si="0"/>
        <v>Grayson Allen</v>
      </c>
      <c r="D11" s="5" t="s">
        <v>67</v>
      </c>
      <c r="E11" s="5">
        <v>27</v>
      </c>
      <c r="F11" s="6" t="s">
        <v>17</v>
      </c>
      <c r="G11" s="5">
        <v>64</v>
      </c>
      <c r="H11" s="5">
        <v>62</v>
      </c>
      <c r="I11" s="5">
        <v>27.9</v>
      </c>
      <c r="J11" s="5">
        <v>3.5</v>
      </c>
      <c r="K11" s="5">
        <v>7.9</v>
      </c>
      <c r="L11" s="5">
        <v>0.44600000000000001</v>
      </c>
      <c r="M11" s="5">
        <v>2.1</v>
      </c>
      <c r="N11" s="5">
        <v>5.0999999999999996</v>
      </c>
      <c r="O11" s="5">
        <v>0.40500000000000003</v>
      </c>
      <c r="P11" s="5">
        <v>1.4</v>
      </c>
      <c r="Q11" s="5">
        <v>2.8</v>
      </c>
      <c r="R11" s="5">
        <v>0.52</v>
      </c>
      <c r="S11" s="5">
        <v>0.57699999999999996</v>
      </c>
      <c r="T11" s="5">
        <v>1.6</v>
      </c>
      <c r="U11" s="5">
        <v>1.8</v>
      </c>
      <c r="V11" s="5">
        <v>0.90400000000000003</v>
      </c>
      <c r="W11" s="5">
        <v>0.9</v>
      </c>
      <c r="X11" s="5">
        <v>2.5</v>
      </c>
      <c r="Y11" s="5">
        <v>3.3</v>
      </c>
      <c r="Z11" s="5">
        <v>2.2999999999999998</v>
      </c>
      <c r="AA11" s="5">
        <v>0.8</v>
      </c>
      <c r="AB11" s="5">
        <v>0.2</v>
      </c>
      <c r="AC11" s="5">
        <v>1.1000000000000001</v>
      </c>
      <c r="AD11" s="5">
        <v>1.7</v>
      </c>
      <c r="AE11" s="5">
        <v>10.7</v>
      </c>
      <c r="AF11" s="50" t="b">
        <f>ISNONTEXT(IF(B11&lt;&gt;B12,COUNTIF($B$3:B11,B11),""))</f>
        <v>1</v>
      </c>
    </row>
    <row r="12" spans="1:33" ht="17" x14ac:dyDescent="0.2">
      <c r="A12" s="4">
        <v>8</v>
      </c>
      <c r="B12" s="6" t="s">
        <v>71</v>
      </c>
      <c r="C12" s="6" t="str">
        <f t="shared" si="0"/>
        <v>Jarrett Allen</v>
      </c>
      <c r="D12" s="5" t="s">
        <v>63</v>
      </c>
      <c r="E12" s="5">
        <v>24</v>
      </c>
      <c r="F12" s="6" t="s">
        <v>37</v>
      </c>
      <c r="G12" s="5">
        <v>62</v>
      </c>
      <c r="H12" s="5">
        <v>62</v>
      </c>
      <c r="I12" s="5">
        <v>33</v>
      </c>
      <c r="J12" s="5">
        <v>6</v>
      </c>
      <c r="K12" s="5">
        <v>9.1999999999999993</v>
      </c>
      <c r="L12" s="5">
        <v>0.64900000000000002</v>
      </c>
      <c r="M12" s="5">
        <v>0</v>
      </c>
      <c r="N12" s="5">
        <v>0.1</v>
      </c>
      <c r="O12" s="5">
        <v>0.111</v>
      </c>
      <c r="P12" s="5">
        <v>6</v>
      </c>
      <c r="Q12" s="5">
        <v>9.1</v>
      </c>
      <c r="R12" s="5">
        <v>0.65700000000000003</v>
      </c>
      <c r="S12" s="5">
        <v>0.64900000000000002</v>
      </c>
      <c r="T12" s="5">
        <v>2.4</v>
      </c>
      <c r="U12" s="5">
        <v>3.3</v>
      </c>
      <c r="V12" s="5">
        <v>0.72799999999999998</v>
      </c>
      <c r="W12" s="5">
        <v>3.1</v>
      </c>
      <c r="X12" s="5">
        <v>6.7</v>
      </c>
      <c r="Y12" s="5">
        <v>9.8000000000000007</v>
      </c>
      <c r="Z12" s="5">
        <v>1.7</v>
      </c>
      <c r="AA12" s="5">
        <v>0.8</v>
      </c>
      <c r="AB12" s="5">
        <v>1.2</v>
      </c>
      <c r="AC12" s="5">
        <v>1.4</v>
      </c>
      <c r="AD12" s="5">
        <v>2.2000000000000002</v>
      </c>
      <c r="AE12" s="5">
        <v>14.4</v>
      </c>
      <c r="AF12" s="50" t="b">
        <f>ISNONTEXT(IF(B12&lt;&gt;B13,COUNTIF($B$3:B12,B12),""))</f>
        <v>1</v>
      </c>
    </row>
    <row r="13" spans="1:33" ht="17" x14ac:dyDescent="0.2">
      <c r="A13" s="4">
        <v>9</v>
      </c>
      <c r="B13" s="6" t="s">
        <v>72</v>
      </c>
      <c r="C13" s="6" t="str">
        <f t="shared" si="0"/>
        <v>Jose Alvarado</v>
      </c>
      <c r="D13" s="5" t="s">
        <v>73</v>
      </c>
      <c r="E13" s="5">
        <v>24</v>
      </c>
      <c r="F13" s="6" t="s">
        <v>18</v>
      </c>
      <c r="G13" s="5">
        <v>61</v>
      </c>
      <c r="H13" s="5">
        <v>10</v>
      </c>
      <c r="I13" s="5">
        <v>21.5</v>
      </c>
      <c r="J13" s="5">
        <v>3.3</v>
      </c>
      <c r="K13" s="5">
        <v>8</v>
      </c>
      <c r="L13" s="5">
        <v>0.41099999999999998</v>
      </c>
      <c r="M13" s="5">
        <v>1.4</v>
      </c>
      <c r="N13" s="5">
        <v>4</v>
      </c>
      <c r="O13" s="5">
        <v>0.33600000000000002</v>
      </c>
      <c r="P13" s="5">
        <v>1.9</v>
      </c>
      <c r="Q13" s="5">
        <v>4</v>
      </c>
      <c r="R13" s="5">
        <v>0.48799999999999999</v>
      </c>
      <c r="S13" s="5">
        <v>0.496</v>
      </c>
      <c r="T13" s="5">
        <v>1.1000000000000001</v>
      </c>
      <c r="U13" s="5">
        <v>1.3</v>
      </c>
      <c r="V13" s="5">
        <v>0.81299999999999994</v>
      </c>
      <c r="W13" s="5">
        <v>0.5</v>
      </c>
      <c r="X13" s="5">
        <v>1.9</v>
      </c>
      <c r="Y13" s="5">
        <v>2.2999999999999998</v>
      </c>
      <c r="Z13" s="5">
        <v>3</v>
      </c>
      <c r="AA13" s="5">
        <v>1.1000000000000001</v>
      </c>
      <c r="AB13" s="5">
        <v>0.2</v>
      </c>
      <c r="AC13" s="5">
        <v>1.3</v>
      </c>
      <c r="AD13" s="5">
        <v>2</v>
      </c>
      <c r="AE13" s="5">
        <v>9</v>
      </c>
      <c r="AF13" s="50" t="b">
        <f>ISNONTEXT(IF(B13&lt;&gt;B14,COUNTIF($B$3:B13,B13),""))</f>
        <v>1</v>
      </c>
    </row>
    <row r="14" spans="1:33" ht="17" x14ac:dyDescent="0.2">
      <c r="A14" s="4">
        <v>10</v>
      </c>
      <c r="B14" s="6" t="s">
        <v>74</v>
      </c>
      <c r="C14" s="6" t="str">
        <f t="shared" si="0"/>
        <v>Kyle Anderson</v>
      </c>
      <c r="D14" s="5" t="s">
        <v>11</v>
      </c>
      <c r="E14" s="5">
        <v>29</v>
      </c>
      <c r="F14" s="6" t="s">
        <v>38</v>
      </c>
      <c r="G14" s="5">
        <v>58</v>
      </c>
      <c r="H14" s="5">
        <v>42</v>
      </c>
      <c r="I14" s="5">
        <v>27.6</v>
      </c>
      <c r="J14" s="5">
        <v>3.4</v>
      </c>
      <c r="K14" s="5">
        <v>6.8</v>
      </c>
      <c r="L14" s="5">
        <v>0.50900000000000001</v>
      </c>
      <c r="M14" s="5">
        <v>0.6</v>
      </c>
      <c r="N14" s="5">
        <v>1.4</v>
      </c>
      <c r="O14" s="5">
        <v>0.42699999999999999</v>
      </c>
      <c r="P14" s="5">
        <v>2.8</v>
      </c>
      <c r="Q14" s="5">
        <v>5.4</v>
      </c>
      <c r="R14" s="5">
        <v>0.53100000000000003</v>
      </c>
      <c r="S14" s="5">
        <v>0.55300000000000005</v>
      </c>
      <c r="T14" s="5">
        <v>1.6</v>
      </c>
      <c r="U14" s="5">
        <v>2.2000000000000002</v>
      </c>
      <c r="V14" s="5">
        <v>0.748</v>
      </c>
      <c r="W14" s="5">
        <v>0.8</v>
      </c>
      <c r="X14" s="5">
        <v>4.3</v>
      </c>
      <c r="Y14" s="5">
        <v>5.2</v>
      </c>
      <c r="Z14" s="5">
        <v>4.5999999999999996</v>
      </c>
      <c r="AA14" s="5">
        <v>1.1000000000000001</v>
      </c>
      <c r="AB14" s="5">
        <v>0.9</v>
      </c>
      <c r="AC14" s="5">
        <v>1.5</v>
      </c>
      <c r="AD14" s="5">
        <v>2.1</v>
      </c>
      <c r="AE14" s="5">
        <v>9.1</v>
      </c>
      <c r="AF14" s="50" t="b">
        <f>ISNONTEXT(IF(B14&lt;&gt;B15,COUNTIF($B$3:B14,B14),""))</f>
        <v>1</v>
      </c>
    </row>
    <row r="15" spans="1:33" ht="17" x14ac:dyDescent="0.2">
      <c r="A15" s="4">
        <v>11</v>
      </c>
      <c r="B15" s="6" t="s">
        <v>75</v>
      </c>
      <c r="C15" s="6" t="str">
        <f t="shared" si="0"/>
        <v>Giannis Antetokounmpo</v>
      </c>
      <c r="D15" s="5" t="s">
        <v>11</v>
      </c>
      <c r="E15" s="5">
        <v>28</v>
      </c>
      <c r="F15" s="6" t="s">
        <v>17</v>
      </c>
      <c r="G15" s="5">
        <v>55</v>
      </c>
      <c r="H15" s="5">
        <v>55</v>
      </c>
      <c r="I15" s="5">
        <v>32.4</v>
      </c>
      <c r="J15" s="5">
        <v>11.2</v>
      </c>
      <c r="K15" s="5">
        <v>20.6</v>
      </c>
      <c r="L15" s="5">
        <v>0.54200000000000004</v>
      </c>
      <c r="M15" s="5">
        <v>0.8</v>
      </c>
      <c r="N15" s="5">
        <v>2.8</v>
      </c>
      <c r="O15" s="5">
        <v>0.28399999999999997</v>
      </c>
      <c r="P15" s="5">
        <v>10.4</v>
      </c>
      <c r="Q15" s="5">
        <v>17.8</v>
      </c>
      <c r="R15" s="5">
        <v>0.58299999999999996</v>
      </c>
      <c r="S15" s="5">
        <v>0.56100000000000005</v>
      </c>
      <c r="T15" s="5">
        <v>8.3000000000000007</v>
      </c>
      <c r="U15" s="5">
        <v>12.7</v>
      </c>
      <c r="V15" s="5">
        <v>0.65100000000000002</v>
      </c>
      <c r="W15" s="5">
        <v>2.2999999999999998</v>
      </c>
      <c r="X15" s="5">
        <v>9.6</v>
      </c>
      <c r="Y15" s="5">
        <v>11.9</v>
      </c>
      <c r="Z15" s="5">
        <v>5.5</v>
      </c>
      <c r="AA15" s="5">
        <v>0.7</v>
      </c>
      <c r="AB15" s="5">
        <v>0.8</v>
      </c>
      <c r="AC15" s="5">
        <v>3.9</v>
      </c>
      <c r="AD15" s="5">
        <v>3.2</v>
      </c>
      <c r="AE15" s="5">
        <v>31.4</v>
      </c>
      <c r="AF15" s="50" t="b">
        <f>ISNONTEXT(IF(B15&lt;&gt;B16,COUNTIF($B$3:B15,B15),""))</f>
        <v>1</v>
      </c>
    </row>
    <row r="16" spans="1:33" ht="17" x14ac:dyDescent="0.2">
      <c r="A16" s="4">
        <v>12</v>
      </c>
      <c r="B16" s="6" t="s">
        <v>76</v>
      </c>
      <c r="C16" s="6" t="str">
        <f t="shared" si="0"/>
        <v>Thanasis Antetokounmpo</v>
      </c>
      <c r="D16" s="5" t="s">
        <v>77</v>
      </c>
      <c r="E16" s="5">
        <v>30</v>
      </c>
      <c r="F16" s="6" t="s">
        <v>17</v>
      </c>
      <c r="G16" s="5">
        <v>28</v>
      </c>
      <c r="H16" s="5">
        <v>0</v>
      </c>
      <c r="I16" s="5">
        <v>4</v>
      </c>
      <c r="J16" s="5">
        <v>0.2</v>
      </c>
      <c r="K16" s="5">
        <v>0.8</v>
      </c>
      <c r="L16" s="5">
        <v>0.27300000000000002</v>
      </c>
      <c r="M16" s="5">
        <v>0</v>
      </c>
      <c r="N16" s="5">
        <v>0.2</v>
      </c>
      <c r="O16" s="5">
        <v>0</v>
      </c>
      <c r="P16" s="5">
        <v>0.2</v>
      </c>
      <c r="Q16" s="5">
        <v>0.6</v>
      </c>
      <c r="R16" s="5">
        <v>0.35299999999999998</v>
      </c>
      <c r="S16" s="5">
        <v>0.27300000000000002</v>
      </c>
      <c r="T16" s="5">
        <v>0.1</v>
      </c>
      <c r="U16" s="5">
        <v>0.3</v>
      </c>
      <c r="V16" s="5">
        <v>0.5</v>
      </c>
      <c r="W16" s="5">
        <v>0.3</v>
      </c>
      <c r="X16" s="5">
        <v>0.7</v>
      </c>
      <c r="Y16" s="5">
        <v>1</v>
      </c>
      <c r="Z16" s="5">
        <v>0.1</v>
      </c>
      <c r="AA16" s="5">
        <v>0.1</v>
      </c>
      <c r="AB16" s="5">
        <v>0.1</v>
      </c>
      <c r="AC16" s="5">
        <v>0.3</v>
      </c>
      <c r="AD16" s="5">
        <v>0.5</v>
      </c>
      <c r="AE16" s="5">
        <v>0.6</v>
      </c>
      <c r="AF16" s="50" t="b">
        <f>ISNONTEXT(IF(B16&lt;&gt;B17,COUNTIF($B$3:B16,B16),""))</f>
        <v>1</v>
      </c>
    </row>
    <row r="17" spans="1:32" ht="17" x14ac:dyDescent="0.2">
      <c r="A17" s="4">
        <v>13</v>
      </c>
      <c r="B17" s="6" t="s">
        <v>78</v>
      </c>
      <c r="C17" s="6" t="str">
        <f t="shared" si="0"/>
        <v>Cole Anthony</v>
      </c>
      <c r="D17" s="5" t="s">
        <v>73</v>
      </c>
      <c r="E17" s="5">
        <v>22</v>
      </c>
      <c r="F17" s="6" t="s">
        <v>27</v>
      </c>
      <c r="G17" s="5">
        <v>50</v>
      </c>
      <c r="H17" s="5">
        <v>3</v>
      </c>
      <c r="I17" s="5">
        <v>25.4</v>
      </c>
      <c r="J17" s="5">
        <v>4.3</v>
      </c>
      <c r="K17" s="5">
        <v>9.6999999999999993</v>
      </c>
      <c r="L17" s="5">
        <v>0.44400000000000001</v>
      </c>
      <c r="M17" s="5">
        <v>1.2</v>
      </c>
      <c r="N17" s="5">
        <v>3.3</v>
      </c>
      <c r="O17" s="5">
        <v>0.35399999999999998</v>
      </c>
      <c r="P17" s="5">
        <v>3.2</v>
      </c>
      <c r="Q17" s="5">
        <v>6.4</v>
      </c>
      <c r="R17" s="5">
        <v>0.49099999999999999</v>
      </c>
      <c r="S17" s="5">
        <v>0.504</v>
      </c>
      <c r="T17" s="5">
        <v>2.6</v>
      </c>
      <c r="U17" s="5">
        <v>2.9</v>
      </c>
      <c r="V17" s="5">
        <v>0.88400000000000001</v>
      </c>
      <c r="W17" s="5">
        <v>0.7</v>
      </c>
      <c r="X17" s="5">
        <v>3.8</v>
      </c>
      <c r="Y17" s="5">
        <v>4.5</v>
      </c>
      <c r="Z17" s="5">
        <v>4</v>
      </c>
      <c r="AA17" s="5">
        <v>0.6</v>
      </c>
      <c r="AB17" s="5">
        <v>0.5</v>
      </c>
      <c r="AC17" s="5">
        <v>1.5</v>
      </c>
      <c r="AD17" s="5">
        <v>2.6</v>
      </c>
      <c r="AE17" s="5">
        <v>12.4</v>
      </c>
      <c r="AF17" s="50" t="b">
        <f>ISNONTEXT(IF(B17&lt;&gt;B18,COUNTIF($B$3:B17,B17),""))</f>
        <v>1</v>
      </c>
    </row>
    <row r="18" spans="1:32" ht="17" x14ac:dyDescent="0.2">
      <c r="A18" s="4">
        <v>14</v>
      </c>
      <c r="B18" s="6" t="s">
        <v>79</v>
      </c>
      <c r="C18" s="6" t="str">
        <f t="shared" si="0"/>
        <v>OG Anunoby</v>
      </c>
      <c r="D18" s="5" t="s">
        <v>77</v>
      </c>
      <c r="E18" s="5">
        <v>25</v>
      </c>
      <c r="F18" s="6" t="s">
        <v>40</v>
      </c>
      <c r="G18" s="5">
        <v>56</v>
      </c>
      <c r="H18" s="5">
        <v>56</v>
      </c>
      <c r="I18" s="5">
        <v>35.700000000000003</v>
      </c>
      <c r="J18" s="5">
        <v>6.2</v>
      </c>
      <c r="K18" s="5">
        <v>13.2</v>
      </c>
      <c r="L18" s="5">
        <v>0.47</v>
      </c>
      <c r="M18" s="5">
        <v>2</v>
      </c>
      <c r="N18" s="5">
        <v>5.3</v>
      </c>
      <c r="O18" s="5">
        <v>0.377</v>
      </c>
      <c r="P18" s="5">
        <v>4.2</v>
      </c>
      <c r="Q18" s="5">
        <v>7.9</v>
      </c>
      <c r="R18" s="5">
        <v>0.53200000000000003</v>
      </c>
      <c r="S18" s="5">
        <v>0.54500000000000004</v>
      </c>
      <c r="T18" s="5">
        <v>2.2999999999999998</v>
      </c>
      <c r="U18" s="5">
        <v>2.8</v>
      </c>
      <c r="V18" s="5">
        <v>0.83299999999999996</v>
      </c>
      <c r="W18" s="5">
        <v>1.4</v>
      </c>
      <c r="X18" s="5">
        <v>3.7</v>
      </c>
      <c r="Y18" s="5">
        <v>5.0999999999999996</v>
      </c>
      <c r="Z18" s="5">
        <v>1.9</v>
      </c>
      <c r="AA18" s="5">
        <v>2</v>
      </c>
      <c r="AB18" s="5">
        <v>0.7</v>
      </c>
      <c r="AC18" s="5">
        <v>2.2000000000000002</v>
      </c>
      <c r="AD18" s="5">
        <v>3</v>
      </c>
      <c r="AE18" s="5">
        <v>16.7</v>
      </c>
      <c r="AF18" s="50" t="b">
        <f>ISNONTEXT(IF(B18&lt;&gt;B19,COUNTIF($B$3:B18,B18),""))</f>
        <v>1</v>
      </c>
    </row>
    <row r="19" spans="1:32" ht="17" x14ac:dyDescent="0.2">
      <c r="A19" s="4">
        <v>15</v>
      </c>
      <c r="B19" s="6" t="s">
        <v>80</v>
      </c>
      <c r="C19" s="6" t="str">
        <f t="shared" si="0"/>
        <v/>
      </c>
      <c r="D19" s="5" t="s">
        <v>73</v>
      </c>
      <c r="E19" s="5">
        <v>28</v>
      </c>
      <c r="F19" s="5" t="s">
        <v>677</v>
      </c>
      <c r="G19" s="5">
        <v>16</v>
      </c>
      <c r="H19" s="5">
        <v>1</v>
      </c>
      <c r="I19" s="5">
        <v>5.4</v>
      </c>
      <c r="J19" s="5">
        <v>0.4</v>
      </c>
      <c r="K19" s="5">
        <v>1.1000000000000001</v>
      </c>
      <c r="L19" s="5">
        <v>0.35299999999999998</v>
      </c>
      <c r="M19" s="5">
        <v>0.3</v>
      </c>
      <c r="N19" s="5">
        <v>0.6</v>
      </c>
      <c r="O19" s="5">
        <v>0.5</v>
      </c>
      <c r="P19" s="5">
        <v>0.1</v>
      </c>
      <c r="Q19" s="5">
        <v>0.4</v>
      </c>
      <c r="R19" s="5">
        <v>0.14299999999999999</v>
      </c>
      <c r="S19" s="5">
        <v>0.5</v>
      </c>
      <c r="T19" s="5">
        <v>0</v>
      </c>
      <c r="U19" s="5">
        <v>0</v>
      </c>
      <c r="V19" s="5"/>
      <c r="W19" s="5">
        <v>0</v>
      </c>
      <c r="X19" s="5">
        <v>0.7</v>
      </c>
      <c r="Y19" s="5">
        <v>0.7</v>
      </c>
      <c r="Z19" s="5">
        <v>0.6</v>
      </c>
      <c r="AA19" s="5">
        <v>0.2</v>
      </c>
      <c r="AB19" s="5">
        <v>0</v>
      </c>
      <c r="AC19" s="5">
        <v>0.3</v>
      </c>
      <c r="AD19" s="5">
        <v>0.7</v>
      </c>
      <c r="AE19" s="5">
        <v>1.1000000000000001</v>
      </c>
      <c r="AF19" s="50" t="b">
        <f>ISNONTEXT(IF(B19&lt;&gt;B20,COUNTIF($B$3:B19,B19),""))</f>
        <v>0</v>
      </c>
    </row>
    <row r="20" spans="1:32" ht="17" x14ac:dyDescent="0.2">
      <c r="A20" s="4">
        <v>15</v>
      </c>
      <c r="B20" s="6" t="s">
        <v>80</v>
      </c>
      <c r="C20" s="6" t="str">
        <f t="shared" si="0"/>
        <v/>
      </c>
      <c r="D20" s="5" t="s">
        <v>73</v>
      </c>
      <c r="E20" s="5">
        <v>28</v>
      </c>
      <c r="F20" s="6" t="s">
        <v>12</v>
      </c>
      <c r="G20" s="5">
        <v>11</v>
      </c>
      <c r="H20" s="5">
        <v>0</v>
      </c>
      <c r="I20" s="5">
        <v>2.4</v>
      </c>
      <c r="J20" s="5">
        <v>0.1</v>
      </c>
      <c r="K20" s="5">
        <v>0.5</v>
      </c>
      <c r="L20" s="5">
        <v>0.2</v>
      </c>
      <c r="M20" s="5">
        <v>0.1</v>
      </c>
      <c r="N20" s="5">
        <v>0.3</v>
      </c>
      <c r="O20" s="5">
        <v>0.33300000000000002</v>
      </c>
      <c r="P20" s="5">
        <v>0</v>
      </c>
      <c r="Q20" s="5">
        <v>0.2</v>
      </c>
      <c r="R20" s="5">
        <v>0</v>
      </c>
      <c r="S20" s="5">
        <v>0.3</v>
      </c>
      <c r="T20" s="5">
        <v>0</v>
      </c>
      <c r="U20" s="5">
        <v>0</v>
      </c>
      <c r="V20" s="5"/>
      <c r="W20" s="5">
        <v>0</v>
      </c>
      <c r="X20" s="5">
        <v>0.4</v>
      </c>
      <c r="Y20" s="5">
        <v>0.4</v>
      </c>
      <c r="Z20" s="5">
        <v>0.2</v>
      </c>
      <c r="AA20" s="5">
        <v>0.2</v>
      </c>
      <c r="AB20" s="5">
        <v>0</v>
      </c>
      <c r="AC20" s="5">
        <v>0.1</v>
      </c>
      <c r="AD20" s="5">
        <v>0.3</v>
      </c>
      <c r="AE20" s="5">
        <v>0.3</v>
      </c>
      <c r="AF20" s="50" t="b">
        <f>ISNONTEXT(IF(B20&lt;&gt;B21,COUNTIF($B$3:B20,B20),""))</f>
        <v>0</v>
      </c>
    </row>
    <row r="21" spans="1:32" ht="17" x14ac:dyDescent="0.2">
      <c r="A21" s="4">
        <v>15</v>
      </c>
      <c r="B21" s="6" t="s">
        <v>80</v>
      </c>
      <c r="C21" s="6" t="str">
        <f t="shared" si="0"/>
        <v>Ryan Arcidiacono</v>
      </c>
      <c r="D21" s="5" t="s">
        <v>73</v>
      </c>
      <c r="E21" s="5">
        <v>28</v>
      </c>
      <c r="F21" s="6" t="s">
        <v>33</v>
      </c>
      <c r="G21" s="5">
        <v>5</v>
      </c>
      <c r="H21" s="5">
        <v>1</v>
      </c>
      <c r="I21" s="5">
        <v>12.2</v>
      </c>
      <c r="J21" s="5">
        <v>1</v>
      </c>
      <c r="K21" s="5">
        <v>2.4</v>
      </c>
      <c r="L21" s="5">
        <v>0.41699999999999998</v>
      </c>
      <c r="M21" s="5">
        <v>0.8</v>
      </c>
      <c r="N21" s="5">
        <v>1.4</v>
      </c>
      <c r="O21" s="5">
        <v>0.57099999999999995</v>
      </c>
      <c r="P21" s="5">
        <v>0.2</v>
      </c>
      <c r="Q21" s="5">
        <v>1</v>
      </c>
      <c r="R21" s="5">
        <v>0.2</v>
      </c>
      <c r="S21" s="5">
        <v>0.58299999999999996</v>
      </c>
      <c r="T21" s="5">
        <v>0</v>
      </c>
      <c r="U21" s="5">
        <v>0</v>
      </c>
      <c r="V21" s="5"/>
      <c r="W21" s="5">
        <v>0</v>
      </c>
      <c r="X21" s="5">
        <v>1.4</v>
      </c>
      <c r="Y21" s="5">
        <v>1.4</v>
      </c>
      <c r="Z21" s="5">
        <v>1.4</v>
      </c>
      <c r="AA21" s="5">
        <v>0.2</v>
      </c>
      <c r="AB21" s="5">
        <v>0</v>
      </c>
      <c r="AC21" s="5">
        <v>0.6</v>
      </c>
      <c r="AD21" s="5">
        <v>1.6</v>
      </c>
      <c r="AE21" s="5">
        <v>2.8</v>
      </c>
      <c r="AF21" s="50" t="b">
        <f>ISNONTEXT(IF(B21&lt;&gt;B22,COUNTIF($B$3:B21,B21),""))</f>
        <v>1</v>
      </c>
    </row>
    <row r="22" spans="1:32" ht="17" x14ac:dyDescent="0.2">
      <c r="A22" s="4">
        <v>16</v>
      </c>
      <c r="B22" s="6" t="s">
        <v>81</v>
      </c>
      <c r="C22" s="6" t="str">
        <f t="shared" si="0"/>
        <v>Deni Avdija</v>
      </c>
      <c r="D22" s="5" t="s">
        <v>77</v>
      </c>
      <c r="E22" s="5">
        <v>22</v>
      </c>
      <c r="F22" s="6" t="s">
        <v>34</v>
      </c>
      <c r="G22" s="5">
        <v>68</v>
      </c>
      <c r="H22" s="5">
        <v>34</v>
      </c>
      <c r="I22" s="5">
        <v>25.8</v>
      </c>
      <c r="J22" s="5">
        <v>3.1</v>
      </c>
      <c r="K22" s="5">
        <v>7.2</v>
      </c>
      <c r="L22" s="5">
        <v>0.42899999999999999</v>
      </c>
      <c r="M22" s="5">
        <v>0.8</v>
      </c>
      <c r="N22" s="5">
        <v>2.9</v>
      </c>
      <c r="O22" s="5">
        <v>0.28499999999999998</v>
      </c>
      <c r="P22" s="5">
        <v>2.2999999999999998</v>
      </c>
      <c r="Q22" s="5">
        <v>4.3</v>
      </c>
      <c r="R22" s="5">
        <v>0.52800000000000002</v>
      </c>
      <c r="S22" s="5">
        <v>0.48699999999999999</v>
      </c>
      <c r="T22" s="5">
        <v>1.6</v>
      </c>
      <c r="U22" s="5">
        <v>2.1</v>
      </c>
      <c r="V22" s="5">
        <v>0.75900000000000001</v>
      </c>
      <c r="W22" s="5">
        <v>1</v>
      </c>
      <c r="X22" s="5">
        <v>5.2</v>
      </c>
      <c r="Y22" s="5">
        <v>6.2</v>
      </c>
      <c r="Z22" s="5">
        <v>2.5</v>
      </c>
      <c r="AA22" s="5">
        <v>0.8</v>
      </c>
      <c r="AB22" s="5">
        <v>0.4</v>
      </c>
      <c r="AC22" s="5">
        <v>1.4</v>
      </c>
      <c r="AD22" s="5">
        <v>2.8</v>
      </c>
      <c r="AE22" s="5">
        <v>8.6</v>
      </c>
      <c r="AF22" s="50" t="b">
        <f>ISNONTEXT(IF(B22&lt;&gt;B23,COUNTIF($B$3:B22,B22),""))</f>
        <v>1</v>
      </c>
    </row>
    <row r="23" spans="1:32" ht="17" x14ac:dyDescent="0.2">
      <c r="A23" s="4">
        <v>17</v>
      </c>
      <c r="B23" s="6" t="s">
        <v>82</v>
      </c>
      <c r="C23" s="6" t="str">
        <f t="shared" si="0"/>
        <v>Deandre Ayton</v>
      </c>
      <c r="D23" s="5" t="s">
        <v>63</v>
      </c>
      <c r="E23" s="5">
        <v>24</v>
      </c>
      <c r="F23" s="6" t="s">
        <v>83</v>
      </c>
      <c r="G23" s="5">
        <v>61</v>
      </c>
      <c r="H23" s="5">
        <v>61</v>
      </c>
      <c r="I23" s="5">
        <v>30.4</v>
      </c>
      <c r="J23" s="5">
        <v>8</v>
      </c>
      <c r="K23" s="5">
        <v>13.6</v>
      </c>
      <c r="L23" s="5">
        <v>0.58899999999999997</v>
      </c>
      <c r="M23" s="5">
        <v>0.1</v>
      </c>
      <c r="N23" s="5">
        <v>0.4</v>
      </c>
      <c r="O23" s="5">
        <v>0.29199999999999998</v>
      </c>
      <c r="P23" s="5">
        <v>7.9</v>
      </c>
      <c r="Q23" s="5">
        <v>13.2</v>
      </c>
      <c r="R23" s="5">
        <v>0.59799999999999998</v>
      </c>
      <c r="S23" s="5">
        <v>0.59299999999999997</v>
      </c>
      <c r="T23" s="5">
        <v>2.2000000000000002</v>
      </c>
      <c r="U23" s="5">
        <v>3</v>
      </c>
      <c r="V23" s="5">
        <v>0.751</v>
      </c>
      <c r="W23" s="5">
        <v>2.6</v>
      </c>
      <c r="X23" s="5">
        <v>7.5</v>
      </c>
      <c r="Y23" s="5">
        <v>10.1</v>
      </c>
      <c r="Z23" s="5">
        <v>1.8</v>
      </c>
      <c r="AA23" s="5">
        <v>0.6</v>
      </c>
      <c r="AB23" s="5">
        <v>0.8</v>
      </c>
      <c r="AC23" s="5">
        <v>1.8</v>
      </c>
      <c r="AD23" s="5">
        <v>2.8</v>
      </c>
      <c r="AE23" s="5">
        <v>18.3</v>
      </c>
      <c r="AF23" s="50" t="b">
        <f>ISNONTEXT(IF(B23&lt;&gt;B24,COUNTIF($B$3:B23,B23),""))</f>
        <v>1</v>
      </c>
    </row>
    <row r="24" spans="1:32" ht="17" x14ac:dyDescent="0.2">
      <c r="A24" s="4">
        <v>18</v>
      </c>
      <c r="B24" s="6" t="s">
        <v>84</v>
      </c>
      <c r="C24" s="6" t="str">
        <f t="shared" si="0"/>
        <v>Udoka Azubuike</v>
      </c>
      <c r="D24" s="5" t="s">
        <v>63</v>
      </c>
      <c r="E24" s="5">
        <v>23</v>
      </c>
      <c r="F24" s="6" t="s">
        <v>30</v>
      </c>
      <c r="G24" s="5">
        <v>26</v>
      </c>
      <c r="H24" s="5">
        <v>0</v>
      </c>
      <c r="I24" s="5">
        <v>5.9</v>
      </c>
      <c r="J24" s="5">
        <v>0.9</v>
      </c>
      <c r="K24" s="5">
        <v>1.1000000000000001</v>
      </c>
      <c r="L24" s="5">
        <v>0.82799999999999996</v>
      </c>
      <c r="M24" s="5">
        <v>0</v>
      </c>
      <c r="N24" s="5">
        <v>0</v>
      </c>
      <c r="O24" s="5"/>
      <c r="P24" s="5">
        <v>0.9</v>
      </c>
      <c r="Q24" s="5">
        <v>1.1000000000000001</v>
      </c>
      <c r="R24" s="5">
        <v>0.82799999999999996</v>
      </c>
      <c r="S24" s="5">
        <v>0.82799999999999996</v>
      </c>
      <c r="T24" s="5">
        <v>0.1</v>
      </c>
      <c r="U24" s="5">
        <v>0.3</v>
      </c>
      <c r="V24" s="5">
        <v>0.25</v>
      </c>
      <c r="W24" s="5">
        <v>0.6</v>
      </c>
      <c r="X24" s="5">
        <v>1.5</v>
      </c>
      <c r="Y24" s="5">
        <v>2.2000000000000002</v>
      </c>
      <c r="Z24" s="5">
        <v>0.2</v>
      </c>
      <c r="AA24" s="5">
        <v>0.2</v>
      </c>
      <c r="AB24" s="5">
        <v>0.3</v>
      </c>
      <c r="AC24" s="5">
        <v>0.4</v>
      </c>
      <c r="AD24" s="5">
        <v>0.5</v>
      </c>
      <c r="AE24" s="5">
        <v>1.9</v>
      </c>
      <c r="AF24" s="50" t="b">
        <f>ISNONTEXT(IF(B24&lt;&gt;B25,COUNTIF($B$3:B24,B24),""))</f>
        <v>1</v>
      </c>
    </row>
    <row r="25" spans="1:32" ht="17" x14ac:dyDescent="0.2">
      <c r="A25" s="4">
        <v>19</v>
      </c>
      <c r="B25" s="6" t="s">
        <v>85</v>
      </c>
      <c r="C25" s="6" t="str">
        <f t="shared" si="0"/>
        <v>Marvin Bagley III</v>
      </c>
      <c r="D25" s="5" t="s">
        <v>63</v>
      </c>
      <c r="E25" s="5">
        <v>23</v>
      </c>
      <c r="F25" s="6" t="s">
        <v>28</v>
      </c>
      <c r="G25" s="5">
        <v>33</v>
      </c>
      <c r="H25" s="5">
        <v>18</v>
      </c>
      <c r="I25" s="5">
        <v>22.6</v>
      </c>
      <c r="J25" s="5">
        <v>4.5999999999999996</v>
      </c>
      <c r="K25" s="5">
        <v>8.6999999999999993</v>
      </c>
      <c r="L25" s="5">
        <v>0.53100000000000003</v>
      </c>
      <c r="M25" s="5">
        <v>0.3</v>
      </c>
      <c r="N25" s="5">
        <v>1.4</v>
      </c>
      <c r="O25" s="5">
        <v>0.222</v>
      </c>
      <c r="P25" s="5">
        <v>4.3</v>
      </c>
      <c r="Q25" s="5">
        <v>7.4</v>
      </c>
      <c r="R25" s="5">
        <v>0.58799999999999997</v>
      </c>
      <c r="S25" s="5">
        <v>0.54900000000000004</v>
      </c>
      <c r="T25" s="5">
        <v>1.7</v>
      </c>
      <c r="U25" s="5">
        <v>2.4</v>
      </c>
      <c r="V25" s="5">
        <v>0.71799999999999997</v>
      </c>
      <c r="W25" s="5">
        <v>2.5</v>
      </c>
      <c r="X25" s="5">
        <v>4.2</v>
      </c>
      <c r="Y25" s="5">
        <v>6.7</v>
      </c>
      <c r="Z25" s="5">
        <v>0.7</v>
      </c>
      <c r="AA25" s="5">
        <v>0.4</v>
      </c>
      <c r="AB25" s="5">
        <v>0.8</v>
      </c>
      <c r="AC25" s="5">
        <v>1.1000000000000001</v>
      </c>
      <c r="AD25" s="5">
        <v>2</v>
      </c>
      <c r="AE25" s="5">
        <v>11.3</v>
      </c>
      <c r="AF25" s="50" t="b">
        <f>ISNONTEXT(IF(B25&lt;&gt;B26,COUNTIF($B$3:B25,B25),""))</f>
        <v>1</v>
      </c>
    </row>
    <row r="26" spans="1:32" ht="17" x14ac:dyDescent="0.2">
      <c r="A26" s="4">
        <v>20</v>
      </c>
      <c r="B26" s="6" t="s">
        <v>86</v>
      </c>
      <c r="C26" s="6" t="str">
        <f t="shared" si="0"/>
        <v>Patrick Baldwin Jr.</v>
      </c>
      <c r="D26" s="5" t="s">
        <v>77</v>
      </c>
      <c r="E26" s="5">
        <v>20</v>
      </c>
      <c r="F26" s="6" t="s">
        <v>16</v>
      </c>
      <c r="G26" s="5">
        <v>25</v>
      </c>
      <c r="H26" s="5">
        <v>0</v>
      </c>
      <c r="I26" s="5">
        <v>8.1999999999999993</v>
      </c>
      <c r="J26" s="5">
        <v>1.6</v>
      </c>
      <c r="K26" s="5">
        <v>4</v>
      </c>
      <c r="L26" s="5">
        <v>0.40400000000000003</v>
      </c>
      <c r="M26" s="5">
        <v>1.2</v>
      </c>
      <c r="N26" s="5">
        <v>3</v>
      </c>
      <c r="O26" s="5">
        <v>0.39500000000000002</v>
      </c>
      <c r="P26" s="5">
        <v>0.4</v>
      </c>
      <c r="Q26" s="5">
        <v>0.9</v>
      </c>
      <c r="R26" s="5">
        <v>0.435</v>
      </c>
      <c r="S26" s="5">
        <v>0.55600000000000005</v>
      </c>
      <c r="T26" s="5">
        <v>0.2</v>
      </c>
      <c r="U26" s="5">
        <v>0.2</v>
      </c>
      <c r="V26" s="5">
        <v>0.66700000000000004</v>
      </c>
      <c r="W26" s="5">
        <v>0</v>
      </c>
      <c r="X26" s="5">
        <v>1.4</v>
      </c>
      <c r="Y26" s="5">
        <v>1.4</v>
      </c>
      <c r="Z26" s="5">
        <v>0.3</v>
      </c>
      <c r="AA26" s="5">
        <v>0.2</v>
      </c>
      <c r="AB26" s="5">
        <v>0.2</v>
      </c>
      <c r="AC26" s="5">
        <v>0.4</v>
      </c>
      <c r="AD26" s="5">
        <v>0.6</v>
      </c>
      <c r="AE26" s="5">
        <v>4.5999999999999996</v>
      </c>
      <c r="AF26" s="50" t="b">
        <f>ISNONTEXT(IF(B26&lt;&gt;B27,COUNTIF($B$3:B26,B26),""))</f>
        <v>1</v>
      </c>
    </row>
    <row r="27" spans="1:32" ht="17" x14ac:dyDescent="0.2">
      <c r="A27" s="4" t="s">
        <v>44</v>
      </c>
      <c r="B27" s="4" t="s">
        <v>45</v>
      </c>
      <c r="C27" s="6" t="str">
        <f t="shared" si="0"/>
        <v>Player</v>
      </c>
      <c r="D27" s="4" t="s">
        <v>46</v>
      </c>
      <c r="E27" s="4" t="s">
        <v>47</v>
      </c>
      <c r="F27" s="4" t="s">
        <v>48</v>
      </c>
      <c r="G27" s="4" t="s">
        <v>49</v>
      </c>
      <c r="H27" s="4" t="s">
        <v>50</v>
      </c>
      <c r="I27" s="4" t="s">
        <v>51</v>
      </c>
      <c r="J27" s="4" t="s">
        <v>52</v>
      </c>
      <c r="K27" s="4" t="s">
        <v>1</v>
      </c>
      <c r="L27" s="4" t="s">
        <v>2</v>
      </c>
      <c r="M27" s="4" t="s">
        <v>53</v>
      </c>
      <c r="N27" s="4" t="s">
        <v>3</v>
      </c>
      <c r="O27" s="4" t="s">
        <v>4</v>
      </c>
      <c r="P27" s="4" t="s">
        <v>54</v>
      </c>
      <c r="Q27" s="4" t="s">
        <v>55</v>
      </c>
      <c r="R27" s="4" t="s">
        <v>56</v>
      </c>
      <c r="S27" s="4" t="s">
        <v>57</v>
      </c>
      <c r="T27" s="4" t="s">
        <v>58</v>
      </c>
      <c r="U27" s="4" t="s">
        <v>5</v>
      </c>
      <c r="V27" s="4" t="s">
        <v>6</v>
      </c>
      <c r="W27" s="4" t="s">
        <v>59</v>
      </c>
      <c r="X27" s="4" t="s">
        <v>60</v>
      </c>
      <c r="Y27" s="4" t="s">
        <v>61</v>
      </c>
      <c r="Z27" s="4" t="s">
        <v>7</v>
      </c>
      <c r="AA27" s="4" t="s">
        <v>8</v>
      </c>
      <c r="AB27" s="4" t="s">
        <v>9</v>
      </c>
      <c r="AC27" s="4" t="s">
        <v>10</v>
      </c>
      <c r="AD27" s="4" t="s">
        <v>11</v>
      </c>
      <c r="AE27" s="4" t="s">
        <v>0</v>
      </c>
      <c r="AF27" s="50" t="b">
        <f>ISNONTEXT(IF(B27&lt;&gt;B28,COUNTIF($B$3:B27,B27),""))</f>
        <v>1</v>
      </c>
    </row>
    <row r="28" spans="1:32" ht="17" x14ac:dyDescent="0.2">
      <c r="A28" s="4">
        <v>21</v>
      </c>
      <c r="B28" s="6" t="s">
        <v>87</v>
      </c>
      <c r="C28" s="6" t="str">
        <f t="shared" si="0"/>
        <v>LaMelo Ball</v>
      </c>
      <c r="D28" s="5" t="s">
        <v>73</v>
      </c>
      <c r="E28" s="5">
        <v>21</v>
      </c>
      <c r="F28" s="6" t="s">
        <v>88</v>
      </c>
      <c r="G28" s="5">
        <v>36</v>
      </c>
      <c r="H28" s="5">
        <v>36</v>
      </c>
      <c r="I28" s="5">
        <v>35.200000000000003</v>
      </c>
      <c r="J28" s="5">
        <v>8.1999999999999993</v>
      </c>
      <c r="K28" s="5">
        <v>20</v>
      </c>
      <c r="L28" s="5">
        <v>0.41099999999999998</v>
      </c>
      <c r="M28" s="5">
        <v>4</v>
      </c>
      <c r="N28" s="5">
        <v>10.6</v>
      </c>
      <c r="O28" s="5">
        <v>0.376</v>
      </c>
      <c r="P28" s="5">
        <v>4.2</v>
      </c>
      <c r="Q28" s="5">
        <v>9.4</v>
      </c>
      <c r="R28" s="5">
        <v>0.45</v>
      </c>
      <c r="S28" s="5">
        <v>0.51</v>
      </c>
      <c r="T28" s="5">
        <v>2.8</v>
      </c>
      <c r="U28" s="5">
        <v>3.4</v>
      </c>
      <c r="V28" s="5">
        <v>0.83599999999999997</v>
      </c>
      <c r="W28" s="5">
        <v>1.2</v>
      </c>
      <c r="X28" s="5">
        <v>5.3</v>
      </c>
      <c r="Y28" s="5">
        <v>6.4</v>
      </c>
      <c r="Z28" s="5">
        <v>8.4</v>
      </c>
      <c r="AA28" s="5">
        <v>1.3</v>
      </c>
      <c r="AB28" s="5">
        <v>0.3</v>
      </c>
      <c r="AC28" s="5">
        <v>3.6</v>
      </c>
      <c r="AD28" s="5">
        <v>3.3</v>
      </c>
      <c r="AE28" s="5">
        <v>23.3</v>
      </c>
      <c r="AF28" s="50" t="b">
        <f>ISNONTEXT(IF(B28&lt;&gt;B29,COUNTIF($B$3:B28,B28),""))</f>
        <v>1</v>
      </c>
    </row>
    <row r="29" spans="1:32" ht="17" x14ac:dyDescent="0.2">
      <c r="A29" s="4">
        <v>22</v>
      </c>
      <c r="B29" s="6" t="s">
        <v>89</v>
      </c>
      <c r="C29" s="6" t="str">
        <f t="shared" si="0"/>
        <v/>
      </c>
      <c r="D29" s="5" t="s">
        <v>63</v>
      </c>
      <c r="E29" s="5">
        <v>24</v>
      </c>
      <c r="F29" s="5" t="s">
        <v>677</v>
      </c>
      <c r="G29" s="5">
        <v>47</v>
      </c>
      <c r="H29" s="5">
        <v>7</v>
      </c>
      <c r="I29" s="5">
        <v>16.2</v>
      </c>
      <c r="J29" s="5">
        <v>2.5</v>
      </c>
      <c r="K29" s="5">
        <v>5.0999999999999996</v>
      </c>
      <c r="L29" s="5">
        <v>0.48699999999999999</v>
      </c>
      <c r="M29" s="5">
        <v>1</v>
      </c>
      <c r="N29" s="5">
        <v>2.6</v>
      </c>
      <c r="O29" s="5">
        <v>0.39</v>
      </c>
      <c r="P29" s="5">
        <v>1.4</v>
      </c>
      <c r="Q29" s="5">
        <v>2.4</v>
      </c>
      <c r="R29" s="5">
        <v>0.59099999999999997</v>
      </c>
      <c r="S29" s="5">
        <v>0.58799999999999997</v>
      </c>
      <c r="T29" s="5">
        <v>0.9</v>
      </c>
      <c r="U29" s="5">
        <v>1.3</v>
      </c>
      <c r="V29" s="5">
        <v>0.66100000000000003</v>
      </c>
      <c r="W29" s="5">
        <v>1.2</v>
      </c>
      <c r="X29" s="5">
        <v>3.5</v>
      </c>
      <c r="Y29" s="5">
        <v>4.7</v>
      </c>
      <c r="Z29" s="5">
        <v>1</v>
      </c>
      <c r="AA29" s="5">
        <v>0.3</v>
      </c>
      <c r="AB29" s="5">
        <v>0.9</v>
      </c>
      <c r="AC29" s="5">
        <v>0.6</v>
      </c>
      <c r="AD29" s="5">
        <v>2.2000000000000002</v>
      </c>
      <c r="AE29" s="5">
        <v>6.8</v>
      </c>
      <c r="AF29" s="50" t="b">
        <f>ISNONTEXT(IF(B29&lt;&gt;B30,COUNTIF($B$3:B29,B29),""))</f>
        <v>0</v>
      </c>
    </row>
    <row r="30" spans="1:32" ht="17" x14ac:dyDescent="0.2">
      <c r="A30" s="4">
        <v>22</v>
      </c>
      <c r="B30" s="6" t="s">
        <v>89</v>
      </c>
      <c r="C30" s="6" t="str">
        <f t="shared" si="0"/>
        <v/>
      </c>
      <c r="D30" s="5" t="s">
        <v>63</v>
      </c>
      <c r="E30" s="5">
        <v>24</v>
      </c>
      <c r="F30" s="6" t="s">
        <v>27</v>
      </c>
      <c r="G30" s="5">
        <v>40</v>
      </c>
      <c r="H30" s="5">
        <v>6</v>
      </c>
      <c r="I30" s="5">
        <v>17</v>
      </c>
      <c r="J30" s="5">
        <v>2.7</v>
      </c>
      <c r="K30" s="5">
        <v>5.4</v>
      </c>
      <c r="L30" s="5">
        <v>0.495</v>
      </c>
      <c r="M30" s="5">
        <v>1.1000000000000001</v>
      </c>
      <c r="N30" s="5">
        <v>2.7</v>
      </c>
      <c r="O30" s="5">
        <v>0.39800000000000002</v>
      </c>
      <c r="P30" s="5">
        <v>1.6</v>
      </c>
      <c r="Q30" s="5">
        <v>2.7</v>
      </c>
      <c r="R30" s="5">
        <v>0.59399999999999997</v>
      </c>
      <c r="S30" s="5">
        <v>0.59599999999999997</v>
      </c>
      <c r="T30" s="5">
        <v>0.9</v>
      </c>
      <c r="U30" s="5">
        <v>1.3</v>
      </c>
      <c r="V30" s="5">
        <v>0.68600000000000005</v>
      </c>
      <c r="W30" s="5">
        <v>1.2</v>
      </c>
      <c r="X30" s="5">
        <v>3.4</v>
      </c>
      <c r="Y30" s="5">
        <v>4.5999999999999996</v>
      </c>
      <c r="Z30" s="5">
        <v>1.1000000000000001</v>
      </c>
      <c r="AA30" s="5">
        <v>0.3</v>
      </c>
      <c r="AB30" s="5">
        <v>1</v>
      </c>
      <c r="AC30" s="5">
        <v>0.6</v>
      </c>
      <c r="AD30" s="5">
        <v>2.2000000000000002</v>
      </c>
      <c r="AE30" s="5">
        <v>7.3</v>
      </c>
      <c r="AF30" s="50" t="b">
        <f>ISNONTEXT(IF(B30&lt;&gt;B31,COUNTIF($B$3:B30,B30),""))</f>
        <v>0</v>
      </c>
    </row>
    <row r="31" spans="1:32" ht="17" x14ac:dyDescent="0.2">
      <c r="A31" s="4">
        <v>22</v>
      </c>
      <c r="B31" s="6" t="s">
        <v>89</v>
      </c>
      <c r="C31" s="6" t="str">
        <f t="shared" si="0"/>
        <v>Mo Bamba</v>
      </c>
      <c r="D31" s="5" t="s">
        <v>63</v>
      </c>
      <c r="E31" s="5">
        <v>24</v>
      </c>
      <c r="F31" s="6" t="s">
        <v>39</v>
      </c>
      <c r="G31" s="5">
        <v>7</v>
      </c>
      <c r="H31" s="5">
        <v>1</v>
      </c>
      <c r="I31" s="5">
        <v>11.6</v>
      </c>
      <c r="J31" s="5">
        <v>1.4</v>
      </c>
      <c r="K31" s="5">
        <v>3.4</v>
      </c>
      <c r="L31" s="5">
        <v>0.41699999999999998</v>
      </c>
      <c r="M31" s="5">
        <v>0.7</v>
      </c>
      <c r="N31" s="5">
        <v>2.1</v>
      </c>
      <c r="O31" s="5">
        <v>0.33300000000000002</v>
      </c>
      <c r="P31" s="5">
        <v>0.7</v>
      </c>
      <c r="Q31" s="5">
        <v>1.3</v>
      </c>
      <c r="R31" s="5">
        <v>0.55600000000000005</v>
      </c>
      <c r="S31" s="5">
        <v>0.52100000000000002</v>
      </c>
      <c r="T31" s="5">
        <v>0.9</v>
      </c>
      <c r="U31" s="5">
        <v>1.6</v>
      </c>
      <c r="V31" s="5">
        <v>0.54500000000000004</v>
      </c>
      <c r="W31" s="5">
        <v>1.3</v>
      </c>
      <c r="X31" s="5">
        <v>4</v>
      </c>
      <c r="Y31" s="5">
        <v>5.3</v>
      </c>
      <c r="Z31" s="5">
        <v>0.6</v>
      </c>
      <c r="AA31" s="5">
        <v>0.1</v>
      </c>
      <c r="AB31" s="5">
        <v>0.6</v>
      </c>
      <c r="AC31" s="5">
        <v>1.1000000000000001</v>
      </c>
      <c r="AD31" s="5">
        <v>2.4</v>
      </c>
      <c r="AE31" s="5">
        <v>4.4000000000000004</v>
      </c>
      <c r="AF31" s="50" t="b">
        <f>ISNONTEXT(IF(B31&lt;&gt;B32,COUNTIF($B$3:B31,B31),""))</f>
        <v>1</v>
      </c>
    </row>
    <row r="32" spans="1:32" ht="17" x14ac:dyDescent="0.2">
      <c r="A32" s="4">
        <v>23</v>
      </c>
      <c r="B32" s="6" t="s">
        <v>90</v>
      </c>
      <c r="C32" s="6" t="str">
        <f t="shared" si="0"/>
        <v>Paolo Banchero</v>
      </c>
      <c r="D32" s="5" t="s">
        <v>11</v>
      </c>
      <c r="E32" s="5">
        <v>20</v>
      </c>
      <c r="F32" s="6" t="s">
        <v>27</v>
      </c>
      <c r="G32" s="5">
        <v>63</v>
      </c>
      <c r="H32" s="5">
        <v>63</v>
      </c>
      <c r="I32" s="5">
        <v>33.799999999999997</v>
      </c>
      <c r="J32" s="5">
        <v>6.7</v>
      </c>
      <c r="K32" s="5">
        <v>15.7</v>
      </c>
      <c r="L32" s="5">
        <v>0.42499999999999999</v>
      </c>
      <c r="M32" s="5">
        <v>1.2</v>
      </c>
      <c r="N32" s="5">
        <v>4</v>
      </c>
      <c r="O32" s="5">
        <v>0.28599999999999998</v>
      </c>
      <c r="P32" s="5">
        <v>5.5</v>
      </c>
      <c r="Q32" s="5">
        <v>11.7</v>
      </c>
      <c r="R32" s="5">
        <v>0.47399999999999998</v>
      </c>
      <c r="S32" s="5">
        <v>0.46200000000000002</v>
      </c>
      <c r="T32" s="5">
        <v>5.5</v>
      </c>
      <c r="U32" s="5">
        <v>7.4</v>
      </c>
      <c r="V32" s="5">
        <v>0.746</v>
      </c>
      <c r="W32" s="5">
        <v>1.1000000000000001</v>
      </c>
      <c r="X32" s="5">
        <v>5.5</v>
      </c>
      <c r="Y32" s="5">
        <v>6.7</v>
      </c>
      <c r="Z32" s="5">
        <v>3.6</v>
      </c>
      <c r="AA32" s="5">
        <v>0.9</v>
      </c>
      <c r="AB32" s="5">
        <v>0.5</v>
      </c>
      <c r="AC32" s="5">
        <v>2.7</v>
      </c>
      <c r="AD32" s="5">
        <v>2.2000000000000002</v>
      </c>
      <c r="AE32" s="5">
        <v>20.100000000000001</v>
      </c>
      <c r="AF32" s="50" t="b">
        <f>ISNONTEXT(IF(B32&lt;&gt;B33,COUNTIF($B$3:B32,B32),""))</f>
        <v>1</v>
      </c>
    </row>
    <row r="33" spans="1:32" ht="17" x14ac:dyDescent="0.2">
      <c r="A33" s="4">
        <v>24</v>
      </c>
      <c r="B33" s="6" t="s">
        <v>91</v>
      </c>
      <c r="C33" s="6" t="str">
        <f t="shared" si="0"/>
        <v>Desmond Bane</v>
      </c>
      <c r="D33" s="5" t="s">
        <v>67</v>
      </c>
      <c r="E33" s="5">
        <v>24</v>
      </c>
      <c r="F33" s="6" t="s">
        <v>22</v>
      </c>
      <c r="G33" s="5">
        <v>47</v>
      </c>
      <c r="H33" s="5">
        <v>47</v>
      </c>
      <c r="I33" s="5">
        <v>31.2</v>
      </c>
      <c r="J33" s="5">
        <v>7.5</v>
      </c>
      <c r="K33" s="5">
        <v>16.100000000000001</v>
      </c>
      <c r="L33" s="5">
        <v>0.46800000000000003</v>
      </c>
      <c r="M33" s="5">
        <v>2.8</v>
      </c>
      <c r="N33" s="5">
        <v>7</v>
      </c>
      <c r="O33" s="5">
        <v>0.40400000000000003</v>
      </c>
      <c r="P33" s="5">
        <v>4.7</v>
      </c>
      <c r="Q33" s="5">
        <v>9.1</v>
      </c>
      <c r="R33" s="5">
        <v>0.51600000000000001</v>
      </c>
      <c r="S33" s="5">
        <v>0.55500000000000005</v>
      </c>
      <c r="T33" s="5">
        <v>3.2</v>
      </c>
      <c r="U33" s="5">
        <v>3.6</v>
      </c>
      <c r="V33" s="5">
        <v>0.89200000000000002</v>
      </c>
      <c r="W33" s="5">
        <v>0.7</v>
      </c>
      <c r="X33" s="5">
        <v>4.4000000000000004</v>
      </c>
      <c r="Y33" s="5">
        <v>5.0999999999999996</v>
      </c>
      <c r="Z33" s="5">
        <v>4.3</v>
      </c>
      <c r="AA33" s="5">
        <v>0.9</v>
      </c>
      <c r="AB33" s="5">
        <v>0.4</v>
      </c>
      <c r="AC33" s="5">
        <v>2.1</v>
      </c>
      <c r="AD33" s="5">
        <v>2.5</v>
      </c>
      <c r="AE33" s="5">
        <v>21.1</v>
      </c>
      <c r="AF33" s="50" t="b">
        <f>ISNONTEXT(IF(B33&lt;&gt;B34,COUNTIF($B$3:B33,B33),""))</f>
        <v>1</v>
      </c>
    </row>
    <row r="34" spans="1:32" ht="17" x14ac:dyDescent="0.2">
      <c r="A34" s="4">
        <v>25</v>
      </c>
      <c r="B34" s="6" t="s">
        <v>92</v>
      </c>
      <c r="C34" s="6" t="str">
        <f t="shared" si="0"/>
        <v>Dalano Banton</v>
      </c>
      <c r="D34" s="5" t="s">
        <v>73</v>
      </c>
      <c r="E34" s="5">
        <v>23</v>
      </c>
      <c r="F34" s="6" t="s">
        <v>40</v>
      </c>
      <c r="G34" s="5">
        <v>27</v>
      </c>
      <c r="H34" s="5">
        <v>2</v>
      </c>
      <c r="I34" s="5">
        <v>9.3000000000000007</v>
      </c>
      <c r="J34" s="5">
        <v>1.7</v>
      </c>
      <c r="K34" s="5">
        <v>4.0999999999999996</v>
      </c>
      <c r="L34" s="5">
        <v>0.41099999999999998</v>
      </c>
      <c r="M34" s="5">
        <v>0.5</v>
      </c>
      <c r="N34" s="5">
        <v>1.7</v>
      </c>
      <c r="O34" s="5">
        <v>0.28299999999999997</v>
      </c>
      <c r="P34" s="5">
        <v>1.2</v>
      </c>
      <c r="Q34" s="5">
        <v>2.4</v>
      </c>
      <c r="R34" s="5">
        <v>0.5</v>
      </c>
      <c r="S34" s="5">
        <v>0.46899999999999997</v>
      </c>
      <c r="T34" s="5">
        <v>0.6</v>
      </c>
      <c r="U34" s="5">
        <v>0.7</v>
      </c>
      <c r="V34" s="5">
        <v>0.78900000000000003</v>
      </c>
      <c r="W34" s="5">
        <v>0.3</v>
      </c>
      <c r="X34" s="5">
        <v>1</v>
      </c>
      <c r="Y34" s="5">
        <v>1.3</v>
      </c>
      <c r="Z34" s="5">
        <v>1.1000000000000001</v>
      </c>
      <c r="AA34" s="5">
        <v>0.5</v>
      </c>
      <c r="AB34" s="5">
        <v>0.4</v>
      </c>
      <c r="AC34" s="5">
        <v>0.6</v>
      </c>
      <c r="AD34" s="5">
        <v>1.1000000000000001</v>
      </c>
      <c r="AE34" s="5">
        <v>4.4000000000000004</v>
      </c>
      <c r="AF34" s="50" t="b">
        <f>ISNONTEXT(IF(B34&lt;&gt;B35,COUNTIF($B$3:B34,B34),""))</f>
        <v>1</v>
      </c>
    </row>
    <row r="35" spans="1:32" ht="17" x14ac:dyDescent="0.2">
      <c r="A35" s="4">
        <v>26</v>
      </c>
      <c r="B35" s="6" t="s">
        <v>93</v>
      </c>
      <c r="C35" s="6" t="str">
        <f t="shared" si="0"/>
        <v>Dominick Barlow</v>
      </c>
      <c r="D35" s="5" t="s">
        <v>77</v>
      </c>
      <c r="E35" s="5">
        <v>19</v>
      </c>
      <c r="F35" s="6" t="s">
        <v>35</v>
      </c>
      <c r="G35" s="5">
        <v>17</v>
      </c>
      <c r="H35" s="5">
        <v>0</v>
      </c>
      <c r="I35" s="5">
        <v>11.7</v>
      </c>
      <c r="J35" s="5">
        <v>1.3</v>
      </c>
      <c r="K35" s="5">
        <v>2.5</v>
      </c>
      <c r="L35" s="5">
        <v>0.52400000000000002</v>
      </c>
      <c r="M35" s="5">
        <v>0</v>
      </c>
      <c r="N35" s="5">
        <v>0.2</v>
      </c>
      <c r="O35" s="5">
        <v>0</v>
      </c>
      <c r="P35" s="5">
        <v>1.3</v>
      </c>
      <c r="Q35" s="5">
        <v>2.2000000000000002</v>
      </c>
      <c r="R35" s="5">
        <v>0.57899999999999996</v>
      </c>
      <c r="S35" s="5">
        <v>0.52400000000000002</v>
      </c>
      <c r="T35" s="5">
        <v>0.6</v>
      </c>
      <c r="U35" s="5">
        <v>0.8</v>
      </c>
      <c r="V35" s="5">
        <v>0.76900000000000002</v>
      </c>
      <c r="W35" s="5">
        <v>1.2</v>
      </c>
      <c r="X35" s="5">
        <v>1.5</v>
      </c>
      <c r="Y35" s="5">
        <v>2.7</v>
      </c>
      <c r="Z35" s="5">
        <v>0.6</v>
      </c>
      <c r="AA35" s="5">
        <v>0.3</v>
      </c>
      <c r="AB35" s="5">
        <v>0.4</v>
      </c>
      <c r="AC35" s="5">
        <v>0.6</v>
      </c>
      <c r="AD35" s="5">
        <v>1.8</v>
      </c>
      <c r="AE35" s="5">
        <v>3.2</v>
      </c>
      <c r="AF35" s="50" t="b">
        <f>ISNONTEXT(IF(B35&lt;&gt;B36,COUNTIF($B$3:B35,B35),""))</f>
        <v>1</v>
      </c>
    </row>
    <row r="36" spans="1:32" ht="17" x14ac:dyDescent="0.2">
      <c r="A36" s="4">
        <v>27</v>
      </c>
      <c r="B36" s="6" t="s">
        <v>94</v>
      </c>
      <c r="C36" s="6" t="str">
        <f t="shared" si="0"/>
        <v>Harrison Barnes</v>
      </c>
      <c r="D36" s="5" t="s">
        <v>11</v>
      </c>
      <c r="E36" s="5">
        <v>30</v>
      </c>
      <c r="F36" s="6" t="s">
        <v>14</v>
      </c>
      <c r="G36" s="5">
        <v>69</v>
      </c>
      <c r="H36" s="5">
        <v>69</v>
      </c>
      <c r="I36" s="5">
        <v>32.9</v>
      </c>
      <c r="J36" s="5">
        <v>4.5999999999999996</v>
      </c>
      <c r="K36" s="5">
        <v>9.6999999999999993</v>
      </c>
      <c r="L36" s="5">
        <v>0.47199999999999998</v>
      </c>
      <c r="M36" s="5">
        <v>1.6</v>
      </c>
      <c r="N36" s="5">
        <v>4.4000000000000004</v>
      </c>
      <c r="O36" s="5">
        <v>0.36799999999999999</v>
      </c>
      <c r="P36" s="5">
        <v>2.9</v>
      </c>
      <c r="Q36" s="5">
        <v>5.2</v>
      </c>
      <c r="R36" s="5">
        <v>0.56000000000000005</v>
      </c>
      <c r="S36" s="5">
        <v>0.55600000000000005</v>
      </c>
      <c r="T36" s="5">
        <v>4.3</v>
      </c>
      <c r="U36" s="5">
        <v>5</v>
      </c>
      <c r="V36" s="5">
        <v>0.84699999999999998</v>
      </c>
      <c r="W36" s="5">
        <v>1</v>
      </c>
      <c r="X36" s="5">
        <v>3.7</v>
      </c>
      <c r="Y36" s="5">
        <v>4.7</v>
      </c>
      <c r="Z36" s="5">
        <v>1.6</v>
      </c>
      <c r="AA36" s="5">
        <v>0.7</v>
      </c>
      <c r="AB36" s="5">
        <v>0.1</v>
      </c>
      <c r="AC36" s="5">
        <v>1.1000000000000001</v>
      </c>
      <c r="AD36" s="5">
        <v>1.3</v>
      </c>
      <c r="AE36" s="5">
        <v>15</v>
      </c>
      <c r="AF36" s="50" t="b">
        <f>ISNONTEXT(IF(B36&lt;&gt;B37,COUNTIF($B$3:B36,B36),""))</f>
        <v>1</v>
      </c>
    </row>
    <row r="37" spans="1:32" ht="17" x14ac:dyDescent="0.2">
      <c r="A37" s="4">
        <v>28</v>
      </c>
      <c r="B37" s="6" t="s">
        <v>95</v>
      </c>
      <c r="C37" s="6" t="str">
        <f t="shared" si="0"/>
        <v>Scottie Barnes</v>
      </c>
      <c r="D37" s="5" t="s">
        <v>11</v>
      </c>
      <c r="E37" s="5">
        <v>21</v>
      </c>
      <c r="F37" s="6" t="s">
        <v>40</v>
      </c>
      <c r="G37" s="5">
        <v>67</v>
      </c>
      <c r="H37" s="5">
        <v>66</v>
      </c>
      <c r="I37" s="5">
        <v>35.299999999999997</v>
      </c>
      <c r="J37" s="5">
        <v>6.1</v>
      </c>
      <c r="K37" s="5">
        <v>13.5</v>
      </c>
      <c r="L37" s="5">
        <v>0.45400000000000001</v>
      </c>
      <c r="M37" s="5">
        <v>0.9</v>
      </c>
      <c r="N37" s="5">
        <v>3</v>
      </c>
      <c r="O37" s="5">
        <v>0.29699999999999999</v>
      </c>
      <c r="P37" s="5">
        <v>5.2</v>
      </c>
      <c r="Q37" s="5">
        <v>10.5</v>
      </c>
      <c r="R37" s="5">
        <v>0.499</v>
      </c>
      <c r="S37" s="5">
        <v>0.48699999999999999</v>
      </c>
      <c r="T37" s="5">
        <v>2.6</v>
      </c>
      <c r="U37" s="5">
        <v>3.4</v>
      </c>
      <c r="V37" s="5">
        <v>0.77300000000000002</v>
      </c>
      <c r="W37" s="5">
        <v>2.4</v>
      </c>
      <c r="X37" s="5">
        <v>4.5</v>
      </c>
      <c r="Y37" s="5">
        <v>7</v>
      </c>
      <c r="Z37" s="5">
        <v>4.8</v>
      </c>
      <c r="AA37" s="5">
        <v>1</v>
      </c>
      <c r="AB37" s="5">
        <v>0.8</v>
      </c>
      <c r="AC37" s="5">
        <v>2.1</v>
      </c>
      <c r="AD37" s="5">
        <v>2.2999999999999998</v>
      </c>
      <c r="AE37" s="5">
        <v>15.7</v>
      </c>
      <c r="AF37" s="50" t="b">
        <f>ISNONTEXT(IF(B37&lt;&gt;B38,COUNTIF($B$3:B37,B37),""))</f>
        <v>1</v>
      </c>
    </row>
    <row r="38" spans="1:32" ht="17" x14ac:dyDescent="0.2">
      <c r="A38" s="4">
        <v>29</v>
      </c>
      <c r="B38" s="6" t="s">
        <v>96</v>
      </c>
      <c r="C38" s="6" t="str">
        <f t="shared" si="0"/>
        <v>RJ Barrett</v>
      </c>
      <c r="D38" s="5" t="s">
        <v>67</v>
      </c>
      <c r="E38" s="5">
        <v>22</v>
      </c>
      <c r="F38" s="6" t="s">
        <v>12</v>
      </c>
      <c r="G38" s="5">
        <v>64</v>
      </c>
      <c r="H38" s="5">
        <v>64</v>
      </c>
      <c r="I38" s="5">
        <v>34.1</v>
      </c>
      <c r="J38" s="5">
        <v>7.1</v>
      </c>
      <c r="K38" s="5">
        <v>16.399999999999999</v>
      </c>
      <c r="L38" s="5">
        <v>0.433</v>
      </c>
      <c r="M38" s="5">
        <v>1.7</v>
      </c>
      <c r="N38" s="5">
        <v>5.4</v>
      </c>
      <c r="O38" s="5">
        <v>0.317</v>
      </c>
      <c r="P38" s="5">
        <v>5.4</v>
      </c>
      <c r="Q38" s="5">
        <v>10.9</v>
      </c>
      <c r="R38" s="5">
        <v>0.49</v>
      </c>
      <c r="S38" s="5">
        <v>0.48499999999999999</v>
      </c>
      <c r="T38" s="5">
        <v>4</v>
      </c>
      <c r="U38" s="5">
        <v>5.3</v>
      </c>
      <c r="V38" s="5">
        <v>0.745</v>
      </c>
      <c r="W38" s="5">
        <v>0.8</v>
      </c>
      <c r="X38" s="5">
        <v>4.3</v>
      </c>
      <c r="Y38" s="5">
        <v>5.2</v>
      </c>
      <c r="Z38" s="5">
        <v>2.7</v>
      </c>
      <c r="AA38" s="5">
        <v>0.5</v>
      </c>
      <c r="AB38" s="5">
        <v>0.2</v>
      </c>
      <c r="AC38" s="5">
        <v>2.2000000000000002</v>
      </c>
      <c r="AD38" s="5">
        <v>2.5</v>
      </c>
      <c r="AE38" s="5">
        <v>19.8</v>
      </c>
      <c r="AF38" s="50" t="b">
        <f>ISNONTEXT(IF(B38&lt;&gt;B39,COUNTIF($B$3:B38,B38),""))</f>
        <v>1</v>
      </c>
    </row>
    <row r="39" spans="1:32" ht="17" x14ac:dyDescent="0.2">
      <c r="A39" s="4">
        <v>30</v>
      </c>
      <c r="B39" s="6" t="s">
        <v>97</v>
      </c>
      <c r="C39" s="6" t="str">
        <f t="shared" si="0"/>
        <v/>
      </c>
      <c r="D39" s="5" t="s">
        <v>67</v>
      </c>
      <c r="E39" s="5">
        <v>32</v>
      </c>
      <c r="F39" s="5" t="s">
        <v>677</v>
      </c>
      <c r="G39" s="5">
        <v>47</v>
      </c>
      <c r="H39" s="5">
        <v>0</v>
      </c>
      <c r="I39" s="5">
        <v>18.100000000000001</v>
      </c>
      <c r="J39" s="5">
        <v>2.5</v>
      </c>
      <c r="K39" s="5">
        <v>6.5</v>
      </c>
      <c r="L39" s="5">
        <v>0.38100000000000001</v>
      </c>
      <c r="M39" s="5">
        <v>1.2</v>
      </c>
      <c r="N39" s="5">
        <v>3.2</v>
      </c>
      <c r="O39" s="5">
        <v>0.36799999999999999</v>
      </c>
      <c r="P39" s="5">
        <v>1.3</v>
      </c>
      <c r="Q39" s="5">
        <v>3.3</v>
      </c>
      <c r="R39" s="5">
        <v>0.39400000000000002</v>
      </c>
      <c r="S39" s="5">
        <v>0.47199999999999998</v>
      </c>
      <c r="T39" s="5">
        <v>0.7</v>
      </c>
      <c r="U39" s="5">
        <v>1</v>
      </c>
      <c r="V39" s="5">
        <v>0.77800000000000002</v>
      </c>
      <c r="W39" s="5">
        <v>0.2</v>
      </c>
      <c r="X39" s="5">
        <v>2.2999999999999998</v>
      </c>
      <c r="Y39" s="5">
        <v>2.5</v>
      </c>
      <c r="Z39" s="5">
        <v>2.1</v>
      </c>
      <c r="AA39" s="5">
        <v>0.4</v>
      </c>
      <c r="AB39" s="5">
        <v>0.2</v>
      </c>
      <c r="AC39" s="5">
        <v>1</v>
      </c>
      <c r="AD39" s="5">
        <v>1</v>
      </c>
      <c r="AE39" s="5">
        <v>6.9</v>
      </c>
      <c r="AF39" s="50" t="b">
        <f>ISNONTEXT(IF(B39&lt;&gt;B40,COUNTIF($B$3:B39,B39),""))</f>
        <v>0</v>
      </c>
    </row>
    <row r="40" spans="1:32" ht="17" x14ac:dyDescent="0.2">
      <c r="A40" s="4">
        <v>30</v>
      </c>
      <c r="B40" s="6" t="s">
        <v>97</v>
      </c>
      <c r="C40" s="6" t="str">
        <f t="shared" si="0"/>
        <v/>
      </c>
      <c r="D40" s="5" t="s">
        <v>67</v>
      </c>
      <c r="E40" s="5">
        <v>32</v>
      </c>
      <c r="F40" s="6" t="s">
        <v>34</v>
      </c>
      <c r="G40" s="5">
        <v>40</v>
      </c>
      <c r="H40" s="5">
        <v>0</v>
      </c>
      <c r="I40" s="5">
        <v>19.600000000000001</v>
      </c>
      <c r="J40" s="5">
        <v>2.8</v>
      </c>
      <c r="K40" s="5">
        <v>7.1</v>
      </c>
      <c r="L40" s="5">
        <v>0.38600000000000001</v>
      </c>
      <c r="M40" s="5">
        <v>1.3</v>
      </c>
      <c r="N40" s="5">
        <v>3.5</v>
      </c>
      <c r="O40" s="5">
        <v>0.377</v>
      </c>
      <c r="P40" s="5">
        <v>1.5</v>
      </c>
      <c r="Q40" s="5">
        <v>3.7</v>
      </c>
      <c r="R40" s="5">
        <v>0.39500000000000002</v>
      </c>
      <c r="S40" s="5">
        <v>0.47699999999999998</v>
      </c>
      <c r="T40" s="5">
        <v>0.9</v>
      </c>
      <c r="U40" s="5">
        <v>1.1000000000000001</v>
      </c>
      <c r="V40" s="5">
        <v>0.77800000000000002</v>
      </c>
      <c r="W40" s="5">
        <v>0.3</v>
      </c>
      <c r="X40" s="5">
        <v>2.5</v>
      </c>
      <c r="Y40" s="5">
        <v>2.8</v>
      </c>
      <c r="Z40" s="5">
        <v>2.4</v>
      </c>
      <c r="AA40" s="5">
        <v>0.4</v>
      </c>
      <c r="AB40" s="5">
        <v>0.3</v>
      </c>
      <c r="AC40" s="5">
        <v>1.1000000000000001</v>
      </c>
      <c r="AD40" s="5">
        <v>1</v>
      </c>
      <c r="AE40" s="5">
        <v>7.7</v>
      </c>
      <c r="AF40" s="50" t="b">
        <f>ISNONTEXT(IF(B40&lt;&gt;B41,COUNTIF($B$3:B40,B40),""))</f>
        <v>0</v>
      </c>
    </row>
    <row r="41" spans="1:32" ht="17" x14ac:dyDescent="0.2">
      <c r="A41" s="4">
        <v>30</v>
      </c>
      <c r="B41" s="6" t="s">
        <v>97</v>
      </c>
      <c r="C41" s="6" t="str">
        <f t="shared" si="0"/>
        <v>Will Barton</v>
      </c>
      <c r="D41" s="5" t="s">
        <v>67</v>
      </c>
      <c r="E41" s="5">
        <v>32</v>
      </c>
      <c r="F41" s="6" t="s">
        <v>40</v>
      </c>
      <c r="G41" s="5">
        <v>7</v>
      </c>
      <c r="H41" s="5">
        <v>0</v>
      </c>
      <c r="I41" s="5">
        <v>9.9</v>
      </c>
      <c r="J41" s="5">
        <v>1</v>
      </c>
      <c r="K41" s="5">
        <v>3.1</v>
      </c>
      <c r="L41" s="5">
        <v>0.318</v>
      </c>
      <c r="M41" s="5">
        <v>0.6</v>
      </c>
      <c r="N41" s="5">
        <v>2</v>
      </c>
      <c r="O41" s="5">
        <v>0.28599999999999998</v>
      </c>
      <c r="P41" s="5">
        <v>0.4</v>
      </c>
      <c r="Q41" s="5">
        <v>1.1000000000000001</v>
      </c>
      <c r="R41" s="5">
        <v>0.375</v>
      </c>
      <c r="S41" s="5">
        <v>0.40899999999999997</v>
      </c>
      <c r="T41" s="5">
        <v>0</v>
      </c>
      <c r="U41" s="5">
        <v>0</v>
      </c>
      <c r="V41" s="5"/>
      <c r="W41" s="5">
        <v>0</v>
      </c>
      <c r="X41" s="5">
        <v>0.7</v>
      </c>
      <c r="Y41" s="5">
        <v>0.7</v>
      </c>
      <c r="Z41" s="5">
        <v>0.9</v>
      </c>
      <c r="AA41" s="5">
        <v>0.6</v>
      </c>
      <c r="AB41" s="5">
        <v>0.1</v>
      </c>
      <c r="AC41" s="5">
        <v>0.3</v>
      </c>
      <c r="AD41" s="5">
        <v>1</v>
      </c>
      <c r="AE41" s="5">
        <v>2.6</v>
      </c>
      <c r="AF41" s="50" t="b">
        <f>ISNONTEXT(IF(B41&lt;&gt;B42,COUNTIF($B$3:B41,B41),""))</f>
        <v>1</v>
      </c>
    </row>
    <row r="42" spans="1:32" ht="17" x14ac:dyDescent="0.2">
      <c r="A42" s="4">
        <v>31</v>
      </c>
      <c r="B42" s="6" t="s">
        <v>98</v>
      </c>
      <c r="C42" s="6" t="str">
        <f t="shared" si="0"/>
        <v>Charles Bassey</v>
      </c>
      <c r="D42" s="5" t="s">
        <v>63</v>
      </c>
      <c r="E42" s="5">
        <v>22</v>
      </c>
      <c r="F42" s="6" t="s">
        <v>35</v>
      </c>
      <c r="G42" s="5">
        <v>35</v>
      </c>
      <c r="H42" s="5">
        <v>2</v>
      </c>
      <c r="I42" s="5">
        <v>14.5</v>
      </c>
      <c r="J42" s="5">
        <v>2.5</v>
      </c>
      <c r="K42" s="5">
        <v>3.9</v>
      </c>
      <c r="L42" s="5">
        <v>0.64400000000000002</v>
      </c>
      <c r="M42" s="5">
        <v>0.1</v>
      </c>
      <c r="N42" s="5">
        <v>0.2</v>
      </c>
      <c r="O42" s="5">
        <v>0.375</v>
      </c>
      <c r="P42" s="5">
        <v>2.4</v>
      </c>
      <c r="Q42" s="5">
        <v>3.6</v>
      </c>
      <c r="R42" s="5">
        <v>0.66100000000000003</v>
      </c>
      <c r="S42" s="5">
        <v>0.65600000000000003</v>
      </c>
      <c r="T42" s="5">
        <v>0.6</v>
      </c>
      <c r="U42" s="5">
        <v>1.1000000000000001</v>
      </c>
      <c r="V42" s="5">
        <v>0.59499999999999997</v>
      </c>
      <c r="W42" s="5">
        <v>2.1</v>
      </c>
      <c r="X42" s="5">
        <v>3.4</v>
      </c>
      <c r="Y42" s="5">
        <v>5.5</v>
      </c>
      <c r="Z42" s="5">
        <v>1.4</v>
      </c>
      <c r="AA42" s="5">
        <v>0.5</v>
      </c>
      <c r="AB42" s="5">
        <v>0.9</v>
      </c>
      <c r="AC42" s="5">
        <v>1.2</v>
      </c>
      <c r="AD42" s="5">
        <v>2.1</v>
      </c>
      <c r="AE42" s="5">
        <v>5.7</v>
      </c>
      <c r="AF42" s="50" t="b">
        <f>ISNONTEXT(IF(B42&lt;&gt;B43,COUNTIF($B$3:B42,B42),""))</f>
        <v>1</v>
      </c>
    </row>
    <row r="43" spans="1:32" ht="17" x14ac:dyDescent="0.2">
      <c r="A43" s="4">
        <v>32</v>
      </c>
      <c r="B43" s="6" t="s">
        <v>99</v>
      </c>
      <c r="C43" s="6" t="str">
        <f t="shared" si="0"/>
        <v>Keita Bates-Diop</v>
      </c>
      <c r="D43" s="5" t="s">
        <v>77</v>
      </c>
      <c r="E43" s="5">
        <v>27</v>
      </c>
      <c r="F43" s="6" t="s">
        <v>35</v>
      </c>
      <c r="G43" s="5">
        <v>55</v>
      </c>
      <c r="H43" s="5">
        <v>31</v>
      </c>
      <c r="I43" s="5">
        <v>21.1</v>
      </c>
      <c r="J43" s="5">
        <v>3.3</v>
      </c>
      <c r="K43" s="5">
        <v>6.5</v>
      </c>
      <c r="L43" s="5">
        <v>0.501</v>
      </c>
      <c r="M43" s="5">
        <v>0.7</v>
      </c>
      <c r="N43" s="5">
        <v>1.9</v>
      </c>
      <c r="O43" s="5">
        <v>0.373</v>
      </c>
      <c r="P43" s="5">
        <v>2.6</v>
      </c>
      <c r="Q43" s="5">
        <v>4.5999999999999996</v>
      </c>
      <c r="R43" s="5">
        <v>0.55300000000000005</v>
      </c>
      <c r="S43" s="5">
        <v>0.55500000000000005</v>
      </c>
      <c r="T43" s="5">
        <v>1.5</v>
      </c>
      <c r="U43" s="5">
        <v>1.9</v>
      </c>
      <c r="V43" s="5">
        <v>0.79200000000000004</v>
      </c>
      <c r="W43" s="5">
        <v>1</v>
      </c>
      <c r="X43" s="5">
        <v>2.5</v>
      </c>
      <c r="Y43" s="5">
        <v>3.5</v>
      </c>
      <c r="Z43" s="5">
        <v>1.4</v>
      </c>
      <c r="AA43" s="5">
        <v>0.7</v>
      </c>
      <c r="AB43" s="5">
        <v>0.3</v>
      </c>
      <c r="AC43" s="5">
        <v>0.8</v>
      </c>
      <c r="AD43" s="5">
        <v>1</v>
      </c>
      <c r="AE43" s="5">
        <v>8.6999999999999993</v>
      </c>
      <c r="AF43" s="50" t="b">
        <f>ISNONTEXT(IF(B43&lt;&gt;B44,COUNTIF($B$3:B43,B43),""))</f>
        <v>1</v>
      </c>
    </row>
    <row r="44" spans="1:32" ht="17" x14ac:dyDescent="0.2">
      <c r="A44" s="4">
        <v>33</v>
      </c>
      <c r="B44" s="6" t="s">
        <v>100</v>
      </c>
      <c r="C44" s="6" t="str">
        <f t="shared" si="0"/>
        <v>Nicolas Batum</v>
      </c>
      <c r="D44" s="5" t="s">
        <v>11</v>
      </c>
      <c r="E44" s="5">
        <v>34</v>
      </c>
      <c r="F44" s="6" t="s">
        <v>31</v>
      </c>
      <c r="G44" s="5">
        <v>66</v>
      </c>
      <c r="H44" s="5">
        <v>12</v>
      </c>
      <c r="I44" s="5">
        <v>21.8</v>
      </c>
      <c r="J44" s="5">
        <v>2</v>
      </c>
      <c r="K44" s="5">
        <v>4.9000000000000004</v>
      </c>
      <c r="L44" s="5">
        <v>0.41499999999999998</v>
      </c>
      <c r="M44" s="5">
        <v>1.5</v>
      </c>
      <c r="N44" s="5">
        <v>4</v>
      </c>
      <c r="O44" s="5">
        <v>0.38</v>
      </c>
      <c r="P44" s="5">
        <v>0.5</v>
      </c>
      <c r="Q44" s="5">
        <v>0.9</v>
      </c>
      <c r="R44" s="5">
        <v>0.56699999999999995</v>
      </c>
      <c r="S44" s="5">
        <v>0.56999999999999995</v>
      </c>
      <c r="T44" s="5">
        <v>0.5</v>
      </c>
      <c r="U44" s="5">
        <v>0.7</v>
      </c>
      <c r="V44" s="5">
        <v>0.68200000000000005</v>
      </c>
      <c r="W44" s="5">
        <v>0.9</v>
      </c>
      <c r="X44" s="5">
        <v>3.2</v>
      </c>
      <c r="Y44" s="5">
        <v>4.0999999999999996</v>
      </c>
      <c r="Z44" s="5">
        <v>1.4</v>
      </c>
      <c r="AA44" s="5">
        <v>0.7</v>
      </c>
      <c r="AB44" s="5">
        <v>0.6</v>
      </c>
      <c r="AC44" s="5">
        <v>0.7</v>
      </c>
      <c r="AD44" s="5">
        <v>2</v>
      </c>
      <c r="AE44" s="5">
        <v>6</v>
      </c>
      <c r="AF44" s="50" t="b">
        <f>ISNONTEXT(IF(B44&lt;&gt;B45,COUNTIF($B$3:B44,B44),""))</f>
        <v>1</v>
      </c>
    </row>
    <row r="45" spans="1:32" ht="17" x14ac:dyDescent="0.2">
      <c r="A45" s="4">
        <v>34</v>
      </c>
      <c r="B45" s="6" t="s">
        <v>101</v>
      </c>
      <c r="C45" s="6" t="str">
        <f t="shared" si="0"/>
        <v/>
      </c>
      <c r="D45" s="5" t="s">
        <v>11</v>
      </c>
      <c r="E45" s="5">
        <v>22</v>
      </c>
      <c r="F45" s="5" t="s">
        <v>677</v>
      </c>
      <c r="G45" s="5">
        <v>38</v>
      </c>
      <c r="H45" s="5">
        <v>1</v>
      </c>
      <c r="I45" s="5">
        <v>15.1</v>
      </c>
      <c r="J45" s="5">
        <v>1.9</v>
      </c>
      <c r="K45" s="5">
        <v>4.3</v>
      </c>
      <c r="L45" s="5">
        <v>0.442</v>
      </c>
      <c r="M45" s="5">
        <v>0.5</v>
      </c>
      <c r="N45" s="5">
        <v>1.3</v>
      </c>
      <c r="O45" s="5">
        <v>0.38800000000000001</v>
      </c>
      <c r="P45" s="5">
        <v>1.4</v>
      </c>
      <c r="Q45" s="5">
        <v>3.1</v>
      </c>
      <c r="R45" s="5">
        <v>0.46600000000000003</v>
      </c>
      <c r="S45" s="5">
        <v>0.5</v>
      </c>
      <c r="T45" s="5">
        <v>0.9</v>
      </c>
      <c r="U45" s="5">
        <v>1.7</v>
      </c>
      <c r="V45" s="5">
        <v>0.55400000000000005</v>
      </c>
      <c r="W45" s="5">
        <v>0.8</v>
      </c>
      <c r="X45" s="5">
        <v>2.6</v>
      </c>
      <c r="Y45" s="5">
        <v>3.4</v>
      </c>
      <c r="Z45" s="5">
        <v>0.9</v>
      </c>
      <c r="AA45" s="5">
        <v>0.5</v>
      </c>
      <c r="AB45" s="5">
        <v>0.8</v>
      </c>
      <c r="AC45" s="5">
        <v>0.6</v>
      </c>
      <c r="AD45" s="5">
        <v>1</v>
      </c>
      <c r="AE45" s="5">
        <v>5.3</v>
      </c>
      <c r="AF45" s="50" t="b">
        <f>ISNONTEXT(IF(B45&lt;&gt;B46,COUNTIF($B$3:B45,B45),""))</f>
        <v>0</v>
      </c>
    </row>
    <row r="46" spans="1:32" ht="17" x14ac:dyDescent="0.2">
      <c r="A46" s="4">
        <v>34</v>
      </c>
      <c r="B46" s="6" t="s">
        <v>101</v>
      </c>
      <c r="C46" s="6" t="str">
        <f t="shared" si="0"/>
        <v/>
      </c>
      <c r="D46" s="5" t="s">
        <v>11</v>
      </c>
      <c r="E46" s="5">
        <v>22</v>
      </c>
      <c r="F46" s="6" t="s">
        <v>19</v>
      </c>
      <c r="G46" s="5">
        <v>36</v>
      </c>
      <c r="H46" s="5">
        <v>1</v>
      </c>
      <c r="I46" s="5">
        <v>15.4</v>
      </c>
      <c r="J46" s="5">
        <v>2</v>
      </c>
      <c r="K46" s="5">
        <v>4.4000000000000004</v>
      </c>
      <c r="L46" s="5">
        <v>0.44900000000000001</v>
      </c>
      <c r="M46" s="5">
        <v>0.5</v>
      </c>
      <c r="N46" s="5">
        <v>1.3</v>
      </c>
      <c r="O46" s="5">
        <v>0.4</v>
      </c>
      <c r="P46" s="5">
        <v>1.5</v>
      </c>
      <c r="Q46" s="5">
        <v>3.1</v>
      </c>
      <c r="R46" s="5">
        <v>0.46899999999999997</v>
      </c>
      <c r="S46" s="5">
        <v>0.50600000000000001</v>
      </c>
      <c r="T46" s="5">
        <v>1</v>
      </c>
      <c r="U46" s="5">
        <v>1.8</v>
      </c>
      <c r="V46" s="5">
        <v>0.55400000000000005</v>
      </c>
      <c r="W46" s="5">
        <v>0.8</v>
      </c>
      <c r="X46" s="5">
        <v>2.6</v>
      </c>
      <c r="Y46" s="5">
        <v>3.4</v>
      </c>
      <c r="Z46" s="5">
        <v>0.9</v>
      </c>
      <c r="AA46" s="5">
        <v>0.5</v>
      </c>
      <c r="AB46" s="5">
        <v>0.8</v>
      </c>
      <c r="AC46" s="5">
        <v>0.6</v>
      </c>
      <c r="AD46" s="5">
        <v>1</v>
      </c>
      <c r="AE46" s="5">
        <v>5.4</v>
      </c>
      <c r="AF46" s="50" t="b">
        <f>ISNONTEXT(IF(B46&lt;&gt;B47,COUNTIF($B$3:B46,B46),""))</f>
        <v>0</v>
      </c>
    </row>
    <row r="47" spans="1:32" ht="17" x14ac:dyDescent="0.2">
      <c r="A47" s="4">
        <v>34</v>
      </c>
      <c r="B47" s="6" t="s">
        <v>101</v>
      </c>
      <c r="C47" s="6" t="str">
        <f t="shared" si="0"/>
        <v>Darius Bazley</v>
      </c>
      <c r="D47" s="5" t="s">
        <v>11</v>
      </c>
      <c r="E47" s="5">
        <v>22</v>
      </c>
      <c r="F47" s="6" t="s">
        <v>83</v>
      </c>
      <c r="G47" s="5">
        <v>2</v>
      </c>
      <c r="H47" s="5">
        <v>0</v>
      </c>
      <c r="I47" s="5">
        <v>8.5</v>
      </c>
      <c r="J47" s="5">
        <v>1</v>
      </c>
      <c r="K47" s="5">
        <v>3.5</v>
      </c>
      <c r="L47" s="5">
        <v>0.28599999999999998</v>
      </c>
      <c r="M47" s="5">
        <v>0.5</v>
      </c>
      <c r="N47" s="5">
        <v>2</v>
      </c>
      <c r="O47" s="5">
        <v>0.25</v>
      </c>
      <c r="P47" s="5">
        <v>0.5</v>
      </c>
      <c r="Q47" s="5">
        <v>1.5</v>
      </c>
      <c r="R47" s="5">
        <v>0.33300000000000002</v>
      </c>
      <c r="S47" s="5">
        <v>0.35699999999999998</v>
      </c>
      <c r="T47" s="5">
        <v>0</v>
      </c>
      <c r="U47" s="5">
        <v>0</v>
      </c>
      <c r="V47" s="5"/>
      <c r="W47" s="5">
        <v>0.5</v>
      </c>
      <c r="X47" s="5">
        <v>2.5</v>
      </c>
      <c r="Y47" s="5">
        <v>3</v>
      </c>
      <c r="Z47" s="5">
        <v>1</v>
      </c>
      <c r="AA47" s="5">
        <v>0.5</v>
      </c>
      <c r="AB47" s="5">
        <v>0.5</v>
      </c>
      <c r="AC47" s="5">
        <v>0.5</v>
      </c>
      <c r="AD47" s="5">
        <v>2</v>
      </c>
      <c r="AE47" s="5">
        <v>2.5</v>
      </c>
      <c r="AF47" s="50" t="b">
        <f>ISNONTEXT(IF(B47&lt;&gt;B48,COUNTIF($B$3:B47,B47),""))</f>
        <v>1</v>
      </c>
    </row>
    <row r="48" spans="1:32" ht="17" x14ac:dyDescent="0.2">
      <c r="A48" s="4">
        <v>35</v>
      </c>
      <c r="B48" s="6" t="s">
        <v>102</v>
      </c>
      <c r="C48" s="6" t="str">
        <f t="shared" si="0"/>
        <v>Bradley Beal</v>
      </c>
      <c r="D48" s="5" t="s">
        <v>67</v>
      </c>
      <c r="E48" s="5">
        <v>29</v>
      </c>
      <c r="F48" s="6" t="s">
        <v>34</v>
      </c>
      <c r="G48" s="5">
        <v>48</v>
      </c>
      <c r="H48" s="5">
        <v>48</v>
      </c>
      <c r="I48" s="5">
        <v>33.5</v>
      </c>
      <c r="J48" s="5">
        <v>9</v>
      </c>
      <c r="K48" s="5">
        <v>17.600000000000001</v>
      </c>
      <c r="L48" s="5">
        <v>0.51100000000000001</v>
      </c>
      <c r="M48" s="5">
        <v>1.6</v>
      </c>
      <c r="N48" s="5">
        <v>4.4000000000000004</v>
      </c>
      <c r="O48" s="5">
        <v>0.37</v>
      </c>
      <c r="P48" s="5">
        <v>7.4</v>
      </c>
      <c r="Q48" s="5">
        <v>13.2</v>
      </c>
      <c r="R48" s="5">
        <v>0.55700000000000005</v>
      </c>
      <c r="S48" s="5">
        <v>0.55700000000000005</v>
      </c>
      <c r="T48" s="5">
        <v>3.8</v>
      </c>
      <c r="U48" s="5">
        <v>4.5</v>
      </c>
      <c r="V48" s="5">
        <v>0.84299999999999997</v>
      </c>
      <c r="W48" s="5">
        <v>0.8</v>
      </c>
      <c r="X48" s="5">
        <v>3.1</v>
      </c>
      <c r="Y48" s="5">
        <v>3.9</v>
      </c>
      <c r="Z48" s="5">
        <v>5.5</v>
      </c>
      <c r="AA48" s="5">
        <v>0.9</v>
      </c>
      <c r="AB48" s="5">
        <v>0.7</v>
      </c>
      <c r="AC48" s="5">
        <v>2.9</v>
      </c>
      <c r="AD48" s="5">
        <v>2</v>
      </c>
      <c r="AE48" s="5">
        <v>23.4</v>
      </c>
      <c r="AF48" s="50" t="b">
        <f>ISNONTEXT(IF(B48&lt;&gt;B49,COUNTIF($B$3:B48,B48),""))</f>
        <v>1</v>
      </c>
    </row>
    <row r="49" spans="1:32" ht="17" x14ac:dyDescent="0.2">
      <c r="A49" s="4">
        <v>36</v>
      </c>
      <c r="B49" s="6" t="s">
        <v>103</v>
      </c>
      <c r="C49" s="6" t="str">
        <f t="shared" si="0"/>
        <v/>
      </c>
      <c r="D49" s="5" t="s">
        <v>67</v>
      </c>
      <c r="E49" s="5">
        <v>26</v>
      </c>
      <c r="F49" s="5" t="s">
        <v>677</v>
      </c>
      <c r="G49" s="5">
        <v>70</v>
      </c>
      <c r="H49" s="5">
        <v>26</v>
      </c>
      <c r="I49" s="5">
        <v>26.7</v>
      </c>
      <c r="J49" s="5">
        <v>4.8</v>
      </c>
      <c r="K49" s="5">
        <v>12.1</v>
      </c>
      <c r="L49" s="5">
        <v>0.39500000000000002</v>
      </c>
      <c r="M49" s="5">
        <v>3</v>
      </c>
      <c r="N49" s="5">
        <v>8.4</v>
      </c>
      <c r="O49" s="5">
        <v>0.35599999999999998</v>
      </c>
      <c r="P49" s="5">
        <v>1.8</v>
      </c>
      <c r="Q49" s="5">
        <v>3.7</v>
      </c>
      <c r="R49" s="5">
        <v>0.48399999999999999</v>
      </c>
      <c r="S49" s="5">
        <v>0.51900000000000002</v>
      </c>
      <c r="T49" s="5">
        <v>0.6</v>
      </c>
      <c r="U49" s="5">
        <v>0.8</v>
      </c>
      <c r="V49" s="5">
        <v>0.8</v>
      </c>
      <c r="W49" s="5">
        <v>0.4</v>
      </c>
      <c r="X49" s="5">
        <v>3.2</v>
      </c>
      <c r="Y49" s="5">
        <v>3.6</v>
      </c>
      <c r="Z49" s="5">
        <v>1.6</v>
      </c>
      <c r="AA49" s="5">
        <v>0.8</v>
      </c>
      <c r="AB49" s="5">
        <v>0.1</v>
      </c>
      <c r="AC49" s="5">
        <v>1.1000000000000001</v>
      </c>
      <c r="AD49" s="5">
        <v>1.4</v>
      </c>
      <c r="AE49" s="5">
        <v>13.2</v>
      </c>
      <c r="AF49" s="50" t="b">
        <f>ISNONTEXT(IF(B49&lt;&gt;B50,COUNTIF($B$3:B49,B49),""))</f>
        <v>0</v>
      </c>
    </row>
    <row r="50" spans="1:32" ht="17" x14ac:dyDescent="0.2">
      <c r="A50" s="4">
        <v>36</v>
      </c>
      <c r="B50" s="6" t="s">
        <v>103</v>
      </c>
      <c r="C50" s="6" t="str">
        <f t="shared" si="0"/>
        <v/>
      </c>
      <c r="D50" s="5" t="s">
        <v>67</v>
      </c>
      <c r="E50" s="5">
        <v>26</v>
      </c>
      <c r="F50" s="6" t="s">
        <v>30</v>
      </c>
      <c r="G50" s="5">
        <v>55</v>
      </c>
      <c r="H50" s="5">
        <v>13</v>
      </c>
      <c r="I50" s="5">
        <v>26.8</v>
      </c>
      <c r="J50" s="5">
        <v>4.8</v>
      </c>
      <c r="K50" s="5">
        <v>12.2</v>
      </c>
      <c r="L50" s="5">
        <v>0.39600000000000002</v>
      </c>
      <c r="M50" s="5">
        <v>3.1</v>
      </c>
      <c r="N50" s="5">
        <v>8.6</v>
      </c>
      <c r="O50" s="5">
        <v>0.35899999999999999</v>
      </c>
      <c r="P50" s="5">
        <v>1.7</v>
      </c>
      <c r="Q50" s="5">
        <v>3.6</v>
      </c>
      <c r="R50" s="5">
        <v>0.48499999999999999</v>
      </c>
      <c r="S50" s="5">
        <v>0.52200000000000002</v>
      </c>
      <c r="T50" s="5">
        <v>0.7</v>
      </c>
      <c r="U50" s="5">
        <v>0.8</v>
      </c>
      <c r="V50" s="5">
        <v>0.84099999999999997</v>
      </c>
      <c r="W50" s="5">
        <v>0.5</v>
      </c>
      <c r="X50" s="5">
        <v>3.1</v>
      </c>
      <c r="Y50" s="5">
        <v>3.6</v>
      </c>
      <c r="Z50" s="5">
        <v>1.7</v>
      </c>
      <c r="AA50" s="5">
        <v>0.8</v>
      </c>
      <c r="AB50" s="5">
        <v>0.1</v>
      </c>
      <c r="AC50" s="5">
        <v>1.1000000000000001</v>
      </c>
      <c r="AD50" s="5">
        <v>1.4</v>
      </c>
      <c r="AE50" s="5">
        <v>13.4</v>
      </c>
      <c r="AF50" s="50" t="b">
        <f>ISNONTEXT(IF(B50&lt;&gt;B51,COUNTIF($B$3:B50,B50),""))</f>
        <v>0</v>
      </c>
    </row>
    <row r="51" spans="1:32" ht="17" x14ac:dyDescent="0.2">
      <c r="A51" s="4">
        <v>36</v>
      </c>
      <c r="B51" s="6" t="s">
        <v>103</v>
      </c>
      <c r="C51" s="6" t="str">
        <f t="shared" si="0"/>
        <v>Malik Beasley</v>
      </c>
      <c r="D51" s="5" t="s">
        <v>67</v>
      </c>
      <c r="E51" s="5">
        <v>26</v>
      </c>
      <c r="F51" s="6" t="s">
        <v>39</v>
      </c>
      <c r="G51" s="5">
        <v>15</v>
      </c>
      <c r="H51" s="5">
        <v>13</v>
      </c>
      <c r="I51" s="5">
        <v>26.5</v>
      </c>
      <c r="J51" s="5">
        <v>4.5999999999999996</v>
      </c>
      <c r="K51" s="5">
        <v>11.8</v>
      </c>
      <c r="L51" s="5">
        <v>0.39</v>
      </c>
      <c r="M51" s="5">
        <v>2.7</v>
      </c>
      <c r="N51" s="5">
        <v>7.9</v>
      </c>
      <c r="O51" s="5">
        <v>0.34499999999999997</v>
      </c>
      <c r="P51" s="5">
        <v>1.9</v>
      </c>
      <c r="Q51" s="5">
        <v>3.9</v>
      </c>
      <c r="R51" s="5">
        <v>0.48299999999999998</v>
      </c>
      <c r="S51" s="5">
        <v>0.50600000000000001</v>
      </c>
      <c r="T51" s="5">
        <v>0.5</v>
      </c>
      <c r="U51" s="5">
        <v>0.7</v>
      </c>
      <c r="V51" s="5">
        <v>0.63600000000000001</v>
      </c>
      <c r="W51" s="5">
        <v>0.3</v>
      </c>
      <c r="X51" s="5">
        <v>3.4</v>
      </c>
      <c r="Y51" s="5">
        <v>3.7</v>
      </c>
      <c r="Z51" s="5">
        <v>1.3</v>
      </c>
      <c r="AA51" s="5">
        <v>1</v>
      </c>
      <c r="AB51" s="5">
        <v>0</v>
      </c>
      <c r="AC51" s="5">
        <v>1.3</v>
      </c>
      <c r="AD51" s="5">
        <v>1.5</v>
      </c>
      <c r="AE51" s="5">
        <v>12.4</v>
      </c>
      <c r="AF51" s="50" t="b">
        <f>ISNONTEXT(IF(B51&lt;&gt;B52,COUNTIF($B$3:B51,B51),""))</f>
        <v>1</v>
      </c>
    </row>
    <row r="52" spans="1:32" ht="17" x14ac:dyDescent="0.2">
      <c r="A52" s="4">
        <v>37</v>
      </c>
      <c r="B52" s="6" t="s">
        <v>104</v>
      </c>
      <c r="C52" s="6" t="str">
        <f t="shared" si="0"/>
        <v>MarJon Beauchamp</v>
      </c>
      <c r="D52" s="5" t="s">
        <v>77</v>
      </c>
      <c r="E52" s="5">
        <v>22</v>
      </c>
      <c r="F52" s="6" t="s">
        <v>17</v>
      </c>
      <c r="G52" s="5">
        <v>42</v>
      </c>
      <c r="H52" s="5">
        <v>9</v>
      </c>
      <c r="I52" s="5">
        <v>13.8</v>
      </c>
      <c r="J52" s="5">
        <v>1.9</v>
      </c>
      <c r="K52" s="5">
        <v>4.9000000000000004</v>
      </c>
      <c r="L52" s="5">
        <v>0.38800000000000001</v>
      </c>
      <c r="M52" s="5">
        <v>0.9</v>
      </c>
      <c r="N52" s="5">
        <v>2.9</v>
      </c>
      <c r="O52" s="5">
        <v>0.317</v>
      </c>
      <c r="P52" s="5">
        <v>1</v>
      </c>
      <c r="Q52" s="5">
        <v>2</v>
      </c>
      <c r="R52" s="5">
        <v>0.48799999999999999</v>
      </c>
      <c r="S52" s="5">
        <v>0.48099999999999998</v>
      </c>
      <c r="T52" s="5">
        <v>0.5</v>
      </c>
      <c r="U52" s="5">
        <v>0.7</v>
      </c>
      <c r="V52" s="5">
        <v>0.72399999999999998</v>
      </c>
      <c r="W52" s="5">
        <v>0.8</v>
      </c>
      <c r="X52" s="5">
        <v>1.4</v>
      </c>
      <c r="Y52" s="5">
        <v>2.2000000000000002</v>
      </c>
      <c r="Z52" s="5">
        <v>0.6</v>
      </c>
      <c r="AA52" s="5">
        <v>0.4</v>
      </c>
      <c r="AB52" s="5">
        <v>0.1</v>
      </c>
      <c r="AC52" s="5">
        <v>0.9</v>
      </c>
      <c r="AD52" s="5">
        <v>1.4</v>
      </c>
      <c r="AE52" s="5">
        <v>5.2</v>
      </c>
      <c r="AF52" s="50" t="b">
        <f>ISNONTEXT(IF(B52&lt;&gt;B53,COUNTIF($B$3:B52,B52),""))</f>
        <v>1</v>
      </c>
    </row>
    <row r="53" spans="1:32" ht="17" x14ac:dyDescent="0.2">
      <c r="A53" s="4">
        <v>38</v>
      </c>
      <c r="B53" s="6" t="s">
        <v>105</v>
      </c>
      <c r="C53" s="6" t="str">
        <f t="shared" si="0"/>
        <v>Dāvis Bertāns</v>
      </c>
      <c r="D53" s="5" t="s">
        <v>11</v>
      </c>
      <c r="E53" s="5">
        <v>30</v>
      </c>
      <c r="F53" s="6" t="s">
        <v>23</v>
      </c>
      <c r="G53" s="5">
        <v>39</v>
      </c>
      <c r="H53" s="5">
        <v>0</v>
      </c>
      <c r="I53" s="5">
        <v>10.7</v>
      </c>
      <c r="J53" s="5">
        <v>1.4</v>
      </c>
      <c r="K53" s="5">
        <v>3.4</v>
      </c>
      <c r="L53" s="5">
        <v>0.42699999999999999</v>
      </c>
      <c r="M53" s="5">
        <v>1.2</v>
      </c>
      <c r="N53" s="5">
        <v>3</v>
      </c>
      <c r="O53" s="5">
        <v>0.38800000000000001</v>
      </c>
      <c r="P53" s="5">
        <v>0.3</v>
      </c>
      <c r="Q53" s="5">
        <v>0.4</v>
      </c>
      <c r="R53" s="5">
        <v>0.73299999999999998</v>
      </c>
      <c r="S53" s="5">
        <v>0.59899999999999998</v>
      </c>
      <c r="T53" s="5">
        <v>0.3</v>
      </c>
      <c r="U53" s="5">
        <v>0.3</v>
      </c>
      <c r="V53" s="5">
        <v>0.83299999999999996</v>
      </c>
      <c r="W53" s="5">
        <v>0.2</v>
      </c>
      <c r="X53" s="5">
        <v>0.8</v>
      </c>
      <c r="Y53" s="5">
        <v>1</v>
      </c>
      <c r="Z53" s="5">
        <v>0.5</v>
      </c>
      <c r="AA53" s="5">
        <v>0.3</v>
      </c>
      <c r="AB53" s="5">
        <v>0.2</v>
      </c>
      <c r="AC53" s="5">
        <v>0.3</v>
      </c>
      <c r="AD53" s="5">
        <v>1.2</v>
      </c>
      <c r="AE53" s="5">
        <v>4.3</v>
      </c>
      <c r="AF53" s="50" t="b">
        <f>ISNONTEXT(IF(B53&lt;&gt;B54,COUNTIF($B$3:B53,B53),""))</f>
        <v>1</v>
      </c>
    </row>
    <row r="54" spans="1:32" ht="17" x14ac:dyDescent="0.2">
      <c r="A54" s="4">
        <v>39</v>
      </c>
      <c r="B54" s="6" t="s">
        <v>106</v>
      </c>
      <c r="C54" s="6" t="str">
        <f t="shared" si="0"/>
        <v/>
      </c>
      <c r="D54" s="5" t="s">
        <v>73</v>
      </c>
      <c r="E54" s="5">
        <v>34</v>
      </c>
      <c r="F54" s="5" t="s">
        <v>677</v>
      </c>
      <c r="G54" s="5">
        <v>55</v>
      </c>
      <c r="H54" s="5">
        <v>55</v>
      </c>
      <c r="I54" s="5">
        <v>27.3</v>
      </c>
      <c r="J54" s="5">
        <v>2.1</v>
      </c>
      <c r="K54" s="5">
        <v>5.2</v>
      </c>
      <c r="L54" s="5">
        <v>0.41099999999999998</v>
      </c>
      <c r="M54" s="5">
        <v>1.2</v>
      </c>
      <c r="N54" s="5">
        <v>3.4</v>
      </c>
      <c r="O54" s="5">
        <v>0.34200000000000003</v>
      </c>
      <c r="P54" s="5">
        <v>1</v>
      </c>
      <c r="Q54" s="5">
        <v>1.8</v>
      </c>
      <c r="R54" s="5">
        <v>0.54100000000000004</v>
      </c>
      <c r="S54" s="5">
        <v>0.52300000000000002</v>
      </c>
      <c r="T54" s="5">
        <v>0.8</v>
      </c>
      <c r="U54" s="5">
        <v>1.1000000000000001</v>
      </c>
      <c r="V54" s="5">
        <v>0.72099999999999997</v>
      </c>
      <c r="W54" s="5">
        <v>0.7</v>
      </c>
      <c r="X54" s="5">
        <v>3.1</v>
      </c>
      <c r="Y54" s="5">
        <v>3.8</v>
      </c>
      <c r="Z54" s="5">
        <v>2.9</v>
      </c>
      <c r="AA54" s="5">
        <v>0.9</v>
      </c>
      <c r="AB54" s="5">
        <v>0.6</v>
      </c>
      <c r="AC54" s="5">
        <v>0.9</v>
      </c>
      <c r="AD54" s="5">
        <v>2.8</v>
      </c>
      <c r="AE54" s="5">
        <v>6.2</v>
      </c>
      <c r="AF54" s="50" t="b">
        <f>ISNONTEXT(IF(B54&lt;&gt;B55,COUNTIF($B$3:B54,B54),""))</f>
        <v>0</v>
      </c>
    </row>
    <row r="55" spans="1:32" ht="17" x14ac:dyDescent="0.2">
      <c r="A55" s="4">
        <v>39</v>
      </c>
      <c r="B55" s="6" t="s">
        <v>106</v>
      </c>
      <c r="C55" s="6" t="str">
        <f t="shared" si="0"/>
        <v/>
      </c>
      <c r="D55" s="5" t="s">
        <v>73</v>
      </c>
      <c r="E55" s="5">
        <v>34</v>
      </c>
      <c r="F55" s="6" t="s">
        <v>39</v>
      </c>
      <c r="G55" s="5">
        <v>45</v>
      </c>
      <c r="H55" s="5">
        <v>45</v>
      </c>
      <c r="I55" s="5">
        <v>26.9</v>
      </c>
      <c r="J55" s="5">
        <v>2.2000000000000002</v>
      </c>
      <c r="K55" s="5">
        <v>5.4</v>
      </c>
      <c r="L55" s="5">
        <v>0.40200000000000002</v>
      </c>
      <c r="M55" s="5">
        <v>1.2</v>
      </c>
      <c r="N55" s="5">
        <v>3.5</v>
      </c>
      <c r="O55" s="5">
        <v>0.34799999999999998</v>
      </c>
      <c r="P55" s="5">
        <v>0.9</v>
      </c>
      <c r="Q55" s="5">
        <v>1.8</v>
      </c>
      <c r="R55" s="5">
        <v>0.50600000000000001</v>
      </c>
      <c r="S55" s="5">
        <v>0.51700000000000002</v>
      </c>
      <c r="T55" s="5">
        <v>0.9</v>
      </c>
      <c r="U55" s="5">
        <v>1.1000000000000001</v>
      </c>
      <c r="V55" s="5">
        <v>0.78</v>
      </c>
      <c r="W55" s="5">
        <v>0.5</v>
      </c>
      <c r="X55" s="5">
        <v>2.6</v>
      </c>
      <c r="Y55" s="5">
        <v>3.1</v>
      </c>
      <c r="Z55" s="5">
        <v>2.6</v>
      </c>
      <c r="AA55" s="5">
        <v>0.9</v>
      </c>
      <c r="AB55" s="5">
        <v>0.6</v>
      </c>
      <c r="AC55" s="5">
        <v>0.9</v>
      </c>
      <c r="AD55" s="5">
        <v>2.8</v>
      </c>
      <c r="AE55" s="5">
        <v>6.4</v>
      </c>
      <c r="AF55" s="50" t="b">
        <f>ISNONTEXT(IF(B55&lt;&gt;B56,COUNTIF($B$3:B55,B55),""))</f>
        <v>0</v>
      </c>
    </row>
    <row r="56" spans="1:32" ht="17" x14ac:dyDescent="0.2">
      <c r="A56" s="4">
        <v>39</v>
      </c>
      <c r="B56" s="6" t="s">
        <v>106</v>
      </c>
      <c r="C56" s="6" t="str">
        <f t="shared" si="0"/>
        <v>Patrick Beverley</v>
      </c>
      <c r="D56" s="5" t="s">
        <v>73</v>
      </c>
      <c r="E56" s="5">
        <v>34</v>
      </c>
      <c r="F56" s="6" t="s">
        <v>21</v>
      </c>
      <c r="G56" s="5">
        <v>10</v>
      </c>
      <c r="H56" s="5">
        <v>10</v>
      </c>
      <c r="I56" s="5">
        <v>29</v>
      </c>
      <c r="J56" s="5">
        <v>2</v>
      </c>
      <c r="K56" s="5">
        <v>4.4000000000000004</v>
      </c>
      <c r="L56" s="5">
        <v>0.45500000000000002</v>
      </c>
      <c r="M56" s="5">
        <v>0.9</v>
      </c>
      <c r="N56" s="5">
        <v>2.9</v>
      </c>
      <c r="O56" s="5">
        <v>0.31</v>
      </c>
      <c r="P56" s="5">
        <v>1.1000000000000001</v>
      </c>
      <c r="Q56" s="5">
        <v>1.5</v>
      </c>
      <c r="R56" s="5">
        <v>0.73299999999999998</v>
      </c>
      <c r="S56" s="5">
        <v>0.55700000000000005</v>
      </c>
      <c r="T56" s="5">
        <v>0.5</v>
      </c>
      <c r="U56" s="5">
        <v>1.1000000000000001</v>
      </c>
      <c r="V56" s="5">
        <v>0.45500000000000002</v>
      </c>
      <c r="W56" s="5">
        <v>1.5</v>
      </c>
      <c r="X56" s="5">
        <v>5.2</v>
      </c>
      <c r="Y56" s="5">
        <v>6.7</v>
      </c>
      <c r="Z56" s="5">
        <v>4</v>
      </c>
      <c r="AA56" s="5">
        <v>0.7</v>
      </c>
      <c r="AB56" s="5">
        <v>0.9</v>
      </c>
      <c r="AC56" s="5">
        <v>1</v>
      </c>
      <c r="AD56" s="5">
        <v>3.2</v>
      </c>
      <c r="AE56" s="5">
        <v>5.4</v>
      </c>
      <c r="AF56" s="50" t="b">
        <f>ISNONTEXT(IF(B56&lt;&gt;B57,COUNTIF($B$3:B56,B56),""))</f>
        <v>1</v>
      </c>
    </row>
    <row r="57" spans="1:32" ht="17" x14ac:dyDescent="0.2">
      <c r="A57" s="4">
        <v>40</v>
      </c>
      <c r="B57" s="6" t="s">
        <v>107</v>
      </c>
      <c r="C57" s="6" t="str">
        <f t="shared" si="0"/>
        <v/>
      </c>
      <c r="D57" s="5" t="s">
        <v>77</v>
      </c>
      <c r="E57" s="5">
        <v>23</v>
      </c>
      <c r="F57" s="5" t="s">
        <v>677</v>
      </c>
      <c r="G57" s="5">
        <v>65</v>
      </c>
      <c r="H57" s="5">
        <v>32</v>
      </c>
      <c r="I57" s="5">
        <v>28.2</v>
      </c>
      <c r="J57" s="5">
        <v>4.5</v>
      </c>
      <c r="K57" s="5">
        <v>10.9</v>
      </c>
      <c r="L57" s="5">
        <v>0.41599999999999998</v>
      </c>
      <c r="M57" s="5">
        <v>2</v>
      </c>
      <c r="N57" s="5">
        <v>5.5</v>
      </c>
      <c r="O57" s="5">
        <v>0.36499999999999999</v>
      </c>
      <c r="P57" s="5">
        <v>2.5</v>
      </c>
      <c r="Q57" s="5">
        <v>5.4</v>
      </c>
      <c r="R57" s="5">
        <v>0.46700000000000003</v>
      </c>
      <c r="S57" s="5">
        <v>0.50800000000000001</v>
      </c>
      <c r="T57" s="5">
        <v>3</v>
      </c>
      <c r="U57" s="5">
        <v>3.4</v>
      </c>
      <c r="V57" s="5">
        <v>0.86499999999999999</v>
      </c>
      <c r="W57" s="5">
        <v>1.1000000000000001</v>
      </c>
      <c r="X57" s="5">
        <v>3.4</v>
      </c>
      <c r="Y57" s="5">
        <v>4.5</v>
      </c>
      <c r="Z57" s="5">
        <v>1.5</v>
      </c>
      <c r="AA57" s="5">
        <v>0.9</v>
      </c>
      <c r="AB57" s="5">
        <v>0.2</v>
      </c>
      <c r="AC57" s="5">
        <v>1</v>
      </c>
      <c r="AD57" s="5">
        <v>1.7</v>
      </c>
      <c r="AE57" s="5">
        <v>14</v>
      </c>
      <c r="AF57" s="50" t="b">
        <f>ISNONTEXT(IF(B57&lt;&gt;B58,COUNTIF($B$3:B57,B57),""))</f>
        <v>0</v>
      </c>
    </row>
    <row r="58" spans="1:32" ht="17" x14ac:dyDescent="0.2">
      <c r="A58" s="4">
        <v>40</v>
      </c>
      <c r="B58" s="6" t="s">
        <v>107</v>
      </c>
      <c r="C58" s="6" t="str">
        <f t="shared" si="0"/>
        <v/>
      </c>
      <c r="D58" s="5" t="s">
        <v>77</v>
      </c>
      <c r="E58" s="5">
        <v>23</v>
      </c>
      <c r="F58" s="6" t="s">
        <v>28</v>
      </c>
      <c r="G58" s="5">
        <v>52</v>
      </c>
      <c r="H58" s="5">
        <v>30</v>
      </c>
      <c r="I58" s="5">
        <v>28.8</v>
      </c>
      <c r="J58" s="5">
        <v>4.7</v>
      </c>
      <c r="K58" s="5">
        <v>11.7</v>
      </c>
      <c r="L58" s="5">
        <v>0.40400000000000003</v>
      </c>
      <c r="M58" s="5">
        <v>1.9</v>
      </c>
      <c r="N58" s="5">
        <v>5.6</v>
      </c>
      <c r="O58" s="5">
        <v>0.34499999999999997</v>
      </c>
      <c r="P58" s="5">
        <v>2.8</v>
      </c>
      <c r="Q58" s="5">
        <v>6</v>
      </c>
      <c r="R58" s="5">
        <v>0.46</v>
      </c>
      <c r="S58" s="5">
        <v>0.48799999999999999</v>
      </c>
      <c r="T58" s="5">
        <v>3.5</v>
      </c>
      <c r="U58" s="5">
        <v>4</v>
      </c>
      <c r="V58" s="5">
        <v>0.86099999999999999</v>
      </c>
      <c r="W58" s="5">
        <v>1.1000000000000001</v>
      </c>
      <c r="X58" s="5">
        <v>3.5</v>
      </c>
      <c r="Y58" s="5">
        <v>4.7</v>
      </c>
      <c r="Z58" s="5">
        <v>1.6</v>
      </c>
      <c r="AA58" s="5">
        <v>1</v>
      </c>
      <c r="AB58" s="5">
        <v>0.2</v>
      </c>
      <c r="AC58" s="5">
        <v>1</v>
      </c>
      <c r="AD58" s="5">
        <v>1.7</v>
      </c>
      <c r="AE58" s="5">
        <v>14.8</v>
      </c>
      <c r="AF58" s="50" t="b">
        <f>ISNONTEXT(IF(B58&lt;&gt;B59,COUNTIF($B$3:B58,B58),""))</f>
        <v>0</v>
      </c>
    </row>
    <row r="59" spans="1:32" ht="17" x14ac:dyDescent="0.2">
      <c r="A59" s="4">
        <v>40</v>
      </c>
      <c r="B59" s="6" t="s">
        <v>107</v>
      </c>
      <c r="C59" s="6" t="str">
        <f t="shared" si="0"/>
        <v>Saddiq Bey</v>
      </c>
      <c r="D59" s="5" t="s">
        <v>77</v>
      </c>
      <c r="E59" s="5">
        <v>23</v>
      </c>
      <c r="F59" s="6" t="s">
        <v>24</v>
      </c>
      <c r="G59" s="5">
        <v>13</v>
      </c>
      <c r="H59" s="5">
        <v>2</v>
      </c>
      <c r="I59" s="5">
        <v>25.8</v>
      </c>
      <c r="J59" s="5">
        <v>3.8</v>
      </c>
      <c r="K59" s="5">
        <v>7.9</v>
      </c>
      <c r="L59" s="5">
        <v>0.48499999999999999</v>
      </c>
      <c r="M59" s="5">
        <v>2.2000000000000002</v>
      </c>
      <c r="N59" s="5">
        <v>4.8</v>
      </c>
      <c r="O59" s="5">
        <v>0.46</v>
      </c>
      <c r="P59" s="5">
        <v>1.6</v>
      </c>
      <c r="Q59" s="5">
        <v>3.1</v>
      </c>
      <c r="R59" s="5">
        <v>0.52500000000000002</v>
      </c>
      <c r="S59" s="5">
        <v>0.626</v>
      </c>
      <c r="T59" s="5">
        <v>0.9</v>
      </c>
      <c r="U59" s="5">
        <v>1</v>
      </c>
      <c r="V59" s="5">
        <v>0.92300000000000004</v>
      </c>
      <c r="W59" s="5">
        <v>1.1000000000000001</v>
      </c>
      <c r="X59" s="5">
        <v>2.9</v>
      </c>
      <c r="Y59" s="5">
        <v>4</v>
      </c>
      <c r="Z59" s="5">
        <v>0.9</v>
      </c>
      <c r="AA59" s="5">
        <v>0.7</v>
      </c>
      <c r="AB59" s="5">
        <v>0.1</v>
      </c>
      <c r="AC59" s="5">
        <v>0.6</v>
      </c>
      <c r="AD59" s="5">
        <v>1.7</v>
      </c>
      <c r="AE59" s="5">
        <v>10.8</v>
      </c>
      <c r="AF59" s="50" t="b">
        <f>ISNONTEXT(IF(B59&lt;&gt;B60,COUNTIF($B$3:B59,B59),""))</f>
        <v>1</v>
      </c>
    </row>
    <row r="60" spans="1:32" ht="17" x14ac:dyDescent="0.2">
      <c r="A60" s="4" t="s">
        <v>44</v>
      </c>
      <c r="B60" s="4" t="s">
        <v>45</v>
      </c>
      <c r="C60" s="6" t="str">
        <f t="shared" si="0"/>
        <v>Player</v>
      </c>
      <c r="D60" s="4" t="s">
        <v>46</v>
      </c>
      <c r="E60" s="4" t="s">
        <v>47</v>
      </c>
      <c r="F60" s="4" t="s">
        <v>48</v>
      </c>
      <c r="G60" s="4" t="s">
        <v>49</v>
      </c>
      <c r="H60" s="4" t="s">
        <v>50</v>
      </c>
      <c r="I60" s="4" t="s">
        <v>51</v>
      </c>
      <c r="J60" s="4" t="s">
        <v>52</v>
      </c>
      <c r="K60" s="4" t="s">
        <v>1</v>
      </c>
      <c r="L60" s="4" t="s">
        <v>2</v>
      </c>
      <c r="M60" s="4" t="s">
        <v>53</v>
      </c>
      <c r="N60" s="4" t="s">
        <v>3</v>
      </c>
      <c r="O60" s="4" t="s">
        <v>4</v>
      </c>
      <c r="P60" s="4" t="s">
        <v>54</v>
      </c>
      <c r="Q60" s="4" t="s">
        <v>55</v>
      </c>
      <c r="R60" s="4" t="s">
        <v>56</v>
      </c>
      <c r="S60" s="4" t="s">
        <v>57</v>
      </c>
      <c r="T60" s="4" t="s">
        <v>58</v>
      </c>
      <c r="U60" s="4" t="s">
        <v>5</v>
      </c>
      <c r="V60" s="4" t="s">
        <v>6</v>
      </c>
      <c r="W60" s="4" t="s">
        <v>59</v>
      </c>
      <c r="X60" s="4" t="s">
        <v>60</v>
      </c>
      <c r="Y60" s="4" t="s">
        <v>61</v>
      </c>
      <c r="Z60" s="4" t="s">
        <v>7</v>
      </c>
      <c r="AA60" s="4" t="s">
        <v>8</v>
      </c>
      <c r="AB60" s="4" t="s">
        <v>9</v>
      </c>
      <c r="AC60" s="4" t="s">
        <v>10</v>
      </c>
      <c r="AD60" s="4" t="s">
        <v>11</v>
      </c>
      <c r="AE60" s="4" t="s">
        <v>0</v>
      </c>
      <c r="AF60" s="50" t="b">
        <f>ISNONTEXT(IF(B60&lt;&gt;B61,COUNTIF($B$3:B60,B60),""))</f>
        <v>1</v>
      </c>
    </row>
    <row r="61" spans="1:32" ht="17" x14ac:dyDescent="0.2">
      <c r="A61" s="4">
        <v>41</v>
      </c>
      <c r="B61" s="6" t="s">
        <v>108</v>
      </c>
      <c r="C61" s="6" t="str">
        <f t="shared" si="0"/>
        <v>Khem Birch</v>
      </c>
      <c r="D61" s="5" t="s">
        <v>63</v>
      </c>
      <c r="E61" s="5">
        <v>30</v>
      </c>
      <c r="F61" s="6" t="s">
        <v>40</v>
      </c>
      <c r="G61" s="5">
        <v>20</v>
      </c>
      <c r="H61" s="5">
        <v>0</v>
      </c>
      <c r="I61" s="5">
        <v>8.1</v>
      </c>
      <c r="J61" s="5">
        <v>1</v>
      </c>
      <c r="K61" s="5">
        <v>1.6</v>
      </c>
      <c r="L61" s="5">
        <v>0.59399999999999997</v>
      </c>
      <c r="M61" s="5">
        <v>0.1</v>
      </c>
      <c r="N61" s="5">
        <v>0.1</v>
      </c>
      <c r="O61" s="5">
        <v>0.5</v>
      </c>
      <c r="P61" s="5">
        <v>0.9</v>
      </c>
      <c r="Q61" s="5">
        <v>1.5</v>
      </c>
      <c r="R61" s="5">
        <v>0.6</v>
      </c>
      <c r="S61" s="5">
        <v>0.60899999999999999</v>
      </c>
      <c r="T61" s="5">
        <v>0.2</v>
      </c>
      <c r="U61" s="5">
        <v>0.3</v>
      </c>
      <c r="V61" s="5">
        <v>0.8</v>
      </c>
      <c r="W61" s="5">
        <v>0.4</v>
      </c>
      <c r="X61" s="5">
        <v>0.9</v>
      </c>
      <c r="Y61" s="5">
        <v>1.3</v>
      </c>
      <c r="Z61" s="5">
        <v>0.4</v>
      </c>
      <c r="AA61" s="5">
        <v>0.3</v>
      </c>
      <c r="AB61" s="5">
        <v>0.3</v>
      </c>
      <c r="AC61" s="5">
        <v>0.4</v>
      </c>
      <c r="AD61" s="5">
        <v>1.2</v>
      </c>
      <c r="AE61" s="5">
        <v>2.2000000000000002</v>
      </c>
      <c r="AF61" s="50" t="b">
        <f>ISNONTEXT(IF(B61&lt;&gt;B62,COUNTIF($B$3:B61,B61),""))</f>
        <v>1</v>
      </c>
    </row>
    <row r="62" spans="1:32" ht="17" x14ac:dyDescent="0.2">
      <c r="A62" s="4">
        <v>42</v>
      </c>
      <c r="B62" s="6" t="s">
        <v>109</v>
      </c>
      <c r="C62" s="6" t="str">
        <f t="shared" si="0"/>
        <v/>
      </c>
      <c r="D62" s="5" t="s">
        <v>63</v>
      </c>
      <c r="E62" s="5">
        <v>23</v>
      </c>
      <c r="F62" s="5" t="s">
        <v>677</v>
      </c>
      <c r="G62" s="5">
        <v>27</v>
      </c>
      <c r="H62" s="5">
        <v>0</v>
      </c>
      <c r="I62" s="5">
        <v>10</v>
      </c>
      <c r="J62" s="5">
        <v>1.5</v>
      </c>
      <c r="K62" s="5">
        <v>2.7</v>
      </c>
      <c r="L62" s="5">
        <v>0.54100000000000004</v>
      </c>
      <c r="M62" s="5">
        <v>0.2</v>
      </c>
      <c r="N62" s="5">
        <v>0.7</v>
      </c>
      <c r="O62" s="5">
        <v>0.27800000000000002</v>
      </c>
      <c r="P62" s="5">
        <v>1.3</v>
      </c>
      <c r="Q62" s="5">
        <v>2.1</v>
      </c>
      <c r="R62" s="5">
        <v>0.625</v>
      </c>
      <c r="S62" s="5">
        <v>0.57399999999999995</v>
      </c>
      <c r="T62" s="5">
        <v>0.5</v>
      </c>
      <c r="U62" s="5">
        <v>1.1000000000000001</v>
      </c>
      <c r="V62" s="5">
        <v>0.46700000000000003</v>
      </c>
      <c r="W62" s="5">
        <v>1.4</v>
      </c>
      <c r="X62" s="5">
        <v>1.5</v>
      </c>
      <c r="Y62" s="5">
        <v>2.9</v>
      </c>
      <c r="Z62" s="5">
        <v>0.9</v>
      </c>
      <c r="AA62" s="5">
        <v>0.4</v>
      </c>
      <c r="AB62" s="5">
        <v>0.5</v>
      </c>
      <c r="AC62" s="5">
        <v>0.5</v>
      </c>
      <c r="AD62" s="5">
        <v>1.5</v>
      </c>
      <c r="AE62" s="5">
        <v>3.7</v>
      </c>
      <c r="AF62" s="50" t="b">
        <f>ISNONTEXT(IF(B62&lt;&gt;B63,COUNTIF($B$3:B62,B62),""))</f>
        <v>0</v>
      </c>
    </row>
    <row r="63" spans="1:32" ht="17" x14ac:dyDescent="0.2">
      <c r="A63" s="4">
        <v>42</v>
      </c>
      <c r="B63" s="6" t="s">
        <v>109</v>
      </c>
      <c r="C63" s="6" t="str">
        <f t="shared" si="0"/>
        <v/>
      </c>
      <c r="D63" s="5" t="s">
        <v>63</v>
      </c>
      <c r="E63" s="5">
        <v>23</v>
      </c>
      <c r="F63" s="6" t="s">
        <v>29</v>
      </c>
      <c r="G63" s="5">
        <v>21</v>
      </c>
      <c r="H63" s="5">
        <v>0</v>
      </c>
      <c r="I63" s="5">
        <v>9.6</v>
      </c>
      <c r="J63" s="5">
        <v>1.3</v>
      </c>
      <c r="K63" s="5">
        <v>2.5</v>
      </c>
      <c r="L63" s="5">
        <v>0.51900000000000002</v>
      </c>
      <c r="M63" s="5">
        <v>0.2</v>
      </c>
      <c r="N63" s="5">
        <v>0.7</v>
      </c>
      <c r="O63" s="5">
        <v>0.28599999999999998</v>
      </c>
      <c r="P63" s="5">
        <v>1.1000000000000001</v>
      </c>
      <c r="Q63" s="5">
        <v>1.8</v>
      </c>
      <c r="R63" s="5">
        <v>0.60499999999999998</v>
      </c>
      <c r="S63" s="5">
        <v>0.55800000000000005</v>
      </c>
      <c r="T63" s="5">
        <v>0.5</v>
      </c>
      <c r="U63" s="5">
        <v>1.1000000000000001</v>
      </c>
      <c r="V63" s="5">
        <v>0.45800000000000002</v>
      </c>
      <c r="W63" s="5">
        <v>1.2</v>
      </c>
      <c r="X63" s="5">
        <v>1.1000000000000001</v>
      </c>
      <c r="Y63" s="5">
        <v>2.2999999999999998</v>
      </c>
      <c r="Z63" s="5">
        <v>0.9</v>
      </c>
      <c r="AA63" s="5">
        <v>0.4</v>
      </c>
      <c r="AB63" s="5">
        <v>0.5</v>
      </c>
      <c r="AC63" s="5">
        <v>0.6</v>
      </c>
      <c r="AD63" s="5">
        <v>1.6</v>
      </c>
      <c r="AE63" s="5">
        <v>3.3</v>
      </c>
      <c r="AF63" s="50" t="b">
        <f>ISNONTEXT(IF(B63&lt;&gt;B64,COUNTIF($B$3:B63,B63),""))</f>
        <v>0</v>
      </c>
    </row>
    <row r="64" spans="1:32" ht="17" x14ac:dyDescent="0.2">
      <c r="A64" s="4">
        <v>42</v>
      </c>
      <c r="B64" s="6" t="s">
        <v>109</v>
      </c>
      <c r="C64" s="6" t="str">
        <f t="shared" si="0"/>
        <v>Goga Bitadze</v>
      </c>
      <c r="D64" s="5" t="s">
        <v>63</v>
      </c>
      <c r="E64" s="5">
        <v>23</v>
      </c>
      <c r="F64" s="6" t="s">
        <v>27</v>
      </c>
      <c r="G64" s="5">
        <v>6</v>
      </c>
      <c r="H64" s="5">
        <v>0</v>
      </c>
      <c r="I64" s="5">
        <v>11.5</v>
      </c>
      <c r="J64" s="5">
        <v>2.2000000000000002</v>
      </c>
      <c r="K64" s="5">
        <v>3.7</v>
      </c>
      <c r="L64" s="5">
        <v>0.59099999999999997</v>
      </c>
      <c r="M64" s="5">
        <v>0.2</v>
      </c>
      <c r="N64" s="5">
        <v>0.7</v>
      </c>
      <c r="O64" s="5">
        <v>0.25</v>
      </c>
      <c r="P64" s="5">
        <v>2</v>
      </c>
      <c r="Q64" s="5">
        <v>3</v>
      </c>
      <c r="R64" s="5">
        <v>0.66700000000000004</v>
      </c>
      <c r="S64" s="5">
        <v>0.61399999999999999</v>
      </c>
      <c r="T64" s="5">
        <v>0.5</v>
      </c>
      <c r="U64" s="5">
        <v>1</v>
      </c>
      <c r="V64" s="5">
        <v>0.5</v>
      </c>
      <c r="W64" s="5">
        <v>2</v>
      </c>
      <c r="X64" s="5">
        <v>2.7</v>
      </c>
      <c r="Y64" s="5">
        <v>4.7</v>
      </c>
      <c r="Z64" s="5">
        <v>1</v>
      </c>
      <c r="AA64" s="5">
        <v>0.2</v>
      </c>
      <c r="AB64" s="5">
        <v>0.7</v>
      </c>
      <c r="AC64" s="5">
        <v>0.3</v>
      </c>
      <c r="AD64" s="5">
        <v>1.2</v>
      </c>
      <c r="AE64" s="5">
        <v>5</v>
      </c>
      <c r="AF64" s="50" t="b">
        <f>ISNONTEXT(IF(B64&lt;&gt;B65,COUNTIF($B$3:B64,B64),""))</f>
        <v>1</v>
      </c>
    </row>
    <row r="65" spans="1:32" ht="17" x14ac:dyDescent="0.2">
      <c r="A65" s="4">
        <v>43</v>
      </c>
      <c r="B65" s="6" t="s">
        <v>110</v>
      </c>
      <c r="C65" s="6" t="str">
        <f t="shared" si="0"/>
        <v>Bismack Biyombo</v>
      </c>
      <c r="D65" s="5" t="s">
        <v>63</v>
      </c>
      <c r="E65" s="5">
        <v>30</v>
      </c>
      <c r="F65" s="6" t="s">
        <v>83</v>
      </c>
      <c r="G65" s="5">
        <v>50</v>
      </c>
      <c r="H65" s="5">
        <v>9</v>
      </c>
      <c r="I65" s="5">
        <v>13.4</v>
      </c>
      <c r="J65" s="5">
        <v>1.6</v>
      </c>
      <c r="K65" s="5">
        <v>2.9</v>
      </c>
      <c r="L65" s="5">
        <v>0.56599999999999995</v>
      </c>
      <c r="M65" s="5">
        <v>0</v>
      </c>
      <c r="N65" s="5">
        <v>0</v>
      </c>
      <c r="O65" s="5"/>
      <c r="P65" s="5">
        <v>1.6</v>
      </c>
      <c r="Q65" s="5">
        <v>2.9</v>
      </c>
      <c r="R65" s="5">
        <v>0.56599999999999995</v>
      </c>
      <c r="S65" s="5">
        <v>0.56599999999999995</v>
      </c>
      <c r="T65" s="5">
        <v>0.3</v>
      </c>
      <c r="U65" s="5">
        <v>1</v>
      </c>
      <c r="V65" s="5">
        <v>0.314</v>
      </c>
      <c r="W65" s="5">
        <v>1.1000000000000001</v>
      </c>
      <c r="X65" s="5">
        <v>2.8</v>
      </c>
      <c r="Y65" s="5">
        <v>3.9</v>
      </c>
      <c r="Z65" s="5">
        <v>0.9</v>
      </c>
      <c r="AA65" s="5">
        <v>0.3</v>
      </c>
      <c r="AB65" s="5">
        <v>1.2</v>
      </c>
      <c r="AC65" s="5">
        <v>0.9</v>
      </c>
      <c r="AD65" s="5">
        <v>1.8</v>
      </c>
      <c r="AE65" s="5">
        <v>3.6</v>
      </c>
      <c r="AF65" s="50" t="b">
        <f>ISNONTEXT(IF(B65&lt;&gt;B66,COUNTIF($B$3:B65,B65),""))</f>
        <v>1</v>
      </c>
    </row>
    <row r="66" spans="1:32" ht="17" x14ac:dyDescent="0.2">
      <c r="A66" s="4">
        <v>44</v>
      </c>
      <c r="B66" s="6" t="s">
        <v>111</v>
      </c>
      <c r="C66" s="6" t="str">
        <f t="shared" si="0"/>
        <v>Buddy Boeheim</v>
      </c>
      <c r="D66" s="5" t="s">
        <v>73</v>
      </c>
      <c r="E66" s="5">
        <v>23</v>
      </c>
      <c r="F66" s="6" t="s">
        <v>28</v>
      </c>
      <c r="G66" s="5">
        <v>5</v>
      </c>
      <c r="H66" s="5">
        <v>0</v>
      </c>
      <c r="I66" s="5">
        <v>11.8</v>
      </c>
      <c r="J66" s="5">
        <v>0.8</v>
      </c>
      <c r="K66" s="5">
        <v>3.4</v>
      </c>
      <c r="L66" s="5">
        <v>0.23499999999999999</v>
      </c>
      <c r="M66" s="5">
        <v>0.8</v>
      </c>
      <c r="N66" s="5">
        <v>3.2</v>
      </c>
      <c r="O66" s="5">
        <v>0.25</v>
      </c>
      <c r="P66" s="5">
        <v>0</v>
      </c>
      <c r="Q66" s="5">
        <v>0.2</v>
      </c>
      <c r="R66" s="5">
        <v>0</v>
      </c>
      <c r="S66" s="5">
        <v>0.35299999999999998</v>
      </c>
      <c r="T66" s="5">
        <v>0.4</v>
      </c>
      <c r="U66" s="5">
        <v>0.4</v>
      </c>
      <c r="V66" s="5">
        <v>1</v>
      </c>
      <c r="W66" s="5">
        <v>0.4</v>
      </c>
      <c r="X66" s="5">
        <v>0.2</v>
      </c>
      <c r="Y66" s="5">
        <v>0.6</v>
      </c>
      <c r="Z66" s="5">
        <v>0.6</v>
      </c>
      <c r="AA66" s="5">
        <v>0.4</v>
      </c>
      <c r="AB66" s="5">
        <v>0</v>
      </c>
      <c r="AC66" s="5">
        <v>0</v>
      </c>
      <c r="AD66" s="5">
        <v>0.6</v>
      </c>
      <c r="AE66" s="5">
        <v>2.8</v>
      </c>
      <c r="AF66" s="50" t="b">
        <f>ISNONTEXT(IF(B66&lt;&gt;B67,COUNTIF($B$3:B66,B66),""))</f>
        <v>1</v>
      </c>
    </row>
    <row r="67" spans="1:32" ht="17" x14ac:dyDescent="0.2">
      <c r="A67" s="4">
        <v>45</v>
      </c>
      <c r="B67" s="6" t="s">
        <v>112</v>
      </c>
      <c r="C67" s="6" t="str">
        <f t="shared" si="0"/>
        <v>Bogdan Bogdanović</v>
      </c>
      <c r="D67" s="5" t="s">
        <v>67</v>
      </c>
      <c r="E67" s="5">
        <v>30</v>
      </c>
      <c r="F67" s="6" t="s">
        <v>24</v>
      </c>
      <c r="G67" s="5">
        <v>44</v>
      </c>
      <c r="H67" s="5">
        <v>5</v>
      </c>
      <c r="I67" s="5">
        <v>28.4</v>
      </c>
      <c r="J67" s="5">
        <v>5.0999999999999996</v>
      </c>
      <c r="K67" s="5">
        <v>11.7</v>
      </c>
      <c r="L67" s="5">
        <v>0.438</v>
      </c>
      <c r="M67" s="5">
        <v>2.7</v>
      </c>
      <c r="N67" s="5">
        <v>6.8</v>
      </c>
      <c r="O67" s="5">
        <v>0.40400000000000003</v>
      </c>
      <c r="P67" s="5">
        <v>2.4</v>
      </c>
      <c r="Q67" s="5">
        <v>4.9000000000000004</v>
      </c>
      <c r="R67" s="5">
        <v>0.48399999999999999</v>
      </c>
      <c r="S67" s="5">
        <v>0.55400000000000005</v>
      </c>
      <c r="T67" s="5">
        <v>1.1000000000000001</v>
      </c>
      <c r="U67" s="5">
        <v>1.4</v>
      </c>
      <c r="V67" s="5">
        <v>0.80600000000000005</v>
      </c>
      <c r="W67" s="5">
        <v>0.4</v>
      </c>
      <c r="X67" s="5">
        <v>2.8</v>
      </c>
      <c r="Y67" s="5">
        <v>3.2</v>
      </c>
      <c r="Z67" s="5">
        <v>2.9</v>
      </c>
      <c r="AA67" s="5">
        <v>0.8</v>
      </c>
      <c r="AB67" s="5">
        <v>0.4</v>
      </c>
      <c r="AC67" s="5">
        <v>1.2</v>
      </c>
      <c r="AD67" s="5">
        <v>1.7</v>
      </c>
      <c r="AE67" s="5">
        <v>14.1</v>
      </c>
      <c r="AF67" s="50" t="b">
        <f>ISNONTEXT(IF(B67&lt;&gt;B68,COUNTIF($B$3:B67,B67),""))</f>
        <v>1</v>
      </c>
    </row>
    <row r="68" spans="1:32" ht="17" x14ac:dyDescent="0.2">
      <c r="A68" s="4">
        <v>46</v>
      </c>
      <c r="B68" s="6" t="s">
        <v>113</v>
      </c>
      <c r="C68" s="6" t="str">
        <f t="shared" ref="C68:C131" si="1">IF(B68&lt;&gt;B69,B68,"")</f>
        <v>Bojan Bogdanović</v>
      </c>
      <c r="D68" s="5" t="s">
        <v>11</v>
      </c>
      <c r="E68" s="5">
        <v>33</v>
      </c>
      <c r="F68" s="6" t="s">
        <v>28</v>
      </c>
      <c r="G68" s="5">
        <v>59</v>
      </c>
      <c r="H68" s="5">
        <v>59</v>
      </c>
      <c r="I68" s="5">
        <v>32.1</v>
      </c>
      <c r="J68" s="5">
        <v>7.3</v>
      </c>
      <c r="K68" s="5">
        <v>14.9</v>
      </c>
      <c r="L68" s="5">
        <v>0.48799999999999999</v>
      </c>
      <c r="M68" s="5">
        <v>2.5</v>
      </c>
      <c r="N68" s="5">
        <v>6</v>
      </c>
      <c r="O68" s="5">
        <v>0.41099999999999998</v>
      </c>
      <c r="P68" s="5">
        <v>4.8</v>
      </c>
      <c r="Q68" s="5">
        <v>9</v>
      </c>
      <c r="R68" s="5">
        <v>0.53900000000000003</v>
      </c>
      <c r="S68" s="5">
        <v>0.56999999999999995</v>
      </c>
      <c r="T68" s="5">
        <v>4.5</v>
      </c>
      <c r="U68" s="5">
        <v>5.0999999999999996</v>
      </c>
      <c r="V68" s="5">
        <v>0.88400000000000001</v>
      </c>
      <c r="W68" s="5">
        <v>0.6</v>
      </c>
      <c r="X68" s="5">
        <v>3.2</v>
      </c>
      <c r="Y68" s="5">
        <v>3.8</v>
      </c>
      <c r="Z68" s="5">
        <v>2.6</v>
      </c>
      <c r="AA68" s="5">
        <v>0.6</v>
      </c>
      <c r="AB68" s="5">
        <v>0.1</v>
      </c>
      <c r="AC68" s="5">
        <v>2.2999999999999998</v>
      </c>
      <c r="AD68" s="5">
        <v>1.9</v>
      </c>
      <c r="AE68" s="5">
        <v>21.6</v>
      </c>
      <c r="AF68" s="50" t="b">
        <f>ISNONTEXT(IF(B68&lt;&gt;B69,COUNTIF($B$3:B68,B68),""))</f>
        <v>1</v>
      </c>
    </row>
    <row r="69" spans="1:32" ht="17" x14ac:dyDescent="0.2">
      <c r="A69" s="4">
        <v>47</v>
      </c>
      <c r="B69" s="6" t="s">
        <v>114</v>
      </c>
      <c r="C69" s="6" t="str">
        <f t="shared" si="1"/>
        <v>Bol Bol</v>
      </c>
      <c r="D69" s="5" t="s">
        <v>11</v>
      </c>
      <c r="E69" s="5">
        <v>23</v>
      </c>
      <c r="F69" s="6" t="s">
        <v>27</v>
      </c>
      <c r="G69" s="5">
        <v>65</v>
      </c>
      <c r="H69" s="5">
        <v>32</v>
      </c>
      <c r="I69" s="5">
        <v>21.8</v>
      </c>
      <c r="J69" s="5">
        <v>3.8</v>
      </c>
      <c r="K69" s="5">
        <v>6.7</v>
      </c>
      <c r="L69" s="5">
        <v>0.56799999999999995</v>
      </c>
      <c r="M69" s="5">
        <v>0.4</v>
      </c>
      <c r="N69" s="5">
        <v>1.5</v>
      </c>
      <c r="O69" s="5">
        <v>0.29899999999999999</v>
      </c>
      <c r="P69" s="5">
        <v>3.4</v>
      </c>
      <c r="Q69" s="5">
        <v>5.2</v>
      </c>
      <c r="R69" s="5">
        <v>0.64400000000000002</v>
      </c>
      <c r="S69" s="5">
        <v>0.60099999999999998</v>
      </c>
      <c r="T69" s="5">
        <v>1.2</v>
      </c>
      <c r="U69" s="5">
        <v>1.5</v>
      </c>
      <c r="V69" s="5">
        <v>0.76</v>
      </c>
      <c r="W69" s="5">
        <v>1</v>
      </c>
      <c r="X69" s="5">
        <v>4.9000000000000004</v>
      </c>
      <c r="Y69" s="5">
        <v>5.9</v>
      </c>
      <c r="Z69" s="5">
        <v>0.9</v>
      </c>
      <c r="AA69" s="5">
        <v>0.4</v>
      </c>
      <c r="AB69" s="5">
        <v>1.3</v>
      </c>
      <c r="AC69" s="5">
        <v>1.6</v>
      </c>
      <c r="AD69" s="5">
        <v>1.3</v>
      </c>
      <c r="AE69" s="5">
        <v>9.1999999999999993</v>
      </c>
      <c r="AF69" s="50" t="b">
        <f>ISNONTEXT(IF(B69&lt;&gt;B70,COUNTIF($B$3:B69,B69),""))</f>
        <v>1</v>
      </c>
    </row>
    <row r="70" spans="1:32" ht="17" x14ac:dyDescent="0.2">
      <c r="A70" s="4">
        <v>48</v>
      </c>
      <c r="B70" s="6" t="s">
        <v>115</v>
      </c>
      <c r="C70" s="6" t="str">
        <f t="shared" si="1"/>
        <v>Leandro Bolmaro</v>
      </c>
      <c r="D70" s="5" t="s">
        <v>67</v>
      </c>
      <c r="E70" s="5">
        <v>22</v>
      </c>
      <c r="F70" s="6" t="s">
        <v>30</v>
      </c>
      <c r="G70" s="5">
        <v>14</v>
      </c>
      <c r="H70" s="5">
        <v>0</v>
      </c>
      <c r="I70" s="5">
        <v>4.9000000000000004</v>
      </c>
      <c r="J70" s="5">
        <v>0.2</v>
      </c>
      <c r="K70" s="5">
        <v>1.4</v>
      </c>
      <c r="L70" s="5">
        <v>0.15</v>
      </c>
      <c r="M70" s="5">
        <v>0</v>
      </c>
      <c r="N70" s="5">
        <v>0.3</v>
      </c>
      <c r="O70" s="5">
        <v>0</v>
      </c>
      <c r="P70" s="5">
        <v>0.2</v>
      </c>
      <c r="Q70" s="5">
        <v>1.1000000000000001</v>
      </c>
      <c r="R70" s="5">
        <v>0.188</v>
      </c>
      <c r="S70" s="5">
        <v>0.15</v>
      </c>
      <c r="T70" s="5">
        <v>0</v>
      </c>
      <c r="U70" s="5">
        <v>0</v>
      </c>
      <c r="V70" s="5"/>
      <c r="W70" s="5">
        <v>0.3</v>
      </c>
      <c r="X70" s="5">
        <v>0.2</v>
      </c>
      <c r="Y70" s="5">
        <v>0.5</v>
      </c>
      <c r="Z70" s="5">
        <v>0.5</v>
      </c>
      <c r="AA70" s="5">
        <v>0.2</v>
      </c>
      <c r="AB70" s="5">
        <v>0.1</v>
      </c>
      <c r="AC70" s="5">
        <v>0.5</v>
      </c>
      <c r="AD70" s="5">
        <v>0.7</v>
      </c>
      <c r="AE70" s="5">
        <v>0.4</v>
      </c>
      <c r="AF70" s="50" t="b">
        <f>ISNONTEXT(IF(B70&lt;&gt;B71,COUNTIF($B$3:B70,B70),""))</f>
        <v>1</v>
      </c>
    </row>
    <row r="71" spans="1:32" ht="17" x14ac:dyDescent="0.2">
      <c r="A71" s="4">
        <v>49</v>
      </c>
      <c r="B71" s="6" t="s">
        <v>116</v>
      </c>
      <c r="C71" s="6" t="str">
        <f t="shared" si="1"/>
        <v>Devin Booker</v>
      </c>
      <c r="D71" s="5" t="s">
        <v>67</v>
      </c>
      <c r="E71" s="5">
        <v>26</v>
      </c>
      <c r="F71" s="6" t="s">
        <v>83</v>
      </c>
      <c r="G71" s="5">
        <v>43</v>
      </c>
      <c r="H71" s="5">
        <v>43</v>
      </c>
      <c r="I71" s="5">
        <v>34.4</v>
      </c>
      <c r="J71" s="5">
        <v>10.1</v>
      </c>
      <c r="K71" s="5">
        <v>20.6</v>
      </c>
      <c r="L71" s="5">
        <v>0.49199999999999999</v>
      </c>
      <c r="M71" s="5">
        <v>2.2000000000000002</v>
      </c>
      <c r="N71" s="5">
        <v>6.1</v>
      </c>
      <c r="O71" s="5">
        <v>0.36599999999999999</v>
      </c>
      <c r="P71" s="5">
        <v>7.9</v>
      </c>
      <c r="Q71" s="5">
        <v>14.5</v>
      </c>
      <c r="R71" s="5">
        <v>0.54400000000000004</v>
      </c>
      <c r="S71" s="5">
        <v>0.54600000000000004</v>
      </c>
      <c r="T71" s="5">
        <v>5.0999999999999996</v>
      </c>
      <c r="U71" s="5">
        <v>6.1</v>
      </c>
      <c r="V71" s="5">
        <v>0.84</v>
      </c>
      <c r="W71" s="5">
        <v>0.9</v>
      </c>
      <c r="X71" s="5">
        <v>3.6</v>
      </c>
      <c r="Y71" s="5">
        <v>4.5</v>
      </c>
      <c r="Z71" s="5">
        <v>5.6</v>
      </c>
      <c r="AA71" s="5">
        <v>0.9</v>
      </c>
      <c r="AB71" s="5">
        <v>0.4</v>
      </c>
      <c r="AC71" s="5">
        <v>2.5</v>
      </c>
      <c r="AD71" s="5">
        <v>2.9</v>
      </c>
      <c r="AE71" s="5">
        <v>27.6</v>
      </c>
      <c r="AF71" s="50" t="b">
        <f>ISNONTEXT(IF(B71&lt;&gt;B72,COUNTIF($B$3:B71,B71),""))</f>
        <v>1</v>
      </c>
    </row>
    <row r="72" spans="1:32" ht="17" x14ac:dyDescent="0.2">
      <c r="A72" s="4">
        <v>50</v>
      </c>
      <c r="B72" s="6" t="s">
        <v>117</v>
      </c>
      <c r="C72" s="6" t="str">
        <f t="shared" si="1"/>
        <v>Brandon Boston Jr.</v>
      </c>
      <c r="D72" s="5" t="s">
        <v>67</v>
      </c>
      <c r="E72" s="5">
        <v>21</v>
      </c>
      <c r="F72" s="6" t="s">
        <v>31</v>
      </c>
      <c r="G72" s="5">
        <v>21</v>
      </c>
      <c r="H72" s="5">
        <v>1</v>
      </c>
      <c r="I72" s="5">
        <v>11.8</v>
      </c>
      <c r="J72" s="5">
        <v>2.4</v>
      </c>
      <c r="K72" s="5">
        <v>5.8</v>
      </c>
      <c r="L72" s="5">
        <v>0.42099999999999999</v>
      </c>
      <c r="M72" s="5">
        <v>0.6</v>
      </c>
      <c r="N72" s="5">
        <v>1.4</v>
      </c>
      <c r="O72" s="5">
        <v>0.41399999999999998</v>
      </c>
      <c r="P72" s="5">
        <v>1.9</v>
      </c>
      <c r="Q72" s="5">
        <v>4.4000000000000004</v>
      </c>
      <c r="R72" s="5">
        <v>0.42399999999999999</v>
      </c>
      <c r="S72" s="5">
        <v>0.47099999999999997</v>
      </c>
      <c r="T72" s="5">
        <v>1.4</v>
      </c>
      <c r="U72" s="5">
        <v>1.8</v>
      </c>
      <c r="V72" s="5">
        <v>0.76300000000000001</v>
      </c>
      <c r="W72" s="5">
        <v>0.3</v>
      </c>
      <c r="X72" s="5">
        <v>1</v>
      </c>
      <c r="Y72" s="5">
        <v>1.4</v>
      </c>
      <c r="Z72" s="5">
        <v>0.9</v>
      </c>
      <c r="AA72" s="5">
        <v>0.4</v>
      </c>
      <c r="AB72" s="5">
        <v>0</v>
      </c>
      <c r="AC72" s="5">
        <v>0.6</v>
      </c>
      <c r="AD72" s="5">
        <v>1</v>
      </c>
      <c r="AE72" s="5">
        <v>6.8</v>
      </c>
      <c r="AF72" s="50" t="b">
        <f>ISNONTEXT(IF(B72&lt;&gt;B73,COUNTIF($B$3:B72,B72),""))</f>
        <v>1</v>
      </c>
    </row>
    <row r="73" spans="1:32" ht="17" x14ac:dyDescent="0.2">
      <c r="A73" s="4">
        <v>51</v>
      </c>
      <c r="B73" s="6" t="s">
        <v>118</v>
      </c>
      <c r="C73" s="6" t="str">
        <f t="shared" si="1"/>
        <v>Chris Boucher</v>
      </c>
      <c r="D73" s="5" t="s">
        <v>11</v>
      </c>
      <c r="E73" s="5">
        <v>30</v>
      </c>
      <c r="F73" s="6" t="s">
        <v>40</v>
      </c>
      <c r="G73" s="5">
        <v>64</v>
      </c>
      <c r="H73" s="5">
        <v>0</v>
      </c>
      <c r="I73" s="5">
        <v>19.899999999999999</v>
      </c>
      <c r="J73" s="5">
        <v>3.5</v>
      </c>
      <c r="K73" s="5">
        <v>6.9</v>
      </c>
      <c r="L73" s="5">
        <v>0.498</v>
      </c>
      <c r="M73" s="5">
        <v>0.8</v>
      </c>
      <c r="N73" s="5">
        <v>2.5</v>
      </c>
      <c r="O73" s="5">
        <v>0.32900000000000001</v>
      </c>
      <c r="P73" s="5">
        <v>2.6</v>
      </c>
      <c r="Q73" s="5">
        <v>4.4000000000000004</v>
      </c>
      <c r="R73" s="5">
        <v>0.59399999999999997</v>
      </c>
      <c r="S73" s="5">
        <v>0.55700000000000005</v>
      </c>
      <c r="T73" s="5">
        <v>1.7</v>
      </c>
      <c r="U73" s="5">
        <v>2.2999999999999998</v>
      </c>
      <c r="V73" s="5">
        <v>0.74099999999999999</v>
      </c>
      <c r="W73" s="5">
        <v>2.1</v>
      </c>
      <c r="X73" s="5">
        <v>3.5</v>
      </c>
      <c r="Y73" s="5">
        <v>5.7</v>
      </c>
      <c r="Z73" s="5">
        <v>0.4</v>
      </c>
      <c r="AA73" s="5">
        <v>0.6</v>
      </c>
      <c r="AB73" s="5">
        <v>0.8</v>
      </c>
      <c r="AC73" s="5">
        <v>0.5</v>
      </c>
      <c r="AD73" s="5">
        <v>1.9</v>
      </c>
      <c r="AE73" s="5">
        <v>9.4</v>
      </c>
      <c r="AF73" s="50" t="b">
        <f>ISNONTEXT(IF(B73&lt;&gt;B74,COUNTIF($B$3:B73,B73),""))</f>
        <v>1</v>
      </c>
    </row>
    <row r="74" spans="1:32" ht="17" x14ac:dyDescent="0.2">
      <c r="A74" s="4">
        <v>52</v>
      </c>
      <c r="B74" s="6" t="s">
        <v>119</v>
      </c>
      <c r="C74" s="6" t="str">
        <f t="shared" si="1"/>
        <v>James Bouknight</v>
      </c>
      <c r="D74" s="5" t="s">
        <v>67</v>
      </c>
      <c r="E74" s="5">
        <v>22</v>
      </c>
      <c r="F74" s="6" t="s">
        <v>88</v>
      </c>
      <c r="G74" s="5">
        <v>26</v>
      </c>
      <c r="H74" s="5">
        <v>0</v>
      </c>
      <c r="I74" s="5">
        <v>13.6</v>
      </c>
      <c r="J74" s="5">
        <v>1.5</v>
      </c>
      <c r="K74" s="5">
        <v>4.7</v>
      </c>
      <c r="L74" s="5">
        <v>0.32800000000000001</v>
      </c>
      <c r="M74" s="5">
        <v>0.6</v>
      </c>
      <c r="N74" s="5">
        <v>2.5</v>
      </c>
      <c r="O74" s="5">
        <v>0.25</v>
      </c>
      <c r="P74" s="5">
        <v>0.9</v>
      </c>
      <c r="Q74" s="5">
        <v>2.2000000000000002</v>
      </c>
      <c r="R74" s="5">
        <v>0.41399999999999998</v>
      </c>
      <c r="S74" s="5">
        <v>0.39300000000000002</v>
      </c>
      <c r="T74" s="5">
        <v>0.6</v>
      </c>
      <c r="U74" s="5">
        <v>0.8</v>
      </c>
      <c r="V74" s="5">
        <v>0.68200000000000005</v>
      </c>
      <c r="W74" s="5">
        <v>0.2</v>
      </c>
      <c r="X74" s="5">
        <v>1.8</v>
      </c>
      <c r="Y74" s="5">
        <v>2</v>
      </c>
      <c r="Z74" s="5">
        <v>1.1000000000000001</v>
      </c>
      <c r="AA74" s="5">
        <v>0.5</v>
      </c>
      <c r="AB74" s="5">
        <v>0.2</v>
      </c>
      <c r="AC74" s="5">
        <v>0.7</v>
      </c>
      <c r="AD74" s="5">
        <v>1.1000000000000001</v>
      </c>
      <c r="AE74" s="5">
        <v>4.3</v>
      </c>
      <c r="AF74" s="50" t="b">
        <f>ISNONTEXT(IF(B74&lt;&gt;B75,COUNTIF($B$3:B74,B74),""))</f>
        <v>1</v>
      </c>
    </row>
    <row r="75" spans="1:32" ht="17" x14ac:dyDescent="0.2">
      <c r="A75" s="4">
        <v>53</v>
      </c>
      <c r="B75" s="6" t="s">
        <v>120</v>
      </c>
      <c r="C75" s="6" t="str">
        <f t="shared" si="1"/>
        <v/>
      </c>
      <c r="D75" s="5" t="s">
        <v>73</v>
      </c>
      <c r="E75" s="5">
        <v>23</v>
      </c>
      <c r="F75" s="5" t="s">
        <v>677</v>
      </c>
      <c r="G75" s="5">
        <v>5</v>
      </c>
      <c r="H75" s="5">
        <v>0</v>
      </c>
      <c r="I75" s="5">
        <v>14.2</v>
      </c>
      <c r="J75" s="5">
        <v>1.2</v>
      </c>
      <c r="K75" s="5">
        <v>2.8</v>
      </c>
      <c r="L75" s="5">
        <v>0.42899999999999999</v>
      </c>
      <c r="M75" s="5">
        <v>0.4</v>
      </c>
      <c r="N75" s="5">
        <v>1.2</v>
      </c>
      <c r="O75" s="5">
        <v>0.33300000000000002</v>
      </c>
      <c r="P75" s="5">
        <v>0.8</v>
      </c>
      <c r="Q75" s="5">
        <v>1.6</v>
      </c>
      <c r="R75" s="5">
        <v>0.5</v>
      </c>
      <c r="S75" s="5">
        <v>0.5</v>
      </c>
      <c r="T75" s="5">
        <v>0.2</v>
      </c>
      <c r="U75" s="5">
        <v>0.4</v>
      </c>
      <c r="V75" s="5">
        <v>0.5</v>
      </c>
      <c r="W75" s="5">
        <v>0.2</v>
      </c>
      <c r="X75" s="5">
        <v>1</v>
      </c>
      <c r="Y75" s="5">
        <v>1.2</v>
      </c>
      <c r="Z75" s="5">
        <v>0.8</v>
      </c>
      <c r="AA75" s="5">
        <v>0.8</v>
      </c>
      <c r="AB75" s="5">
        <v>0.4</v>
      </c>
      <c r="AC75" s="5">
        <v>0.8</v>
      </c>
      <c r="AD75" s="5">
        <v>1.2</v>
      </c>
      <c r="AE75" s="5">
        <v>3</v>
      </c>
      <c r="AF75" s="50" t="b">
        <f>ISNONTEXT(IF(B75&lt;&gt;B76,COUNTIF($B$3:B75,B75),""))</f>
        <v>0</v>
      </c>
    </row>
    <row r="76" spans="1:32" ht="17" x14ac:dyDescent="0.2">
      <c r="A76" s="4">
        <v>53</v>
      </c>
      <c r="B76" s="6" t="s">
        <v>120</v>
      </c>
      <c r="C76" s="6" t="str">
        <f t="shared" si="1"/>
        <v/>
      </c>
      <c r="D76" s="5" t="s">
        <v>73</v>
      </c>
      <c r="E76" s="5">
        <v>23</v>
      </c>
      <c r="F76" s="6" t="s">
        <v>26</v>
      </c>
      <c r="G76" s="5">
        <v>4</v>
      </c>
      <c r="H76" s="5">
        <v>0</v>
      </c>
      <c r="I76" s="5">
        <v>16.3</v>
      </c>
      <c r="J76" s="5">
        <v>1.5</v>
      </c>
      <c r="K76" s="5">
        <v>3.3</v>
      </c>
      <c r="L76" s="5">
        <v>0.46200000000000002</v>
      </c>
      <c r="M76" s="5">
        <v>0.5</v>
      </c>
      <c r="N76" s="5">
        <v>1.3</v>
      </c>
      <c r="O76" s="5">
        <v>0.4</v>
      </c>
      <c r="P76" s="5">
        <v>1</v>
      </c>
      <c r="Q76" s="5">
        <v>2</v>
      </c>
      <c r="R76" s="5">
        <v>0.5</v>
      </c>
      <c r="S76" s="5">
        <v>0.53800000000000003</v>
      </c>
      <c r="T76" s="5">
        <v>0.3</v>
      </c>
      <c r="U76" s="5">
        <v>0.5</v>
      </c>
      <c r="V76" s="5">
        <v>0.5</v>
      </c>
      <c r="W76" s="5">
        <v>0.3</v>
      </c>
      <c r="X76" s="5">
        <v>1</v>
      </c>
      <c r="Y76" s="5">
        <v>1.3</v>
      </c>
      <c r="Z76" s="5">
        <v>1</v>
      </c>
      <c r="AA76" s="5">
        <v>1</v>
      </c>
      <c r="AB76" s="5">
        <v>0.5</v>
      </c>
      <c r="AC76" s="5">
        <v>1</v>
      </c>
      <c r="AD76" s="5">
        <v>1.3</v>
      </c>
      <c r="AE76" s="5">
        <v>3.8</v>
      </c>
      <c r="AF76" s="50" t="b">
        <f>ISNONTEXT(IF(B76&lt;&gt;B77,COUNTIF($B$3:B76,B76),""))</f>
        <v>0</v>
      </c>
    </row>
    <row r="77" spans="1:32" ht="17" x14ac:dyDescent="0.2">
      <c r="A77" s="4">
        <v>53</v>
      </c>
      <c r="B77" s="6" t="s">
        <v>120</v>
      </c>
      <c r="C77" s="6" t="str">
        <f t="shared" si="1"/>
        <v>Jamaree Bouyea</v>
      </c>
      <c r="D77" s="5" t="s">
        <v>73</v>
      </c>
      <c r="E77" s="5">
        <v>23</v>
      </c>
      <c r="F77" s="6" t="s">
        <v>34</v>
      </c>
      <c r="G77" s="5">
        <v>1</v>
      </c>
      <c r="H77" s="5">
        <v>0</v>
      </c>
      <c r="I77" s="5">
        <v>6</v>
      </c>
      <c r="J77" s="5">
        <v>0</v>
      </c>
      <c r="K77" s="5">
        <v>1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/>
      <c r="S77" s="5">
        <v>0</v>
      </c>
      <c r="T77" s="5">
        <v>0</v>
      </c>
      <c r="U77" s="5">
        <v>0</v>
      </c>
      <c r="V77" s="5"/>
      <c r="W77" s="5">
        <v>0</v>
      </c>
      <c r="X77" s="5">
        <v>1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  <c r="AF77" s="50" t="b">
        <f>ISNONTEXT(IF(B77&lt;&gt;B78,COUNTIF($B$3:B77,B77),""))</f>
        <v>1</v>
      </c>
    </row>
    <row r="78" spans="1:32" ht="17" x14ac:dyDescent="0.2">
      <c r="A78" s="4">
        <v>54</v>
      </c>
      <c r="B78" s="6" t="s">
        <v>121</v>
      </c>
      <c r="C78" s="6" t="str">
        <f t="shared" si="1"/>
        <v>Tony Bradley</v>
      </c>
      <c r="D78" s="5" t="s">
        <v>63</v>
      </c>
      <c r="E78" s="5">
        <v>25</v>
      </c>
      <c r="F78" s="6" t="s">
        <v>21</v>
      </c>
      <c r="G78" s="5">
        <v>12</v>
      </c>
      <c r="H78" s="5">
        <v>0</v>
      </c>
      <c r="I78" s="5">
        <v>2.8</v>
      </c>
      <c r="J78" s="5">
        <v>0.5</v>
      </c>
      <c r="K78" s="5">
        <v>1</v>
      </c>
      <c r="L78" s="5">
        <v>0.5</v>
      </c>
      <c r="M78" s="5">
        <v>0.3</v>
      </c>
      <c r="N78" s="5">
        <v>0.4</v>
      </c>
      <c r="O78" s="5">
        <v>0.6</v>
      </c>
      <c r="P78" s="5">
        <v>0.3</v>
      </c>
      <c r="Q78" s="5">
        <v>0.6</v>
      </c>
      <c r="R78" s="5">
        <v>0.42899999999999999</v>
      </c>
      <c r="S78" s="5">
        <v>0.625</v>
      </c>
      <c r="T78" s="5">
        <v>0.3</v>
      </c>
      <c r="U78" s="5">
        <v>0.3</v>
      </c>
      <c r="V78" s="5">
        <v>1</v>
      </c>
      <c r="W78" s="5">
        <v>0.1</v>
      </c>
      <c r="X78" s="5">
        <v>0.8</v>
      </c>
      <c r="Y78" s="5">
        <v>0.9</v>
      </c>
      <c r="Z78" s="5">
        <v>0.1</v>
      </c>
      <c r="AA78" s="5">
        <v>0.1</v>
      </c>
      <c r="AB78" s="5">
        <v>0.1</v>
      </c>
      <c r="AC78" s="5">
        <v>0.1</v>
      </c>
      <c r="AD78" s="5">
        <v>0.2</v>
      </c>
      <c r="AE78" s="5">
        <v>1.6</v>
      </c>
      <c r="AF78" s="50" t="b">
        <f>ISNONTEXT(IF(B78&lt;&gt;B79,COUNTIF($B$3:B78,B78),""))</f>
        <v>1</v>
      </c>
    </row>
    <row r="79" spans="1:32" ht="17" x14ac:dyDescent="0.2">
      <c r="A79" s="4">
        <v>55</v>
      </c>
      <c r="B79" s="6" t="s">
        <v>122</v>
      </c>
      <c r="C79" s="6" t="str">
        <f t="shared" si="1"/>
        <v>Malaki Branham</v>
      </c>
      <c r="D79" s="5" t="s">
        <v>77</v>
      </c>
      <c r="E79" s="5">
        <v>19</v>
      </c>
      <c r="F79" s="6" t="s">
        <v>35</v>
      </c>
      <c r="G79" s="5">
        <v>54</v>
      </c>
      <c r="H79" s="5">
        <v>20</v>
      </c>
      <c r="I79" s="5">
        <v>22.8</v>
      </c>
      <c r="J79" s="5">
        <v>3.8</v>
      </c>
      <c r="K79" s="5">
        <v>8.4</v>
      </c>
      <c r="L79" s="5">
        <v>0.44500000000000001</v>
      </c>
      <c r="M79" s="5">
        <v>1.1000000000000001</v>
      </c>
      <c r="N79" s="5">
        <v>3.6</v>
      </c>
      <c r="O79" s="5">
        <v>0.316</v>
      </c>
      <c r="P79" s="5">
        <v>2.6</v>
      </c>
      <c r="Q79" s="5">
        <v>4.8</v>
      </c>
      <c r="R79" s="5">
        <v>0.54200000000000004</v>
      </c>
      <c r="S79" s="5">
        <v>0.51300000000000001</v>
      </c>
      <c r="T79" s="5">
        <v>0.8</v>
      </c>
      <c r="U79" s="5">
        <v>1</v>
      </c>
      <c r="V79" s="5">
        <v>0.81499999999999995</v>
      </c>
      <c r="W79" s="5">
        <v>0.4</v>
      </c>
      <c r="X79" s="5">
        <v>2.1</v>
      </c>
      <c r="Y79" s="5">
        <v>2.5</v>
      </c>
      <c r="Z79" s="5">
        <v>2</v>
      </c>
      <c r="AA79" s="5">
        <v>0.5</v>
      </c>
      <c r="AB79" s="5">
        <v>0.1</v>
      </c>
      <c r="AC79" s="5">
        <v>1.2</v>
      </c>
      <c r="AD79" s="5">
        <v>1.8</v>
      </c>
      <c r="AE79" s="5">
        <v>9.5</v>
      </c>
      <c r="AF79" s="50" t="b">
        <f>ISNONTEXT(IF(B79&lt;&gt;B80,COUNTIF($B$3:B79,B79),""))</f>
        <v>1</v>
      </c>
    </row>
    <row r="80" spans="1:32" ht="17" x14ac:dyDescent="0.2">
      <c r="A80" s="4">
        <v>56</v>
      </c>
      <c r="B80" s="6" t="s">
        <v>123</v>
      </c>
      <c r="C80" s="6" t="str">
        <f t="shared" si="1"/>
        <v>Christian Braun</v>
      </c>
      <c r="D80" s="5" t="s">
        <v>67</v>
      </c>
      <c r="E80" s="5">
        <v>21</v>
      </c>
      <c r="F80" s="6" t="s">
        <v>36</v>
      </c>
      <c r="G80" s="5">
        <v>64</v>
      </c>
      <c r="H80" s="5">
        <v>3</v>
      </c>
      <c r="I80" s="5">
        <v>14.5</v>
      </c>
      <c r="J80" s="5">
        <v>1.7</v>
      </c>
      <c r="K80" s="5">
        <v>3.3</v>
      </c>
      <c r="L80" s="5">
        <v>0.50900000000000001</v>
      </c>
      <c r="M80" s="5">
        <v>0.4</v>
      </c>
      <c r="N80" s="5">
        <v>1.1000000000000001</v>
      </c>
      <c r="O80" s="5">
        <v>0.41199999999999998</v>
      </c>
      <c r="P80" s="5">
        <v>1.3</v>
      </c>
      <c r="Q80" s="5">
        <v>2.2999999999999998</v>
      </c>
      <c r="R80" s="5">
        <v>0.55500000000000005</v>
      </c>
      <c r="S80" s="5">
        <v>0.57499999999999996</v>
      </c>
      <c r="T80" s="5">
        <v>0.5</v>
      </c>
      <c r="U80" s="5">
        <v>0.8</v>
      </c>
      <c r="V80" s="5">
        <v>0.625</v>
      </c>
      <c r="W80" s="5">
        <v>0.6</v>
      </c>
      <c r="X80" s="5">
        <v>1.7</v>
      </c>
      <c r="Y80" s="5">
        <v>2.2999999999999998</v>
      </c>
      <c r="Z80" s="5">
        <v>0.7</v>
      </c>
      <c r="AA80" s="5">
        <v>0.4</v>
      </c>
      <c r="AB80" s="5">
        <v>0.2</v>
      </c>
      <c r="AC80" s="5">
        <v>0.4</v>
      </c>
      <c r="AD80" s="5">
        <v>1.2</v>
      </c>
      <c r="AE80" s="5">
        <v>4.3</v>
      </c>
      <c r="AF80" s="50" t="b">
        <f>ISNONTEXT(IF(B80&lt;&gt;B81,COUNTIF($B$3:B80,B80),""))</f>
        <v>1</v>
      </c>
    </row>
    <row r="81" spans="1:32" ht="17" x14ac:dyDescent="0.2">
      <c r="A81" s="4">
        <v>57</v>
      </c>
      <c r="B81" s="6" t="s">
        <v>124</v>
      </c>
      <c r="C81" s="6" t="str">
        <f t="shared" si="1"/>
        <v/>
      </c>
      <c r="D81" s="5" t="s">
        <v>77</v>
      </c>
      <c r="E81" s="5">
        <v>26</v>
      </c>
      <c r="F81" s="5" t="s">
        <v>677</v>
      </c>
      <c r="G81" s="5">
        <v>71</v>
      </c>
      <c r="H81" s="5">
        <v>71</v>
      </c>
      <c r="I81" s="5">
        <v>36</v>
      </c>
      <c r="J81" s="5">
        <v>6.8</v>
      </c>
      <c r="K81" s="5">
        <v>14.5</v>
      </c>
      <c r="L81" s="5">
        <v>0.47299999999999998</v>
      </c>
      <c r="M81" s="5">
        <v>2</v>
      </c>
      <c r="N81" s="5">
        <v>4.9000000000000004</v>
      </c>
      <c r="O81" s="5">
        <v>0.40200000000000002</v>
      </c>
      <c r="P81" s="5">
        <v>4.9000000000000004</v>
      </c>
      <c r="Q81" s="5">
        <v>9.5</v>
      </c>
      <c r="R81" s="5">
        <v>0.51</v>
      </c>
      <c r="S81" s="5">
        <v>0.54100000000000004</v>
      </c>
      <c r="T81" s="5">
        <v>3.4</v>
      </c>
      <c r="U81" s="5">
        <v>3.8</v>
      </c>
      <c r="V81" s="5">
        <v>0.89300000000000002</v>
      </c>
      <c r="W81" s="5">
        <v>1</v>
      </c>
      <c r="X81" s="5">
        <v>3.4</v>
      </c>
      <c r="Y81" s="5">
        <v>4.4000000000000004</v>
      </c>
      <c r="Z81" s="5">
        <v>3.4</v>
      </c>
      <c r="AA81" s="5">
        <v>1.1000000000000001</v>
      </c>
      <c r="AB81" s="5">
        <v>0.8</v>
      </c>
      <c r="AC81" s="5">
        <v>1.4</v>
      </c>
      <c r="AD81" s="5">
        <v>2</v>
      </c>
      <c r="AE81" s="5">
        <v>19.100000000000001</v>
      </c>
      <c r="AF81" s="50" t="b">
        <f>ISNONTEXT(IF(B81&lt;&gt;B82,COUNTIF($B$3:B81,B81),""))</f>
        <v>0</v>
      </c>
    </row>
    <row r="82" spans="1:32" ht="17" x14ac:dyDescent="0.2">
      <c r="A82" s="4">
        <v>57</v>
      </c>
      <c r="B82" s="6" t="s">
        <v>124</v>
      </c>
      <c r="C82" s="6" t="str">
        <f t="shared" si="1"/>
        <v/>
      </c>
      <c r="D82" s="5" t="s">
        <v>77</v>
      </c>
      <c r="E82" s="5">
        <v>26</v>
      </c>
      <c r="F82" s="6" t="s">
        <v>83</v>
      </c>
      <c r="G82" s="5">
        <v>56</v>
      </c>
      <c r="H82" s="5">
        <v>56</v>
      </c>
      <c r="I82" s="5">
        <v>36.4</v>
      </c>
      <c r="J82" s="5">
        <v>6.3</v>
      </c>
      <c r="K82" s="5">
        <v>13.6</v>
      </c>
      <c r="L82" s="5">
        <v>0.46300000000000002</v>
      </c>
      <c r="M82" s="5">
        <v>1.8</v>
      </c>
      <c r="N82" s="5">
        <v>4.7</v>
      </c>
      <c r="O82" s="5">
        <v>0.38700000000000001</v>
      </c>
      <c r="P82" s="5">
        <v>4.5</v>
      </c>
      <c r="Q82" s="5">
        <v>9</v>
      </c>
      <c r="R82" s="5">
        <v>0.503</v>
      </c>
      <c r="S82" s="5">
        <v>0.52900000000000003</v>
      </c>
      <c r="T82" s="5">
        <v>2.8</v>
      </c>
      <c r="U82" s="5">
        <v>3.1</v>
      </c>
      <c r="V82" s="5">
        <v>0.89700000000000002</v>
      </c>
      <c r="W82" s="5">
        <v>1</v>
      </c>
      <c r="X82" s="5">
        <v>3.3</v>
      </c>
      <c r="Y82" s="5">
        <v>4.3</v>
      </c>
      <c r="Z82" s="5">
        <v>3.6</v>
      </c>
      <c r="AA82" s="5">
        <v>1.2</v>
      </c>
      <c r="AB82" s="5">
        <v>0.8</v>
      </c>
      <c r="AC82" s="5">
        <v>1.4</v>
      </c>
      <c r="AD82" s="5">
        <v>2.1</v>
      </c>
      <c r="AE82" s="5">
        <v>17.2</v>
      </c>
      <c r="AF82" s="50" t="b">
        <f>ISNONTEXT(IF(B82&lt;&gt;B83,COUNTIF($B$3:B82,B82),""))</f>
        <v>0</v>
      </c>
    </row>
    <row r="83" spans="1:32" ht="17" x14ac:dyDescent="0.2">
      <c r="A83" s="4">
        <v>57</v>
      </c>
      <c r="B83" s="6" t="s">
        <v>124</v>
      </c>
      <c r="C83" s="6" t="str">
        <f t="shared" si="1"/>
        <v>Mikal Bridges</v>
      </c>
      <c r="D83" s="5" t="s">
        <v>77</v>
      </c>
      <c r="E83" s="5">
        <v>26</v>
      </c>
      <c r="F83" s="6" t="s">
        <v>125</v>
      </c>
      <c r="G83" s="5">
        <v>15</v>
      </c>
      <c r="H83" s="5">
        <v>15</v>
      </c>
      <c r="I83" s="5">
        <v>34.6</v>
      </c>
      <c r="J83" s="5">
        <v>8.8000000000000007</v>
      </c>
      <c r="K83" s="5">
        <v>17.600000000000001</v>
      </c>
      <c r="L83" s="5">
        <v>0.5</v>
      </c>
      <c r="M83" s="5">
        <v>2.7</v>
      </c>
      <c r="N83" s="5">
        <v>6</v>
      </c>
      <c r="O83" s="5">
        <v>0.44400000000000001</v>
      </c>
      <c r="P83" s="5">
        <v>6.1</v>
      </c>
      <c r="Q83" s="5">
        <v>11.6</v>
      </c>
      <c r="R83" s="5">
        <v>0.52900000000000003</v>
      </c>
      <c r="S83" s="5">
        <v>0.57599999999999996</v>
      </c>
      <c r="T83" s="5">
        <v>5.8</v>
      </c>
      <c r="U83" s="5">
        <v>6.5</v>
      </c>
      <c r="V83" s="5">
        <v>0.88800000000000001</v>
      </c>
      <c r="W83" s="5">
        <v>0.9</v>
      </c>
      <c r="X83" s="5">
        <v>3.8</v>
      </c>
      <c r="Y83" s="5">
        <v>4.7</v>
      </c>
      <c r="Z83" s="5">
        <v>2.7</v>
      </c>
      <c r="AA83" s="5">
        <v>1</v>
      </c>
      <c r="AB83" s="5">
        <v>0.8</v>
      </c>
      <c r="AC83" s="5">
        <v>1.6</v>
      </c>
      <c r="AD83" s="5">
        <v>1.8</v>
      </c>
      <c r="AE83" s="5">
        <v>26.1</v>
      </c>
      <c r="AF83" s="50" t="b">
        <f>ISNONTEXT(IF(B83&lt;&gt;B84,COUNTIF($B$3:B83,B83),""))</f>
        <v>1</v>
      </c>
    </row>
    <row r="84" spans="1:32" ht="17" x14ac:dyDescent="0.2">
      <c r="A84" s="4">
        <v>58</v>
      </c>
      <c r="B84" s="6" t="s">
        <v>126</v>
      </c>
      <c r="C84" s="6" t="str">
        <f t="shared" si="1"/>
        <v>Oshae Brissett</v>
      </c>
      <c r="D84" s="5" t="s">
        <v>77</v>
      </c>
      <c r="E84" s="5">
        <v>24</v>
      </c>
      <c r="F84" s="6" t="s">
        <v>29</v>
      </c>
      <c r="G84" s="5">
        <v>54</v>
      </c>
      <c r="H84" s="5">
        <v>1</v>
      </c>
      <c r="I84" s="5">
        <v>16.2</v>
      </c>
      <c r="J84" s="5">
        <v>1.8</v>
      </c>
      <c r="K84" s="5">
        <v>4.5999999999999996</v>
      </c>
      <c r="L84" s="5">
        <v>0.39900000000000002</v>
      </c>
      <c r="M84" s="5">
        <v>0.8</v>
      </c>
      <c r="N84" s="5">
        <v>2.4</v>
      </c>
      <c r="O84" s="5">
        <v>0.32300000000000001</v>
      </c>
      <c r="P84" s="5">
        <v>1.1000000000000001</v>
      </c>
      <c r="Q84" s="5">
        <v>2.2000000000000002</v>
      </c>
      <c r="R84" s="5">
        <v>0.48299999999999998</v>
      </c>
      <c r="S84" s="5">
        <v>0.48399999999999999</v>
      </c>
      <c r="T84" s="5">
        <v>1.3</v>
      </c>
      <c r="U84" s="5">
        <v>1.9</v>
      </c>
      <c r="V84" s="5">
        <v>0.69299999999999995</v>
      </c>
      <c r="W84" s="5">
        <v>0.9</v>
      </c>
      <c r="X84" s="5">
        <v>2.5</v>
      </c>
      <c r="Y84" s="5">
        <v>3.4</v>
      </c>
      <c r="Z84" s="5">
        <v>0.6</v>
      </c>
      <c r="AA84" s="5">
        <v>0.5</v>
      </c>
      <c r="AB84" s="5">
        <v>0.2</v>
      </c>
      <c r="AC84" s="5">
        <v>0.4</v>
      </c>
      <c r="AD84" s="5">
        <v>1.3</v>
      </c>
      <c r="AE84" s="5">
        <v>5.7</v>
      </c>
      <c r="AF84" s="50" t="b">
        <f>ISNONTEXT(IF(B84&lt;&gt;B85,COUNTIF($B$3:B84,B84),""))</f>
        <v>1</v>
      </c>
    </row>
    <row r="85" spans="1:32" ht="17" x14ac:dyDescent="0.2">
      <c r="A85" s="4">
        <v>59</v>
      </c>
      <c r="B85" s="6" t="s">
        <v>127</v>
      </c>
      <c r="C85" s="6" t="str">
        <f t="shared" si="1"/>
        <v>Malcolm Brogdon</v>
      </c>
      <c r="D85" s="5" t="s">
        <v>73</v>
      </c>
      <c r="E85" s="5">
        <v>30</v>
      </c>
      <c r="F85" s="6" t="s">
        <v>25</v>
      </c>
      <c r="G85" s="5">
        <v>59</v>
      </c>
      <c r="H85" s="5">
        <v>0</v>
      </c>
      <c r="I85" s="5">
        <v>25.8</v>
      </c>
      <c r="J85" s="5">
        <v>5.2</v>
      </c>
      <c r="K85" s="5">
        <v>10.6</v>
      </c>
      <c r="L85" s="5">
        <v>0.48499999999999999</v>
      </c>
      <c r="M85" s="5">
        <v>2</v>
      </c>
      <c r="N85" s="5">
        <v>4.4000000000000004</v>
      </c>
      <c r="O85" s="5">
        <v>0.45600000000000002</v>
      </c>
      <c r="P85" s="5">
        <v>3.1</v>
      </c>
      <c r="Q85" s="5">
        <v>6.2</v>
      </c>
      <c r="R85" s="5">
        <v>0.505</v>
      </c>
      <c r="S85" s="5">
        <v>0.57999999999999996</v>
      </c>
      <c r="T85" s="5">
        <v>2.4</v>
      </c>
      <c r="U85" s="5">
        <v>2.7</v>
      </c>
      <c r="V85" s="5">
        <v>0.88100000000000001</v>
      </c>
      <c r="W85" s="5">
        <v>0.6</v>
      </c>
      <c r="X85" s="5">
        <v>3.6</v>
      </c>
      <c r="Y85" s="5">
        <v>4.2</v>
      </c>
      <c r="Z85" s="5">
        <v>3.6</v>
      </c>
      <c r="AA85" s="5">
        <v>0.6</v>
      </c>
      <c r="AB85" s="5">
        <v>0.3</v>
      </c>
      <c r="AC85" s="5">
        <v>1.5</v>
      </c>
      <c r="AD85" s="5">
        <v>1.6</v>
      </c>
      <c r="AE85" s="5">
        <v>14.7</v>
      </c>
      <c r="AF85" s="50" t="b">
        <f>ISNONTEXT(IF(B85&lt;&gt;B86,COUNTIF($B$3:B85,B85),""))</f>
        <v>1</v>
      </c>
    </row>
    <row r="86" spans="1:32" ht="17" x14ac:dyDescent="0.2">
      <c r="A86" s="4">
        <v>60</v>
      </c>
      <c r="B86" s="6" t="s">
        <v>128</v>
      </c>
      <c r="C86" s="6" t="str">
        <f t="shared" si="1"/>
        <v>Dillon Brooks</v>
      </c>
      <c r="D86" s="5" t="s">
        <v>77</v>
      </c>
      <c r="E86" s="5">
        <v>27</v>
      </c>
      <c r="F86" s="6" t="s">
        <v>22</v>
      </c>
      <c r="G86" s="5">
        <v>63</v>
      </c>
      <c r="H86" s="5">
        <v>63</v>
      </c>
      <c r="I86" s="5">
        <v>30.5</v>
      </c>
      <c r="J86" s="5">
        <v>5.3</v>
      </c>
      <c r="K86" s="5">
        <v>13.8</v>
      </c>
      <c r="L86" s="5">
        <v>0.38800000000000001</v>
      </c>
      <c r="M86" s="5">
        <v>1.9</v>
      </c>
      <c r="N86" s="5">
        <v>6</v>
      </c>
      <c r="O86" s="5">
        <v>0.317</v>
      </c>
      <c r="P86" s="5">
        <v>3.5</v>
      </c>
      <c r="Q86" s="5">
        <v>7.8</v>
      </c>
      <c r="R86" s="5">
        <v>0.441</v>
      </c>
      <c r="S86" s="5">
        <v>0.45600000000000002</v>
      </c>
      <c r="T86" s="5">
        <v>1.7</v>
      </c>
      <c r="U86" s="5">
        <v>2.1</v>
      </c>
      <c r="V86" s="5">
        <v>0.78900000000000003</v>
      </c>
      <c r="W86" s="5">
        <v>0.6</v>
      </c>
      <c r="X86" s="5">
        <v>2.7</v>
      </c>
      <c r="Y86" s="5">
        <v>3.3</v>
      </c>
      <c r="Z86" s="5">
        <v>2.5</v>
      </c>
      <c r="AA86" s="5">
        <v>0.9</v>
      </c>
      <c r="AB86" s="5">
        <v>0.2</v>
      </c>
      <c r="AC86" s="5">
        <v>1.5</v>
      </c>
      <c r="AD86" s="5">
        <v>3.2</v>
      </c>
      <c r="AE86" s="5">
        <v>14.3</v>
      </c>
      <c r="AF86" s="50" t="b">
        <f>ISNONTEXT(IF(B86&lt;&gt;B87,COUNTIF($B$3:B86,B86),""))</f>
        <v>1</v>
      </c>
    </row>
    <row r="87" spans="1:32" ht="17" x14ac:dyDescent="0.2">
      <c r="A87" s="4" t="s">
        <v>44</v>
      </c>
      <c r="B87" s="4" t="s">
        <v>45</v>
      </c>
      <c r="C87" s="6" t="str">
        <f t="shared" si="1"/>
        <v>Player</v>
      </c>
      <c r="D87" s="4" t="s">
        <v>46</v>
      </c>
      <c r="E87" s="4" t="s">
        <v>47</v>
      </c>
      <c r="F87" s="4" t="s">
        <v>48</v>
      </c>
      <c r="G87" s="4" t="s">
        <v>49</v>
      </c>
      <c r="H87" s="4" t="s">
        <v>50</v>
      </c>
      <c r="I87" s="4" t="s">
        <v>51</v>
      </c>
      <c r="J87" s="4" t="s">
        <v>52</v>
      </c>
      <c r="K87" s="4" t="s">
        <v>1</v>
      </c>
      <c r="L87" s="4" t="s">
        <v>2</v>
      </c>
      <c r="M87" s="4" t="s">
        <v>53</v>
      </c>
      <c r="N87" s="4" t="s">
        <v>3</v>
      </c>
      <c r="O87" s="4" t="s">
        <v>4</v>
      </c>
      <c r="P87" s="4" t="s">
        <v>54</v>
      </c>
      <c r="Q87" s="4" t="s">
        <v>55</v>
      </c>
      <c r="R87" s="4" t="s">
        <v>56</v>
      </c>
      <c r="S87" s="4" t="s">
        <v>57</v>
      </c>
      <c r="T87" s="4" t="s">
        <v>58</v>
      </c>
      <c r="U87" s="4" t="s">
        <v>5</v>
      </c>
      <c r="V87" s="4" t="s">
        <v>6</v>
      </c>
      <c r="W87" s="4" t="s">
        <v>59</v>
      </c>
      <c r="X87" s="4" t="s">
        <v>60</v>
      </c>
      <c r="Y87" s="4" t="s">
        <v>61</v>
      </c>
      <c r="Z87" s="4" t="s">
        <v>7</v>
      </c>
      <c r="AA87" s="4" t="s">
        <v>8</v>
      </c>
      <c r="AB87" s="4" t="s">
        <v>9</v>
      </c>
      <c r="AC87" s="4" t="s">
        <v>10</v>
      </c>
      <c r="AD87" s="4" t="s">
        <v>11</v>
      </c>
      <c r="AE87" s="4" t="s">
        <v>0</v>
      </c>
      <c r="AF87" s="50" t="b">
        <f>ISNONTEXT(IF(B87&lt;&gt;B88,COUNTIF($B$3:B87,B87),""))</f>
        <v>1</v>
      </c>
    </row>
    <row r="88" spans="1:32" ht="17" x14ac:dyDescent="0.2">
      <c r="A88" s="4">
        <v>61</v>
      </c>
      <c r="B88" s="6" t="s">
        <v>129</v>
      </c>
      <c r="C88" s="6" t="str">
        <f t="shared" si="1"/>
        <v>Bruce Brown</v>
      </c>
      <c r="D88" s="5" t="s">
        <v>67</v>
      </c>
      <c r="E88" s="5">
        <v>26</v>
      </c>
      <c r="F88" s="6" t="s">
        <v>36</v>
      </c>
      <c r="G88" s="5">
        <v>69</v>
      </c>
      <c r="H88" s="5">
        <v>28</v>
      </c>
      <c r="I88" s="5">
        <v>28.2</v>
      </c>
      <c r="J88" s="5">
        <v>4.3</v>
      </c>
      <c r="K88" s="5">
        <v>9</v>
      </c>
      <c r="L88" s="5">
        <v>0.48</v>
      </c>
      <c r="M88" s="5">
        <v>1.2</v>
      </c>
      <c r="N88" s="5">
        <v>3.3</v>
      </c>
      <c r="O88" s="5">
        <v>0.36799999999999999</v>
      </c>
      <c r="P88" s="5">
        <v>3.1</v>
      </c>
      <c r="Q88" s="5">
        <v>5.7</v>
      </c>
      <c r="R88" s="5">
        <v>0.54600000000000004</v>
      </c>
      <c r="S88" s="5">
        <v>0.54800000000000004</v>
      </c>
      <c r="T88" s="5">
        <v>1.1000000000000001</v>
      </c>
      <c r="U88" s="5">
        <v>1.5</v>
      </c>
      <c r="V88" s="5">
        <v>0.74</v>
      </c>
      <c r="W88" s="5">
        <v>0.7</v>
      </c>
      <c r="X88" s="5">
        <v>3.3</v>
      </c>
      <c r="Y88" s="5">
        <v>4</v>
      </c>
      <c r="Z88" s="5">
        <v>3.3</v>
      </c>
      <c r="AA88" s="5">
        <v>1.1000000000000001</v>
      </c>
      <c r="AB88" s="5">
        <v>0.6</v>
      </c>
      <c r="AC88" s="5">
        <v>1.6</v>
      </c>
      <c r="AD88" s="5">
        <v>2.4</v>
      </c>
      <c r="AE88" s="5">
        <v>11</v>
      </c>
      <c r="AF88" s="50" t="b">
        <f>ISNONTEXT(IF(B88&lt;&gt;B89,COUNTIF($B$3:B88,B88),""))</f>
        <v>1</v>
      </c>
    </row>
    <row r="89" spans="1:32" ht="17" x14ac:dyDescent="0.2">
      <c r="A89" s="4">
        <v>62</v>
      </c>
      <c r="B89" s="6" t="s">
        <v>130</v>
      </c>
      <c r="C89" s="6" t="str">
        <f t="shared" si="1"/>
        <v>Greg Brown III</v>
      </c>
      <c r="D89" s="5" t="s">
        <v>11</v>
      </c>
      <c r="E89" s="5">
        <v>21</v>
      </c>
      <c r="F89" s="6" t="s">
        <v>33</v>
      </c>
      <c r="G89" s="5">
        <v>16</v>
      </c>
      <c r="H89" s="5">
        <v>0</v>
      </c>
      <c r="I89" s="5">
        <v>5.8</v>
      </c>
      <c r="J89" s="5">
        <v>0.7</v>
      </c>
      <c r="K89" s="5">
        <v>1.8</v>
      </c>
      <c r="L89" s="5">
        <v>0.39300000000000002</v>
      </c>
      <c r="M89" s="5">
        <v>0.1</v>
      </c>
      <c r="N89" s="5">
        <v>0.4</v>
      </c>
      <c r="O89" s="5">
        <v>0.14299999999999999</v>
      </c>
      <c r="P89" s="5">
        <v>0.6</v>
      </c>
      <c r="Q89" s="5">
        <v>1.3</v>
      </c>
      <c r="R89" s="5">
        <v>0.47599999999999998</v>
      </c>
      <c r="S89" s="5">
        <v>0.41099999999999998</v>
      </c>
      <c r="T89" s="5">
        <v>0.3</v>
      </c>
      <c r="U89" s="5">
        <v>0.8</v>
      </c>
      <c r="V89" s="5">
        <v>0.41699999999999998</v>
      </c>
      <c r="W89" s="5">
        <v>0.1</v>
      </c>
      <c r="X89" s="5">
        <v>1.1000000000000001</v>
      </c>
      <c r="Y89" s="5">
        <v>1.2</v>
      </c>
      <c r="Z89" s="5">
        <v>0.2</v>
      </c>
      <c r="AA89" s="5">
        <v>0.3</v>
      </c>
      <c r="AB89" s="5">
        <v>0.3</v>
      </c>
      <c r="AC89" s="5">
        <v>0.4</v>
      </c>
      <c r="AD89" s="5">
        <v>0.8</v>
      </c>
      <c r="AE89" s="5">
        <v>1.8</v>
      </c>
      <c r="AF89" s="50" t="b">
        <f>ISNONTEXT(IF(B89&lt;&gt;B90,COUNTIF($B$3:B89,B89),""))</f>
        <v>1</v>
      </c>
    </row>
    <row r="90" spans="1:32" ht="17" x14ac:dyDescent="0.2">
      <c r="A90" s="4">
        <v>63</v>
      </c>
      <c r="B90" s="6" t="s">
        <v>131</v>
      </c>
      <c r="C90" s="6" t="str">
        <f t="shared" si="1"/>
        <v>Jaylen Brown</v>
      </c>
      <c r="D90" s="5" t="s">
        <v>77</v>
      </c>
      <c r="E90" s="5">
        <v>26</v>
      </c>
      <c r="F90" s="6" t="s">
        <v>25</v>
      </c>
      <c r="G90" s="5">
        <v>59</v>
      </c>
      <c r="H90" s="5">
        <v>59</v>
      </c>
      <c r="I90" s="5">
        <v>36.200000000000003</v>
      </c>
      <c r="J90" s="5">
        <v>10.1</v>
      </c>
      <c r="K90" s="5">
        <v>20.5</v>
      </c>
      <c r="L90" s="5">
        <v>0.49</v>
      </c>
      <c r="M90" s="5">
        <v>2.5</v>
      </c>
      <c r="N90" s="5">
        <v>7.3</v>
      </c>
      <c r="O90" s="5">
        <v>0.33800000000000002</v>
      </c>
      <c r="P90" s="5">
        <v>7.6</v>
      </c>
      <c r="Q90" s="5">
        <v>13.2</v>
      </c>
      <c r="R90" s="5">
        <v>0.57499999999999996</v>
      </c>
      <c r="S90" s="5">
        <v>0.55100000000000005</v>
      </c>
      <c r="T90" s="5">
        <v>4.2</v>
      </c>
      <c r="U90" s="5">
        <v>5.4</v>
      </c>
      <c r="V90" s="5">
        <v>0.77200000000000002</v>
      </c>
      <c r="W90" s="5">
        <v>1.3</v>
      </c>
      <c r="X90" s="5">
        <v>5.7</v>
      </c>
      <c r="Y90" s="5">
        <v>6.9</v>
      </c>
      <c r="Z90" s="5">
        <v>3.3</v>
      </c>
      <c r="AA90" s="5">
        <v>1.2</v>
      </c>
      <c r="AB90" s="5">
        <v>0.4</v>
      </c>
      <c r="AC90" s="5">
        <v>3</v>
      </c>
      <c r="AD90" s="5">
        <v>2.7</v>
      </c>
      <c r="AE90" s="5">
        <v>26.8</v>
      </c>
      <c r="AF90" s="50" t="b">
        <f>ISNONTEXT(IF(B90&lt;&gt;B91,COUNTIF($B$3:B90,B90),""))</f>
        <v>1</v>
      </c>
    </row>
    <row r="91" spans="1:32" ht="17" x14ac:dyDescent="0.2">
      <c r="A91" s="4">
        <v>64</v>
      </c>
      <c r="B91" s="6" t="s">
        <v>132</v>
      </c>
      <c r="C91" s="6" t="str">
        <f t="shared" si="1"/>
        <v>Kendall Brown</v>
      </c>
      <c r="D91" s="5" t="s">
        <v>67</v>
      </c>
      <c r="E91" s="5">
        <v>19</v>
      </c>
      <c r="F91" s="6" t="s">
        <v>29</v>
      </c>
      <c r="G91" s="5">
        <v>6</v>
      </c>
      <c r="H91" s="5">
        <v>0</v>
      </c>
      <c r="I91" s="5">
        <v>6.7</v>
      </c>
      <c r="J91" s="5">
        <v>0.7</v>
      </c>
      <c r="K91" s="5">
        <v>1.2</v>
      </c>
      <c r="L91" s="5">
        <v>0.57099999999999995</v>
      </c>
      <c r="M91" s="5">
        <v>0</v>
      </c>
      <c r="N91" s="5">
        <v>0.2</v>
      </c>
      <c r="O91" s="5">
        <v>0</v>
      </c>
      <c r="P91" s="5">
        <v>0.7</v>
      </c>
      <c r="Q91" s="5">
        <v>1</v>
      </c>
      <c r="R91" s="5">
        <v>0.66700000000000004</v>
      </c>
      <c r="S91" s="5">
        <v>0.57099999999999995</v>
      </c>
      <c r="T91" s="5">
        <v>0.2</v>
      </c>
      <c r="U91" s="5">
        <v>0.3</v>
      </c>
      <c r="V91" s="5">
        <v>0.5</v>
      </c>
      <c r="W91" s="5">
        <v>0.3</v>
      </c>
      <c r="X91" s="5">
        <v>0.7</v>
      </c>
      <c r="Y91" s="5">
        <v>1</v>
      </c>
      <c r="Z91" s="5">
        <v>0.5</v>
      </c>
      <c r="AA91" s="5">
        <v>0.7</v>
      </c>
      <c r="AB91" s="5">
        <v>0</v>
      </c>
      <c r="AC91" s="5">
        <v>0.3</v>
      </c>
      <c r="AD91" s="5">
        <v>1.5</v>
      </c>
      <c r="AE91" s="5">
        <v>1.5</v>
      </c>
      <c r="AF91" s="50" t="b">
        <f>ISNONTEXT(IF(B91&lt;&gt;B92,COUNTIF($B$3:B91,B91),""))</f>
        <v>1</v>
      </c>
    </row>
    <row r="92" spans="1:32" ht="17" x14ac:dyDescent="0.2">
      <c r="A92" s="4">
        <v>65</v>
      </c>
      <c r="B92" s="6" t="s">
        <v>133</v>
      </c>
      <c r="C92" s="6" t="str">
        <f t="shared" si="1"/>
        <v>Moses Brown</v>
      </c>
      <c r="D92" s="5" t="s">
        <v>63</v>
      </c>
      <c r="E92" s="5">
        <v>23</v>
      </c>
      <c r="F92" s="6" t="s">
        <v>31</v>
      </c>
      <c r="G92" s="5">
        <v>34</v>
      </c>
      <c r="H92" s="5">
        <v>1</v>
      </c>
      <c r="I92" s="5">
        <v>8.5</v>
      </c>
      <c r="J92" s="5">
        <v>1.8</v>
      </c>
      <c r="K92" s="5">
        <v>2.8</v>
      </c>
      <c r="L92" s="5">
        <v>0.63500000000000001</v>
      </c>
      <c r="M92" s="5">
        <v>0</v>
      </c>
      <c r="N92" s="5">
        <v>0</v>
      </c>
      <c r="O92" s="5"/>
      <c r="P92" s="5">
        <v>1.8</v>
      </c>
      <c r="Q92" s="5">
        <v>2.8</v>
      </c>
      <c r="R92" s="5">
        <v>0.63500000000000001</v>
      </c>
      <c r="S92" s="5">
        <v>0.63500000000000001</v>
      </c>
      <c r="T92" s="5">
        <v>1</v>
      </c>
      <c r="U92" s="5">
        <v>2.1</v>
      </c>
      <c r="V92" s="5">
        <v>0.45800000000000002</v>
      </c>
      <c r="W92" s="5">
        <v>1.7</v>
      </c>
      <c r="X92" s="5">
        <v>2.4</v>
      </c>
      <c r="Y92" s="5">
        <v>4.0999999999999996</v>
      </c>
      <c r="Z92" s="5">
        <v>0.1</v>
      </c>
      <c r="AA92" s="5">
        <v>0.1</v>
      </c>
      <c r="AB92" s="5">
        <v>0.4</v>
      </c>
      <c r="AC92" s="5">
        <v>0.4</v>
      </c>
      <c r="AD92" s="5">
        <v>1.1000000000000001</v>
      </c>
      <c r="AE92" s="5">
        <v>4.5999999999999996</v>
      </c>
      <c r="AF92" s="50" t="b">
        <f>ISNONTEXT(IF(B92&lt;&gt;B93,COUNTIF($B$3:B92,B92),""))</f>
        <v>1</v>
      </c>
    </row>
    <row r="93" spans="1:32" ht="17" x14ac:dyDescent="0.2">
      <c r="A93" s="4">
        <v>66</v>
      </c>
      <c r="B93" s="6" t="s">
        <v>134</v>
      </c>
      <c r="C93" s="6" t="str">
        <f t="shared" si="1"/>
        <v>Sterling Brown</v>
      </c>
      <c r="D93" s="5" t="s">
        <v>67</v>
      </c>
      <c r="E93" s="5">
        <v>27</v>
      </c>
      <c r="F93" s="6" t="s">
        <v>39</v>
      </c>
      <c r="G93" s="5">
        <v>4</v>
      </c>
      <c r="H93" s="5">
        <v>0</v>
      </c>
      <c r="I93" s="5">
        <v>6</v>
      </c>
      <c r="J93" s="5">
        <v>0</v>
      </c>
      <c r="K93" s="5">
        <v>1</v>
      </c>
      <c r="L93" s="5">
        <v>0</v>
      </c>
      <c r="M93" s="5">
        <v>0</v>
      </c>
      <c r="N93" s="5">
        <v>0.5</v>
      </c>
      <c r="O93" s="5">
        <v>0</v>
      </c>
      <c r="P93" s="5">
        <v>0</v>
      </c>
      <c r="Q93" s="5">
        <v>0.5</v>
      </c>
      <c r="R93" s="5">
        <v>0</v>
      </c>
      <c r="S93" s="5">
        <v>0</v>
      </c>
      <c r="T93" s="5">
        <v>0</v>
      </c>
      <c r="U93" s="5">
        <v>0</v>
      </c>
      <c r="V93" s="5"/>
      <c r="W93" s="5">
        <v>0.8</v>
      </c>
      <c r="X93" s="5">
        <v>1.3</v>
      </c>
      <c r="Y93" s="5">
        <v>2</v>
      </c>
      <c r="Z93" s="5">
        <v>0.5</v>
      </c>
      <c r="AA93" s="5">
        <v>0.8</v>
      </c>
      <c r="AB93" s="5">
        <v>0</v>
      </c>
      <c r="AC93" s="5">
        <v>0</v>
      </c>
      <c r="AD93" s="5">
        <v>1</v>
      </c>
      <c r="AE93" s="5">
        <v>0</v>
      </c>
      <c r="AF93" s="50" t="b">
        <f>ISNONTEXT(IF(B93&lt;&gt;B94,COUNTIF($B$3:B93,B93),""))</f>
        <v>1</v>
      </c>
    </row>
    <row r="94" spans="1:32" ht="17" x14ac:dyDescent="0.2">
      <c r="A94" s="4">
        <v>67</v>
      </c>
      <c r="B94" s="6" t="s">
        <v>135</v>
      </c>
      <c r="C94" s="6" t="str">
        <f t="shared" si="1"/>
        <v>Troy Brown Jr.</v>
      </c>
      <c r="D94" s="5" t="s">
        <v>77</v>
      </c>
      <c r="E94" s="5">
        <v>23</v>
      </c>
      <c r="F94" s="6" t="s">
        <v>39</v>
      </c>
      <c r="G94" s="5">
        <v>65</v>
      </c>
      <c r="H94" s="5">
        <v>41</v>
      </c>
      <c r="I94" s="5">
        <v>24.7</v>
      </c>
      <c r="J94" s="5">
        <v>2.7</v>
      </c>
      <c r="K94" s="5">
        <v>6.2</v>
      </c>
      <c r="L94" s="5">
        <v>0.434</v>
      </c>
      <c r="M94" s="5">
        <v>1.4</v>
      </c>
      <c r="N94" s="5">
        <v>3.7</v>
      </c>
      <c r="O94" s="5">
        <v>0.372</v>
      </c>
      <c r="P94" s="5">
        <v>1.3</v>
      </c>
      <c r="Q94" s="5">
        <v>2.5</v>
      </c>
      <c r="R94" s="5">
        <v>0.52500000000000002</v>
      </c>
      <c r="S94" s="5">
        <v>0.54500000000000004</v>
      </c>
      <c r="T94" s="5">
        <v>0.5</v>
      </c>
      <c r="U94" s="5">
        <v>0.5</v>
      </c>
      <c r="V94" s="5">
        <v>0.91400000000000003</v>
      </c>
      <c r="W94" s="5">
        <v>0.9</v>
      </c>
      <c r="X94" s="5">
        <v>3.2</v>
      </c>
      <c r="Y94" s="5">
        <v>4.0999999999999996</v>
      </c>
      <c r="Z94" s="5">
        <v>1.2</v>
      </c>
      <c r="AA94" s="5">
        <v>0.8</v>
      </c>
      <c r="AB94" s="5">
        <v>0.2</v>
      </c>
      <c r="AC94" s="5">
        <v>0.7</v>
      </c>
      <c r="AD94" s="5">
        <v>1.6</v>
      </c>
      <c r="AE94" s="5">
        <v>7.2</v>
      </c>
      <c r="AF94" s="50" t="b">
        <f>ISNONTEXT(IF(B94&lt;&gt;B95,COUNTIF($B$3:B94,B94),""))</f>
        <v>1</v>
      </c>
    </row>
    <row r="95" spans="1:32" ht="17" x14ac:dyDescent="0.2">
      <c r="A95" s="4">
        <v>68</v>
      </c>
      <c r="B95" s="6" t="s">
        <v>136</v>
      </c>
      <c r="C95" s="6" t="str">
        <f t="shared" si="1"/>
        <v>Jalen Brunson</v>
      </c>
      <c r="D95" s="5" t="s">
        <v>73</v>
      </c>
      <c r="E95" s="5">
        <v>26</v>
      </c>
      <c r="F95" s="6" t="s">
        <v>12</v>
      </c>
      <c r="G95" s="5">
        <v>62</v>
      </c>
      <c r="H95" s="5">
        <v>62</v>
      </c>
      <c r="I95" s="5">
        <v>34.9</v>
      </c>
      <c r="J95" s="5">
        <v>8.5</v>
      </c>
      <c r="K95" s="5">
        <v>17.399999999999999</v>
      </c>
      <c r="L95" s="5">
        <v>0.48699999999999999</v>
      </c>
      <c r="M95" s="5">
        <v>1.9</v>
      </c>
      <c r="N95" s="5">
        <v>4.7</v>
      </c>
      <c r="O95" s="5">
        <v>0.41399999999999998</v>
      </c>
      <c r="P95" s="5">
        <v>6.5</v>
      </c>
      <c r="Q95" s="5">
        <v>12.7</v>
      </c>
      <c r="R95" s="5">
        <v>0.51400000000000001</v>
      </c>
      <c r="S95" s="5">
        <v>0.54300000000000004</v>
      </c>
      <c r="T95" s="5">
        <v>4.9000000000000004</v>
      </c>
      <c r="U95" s="5">
        <v>5.9</v>
      </c>
      <c r="V95" s="5">
        <v>0.83299999999999996</v>
      </c>
      <c r="W95" s="5">
        <v>0.6</v>
      </c>
      <c r="X95" s="5">
        <v>3</v>
      </c>
      <c r="Y95" s="5">
        <v>3.6</v>
      </c>
      <c r="Z95" s="5">
        <v>6.1</v>
      </c>
      <c r="AA95" s="5">
        <v>0.9</v>
      </c>
      <c r="AB95" s="5">
        <v>0.2</v>
      </c>
      <c r="AC95" s="5">
        <v>2</v>
      </c>
      <c r="AD95" s="5">
        <v>2.2000000000000002</v>
      </c>
      <c r="AE95" s="5">
        <v>23.8</v>
      </c>
      <c r="AF95" s="50" t="b">
        <f>ISNONTEXT(IF(B95&lt;&gt;B96,COUNTIF($B$3:B95,B95),""))</f>
        <v>1</v>
      </c>
    </row>
    <row r="96" spans="1:32" ht="17" x14ac:dyDescent="0.2">
      <c r="A96" s="4">
        <v>69</v>
      </c>
      <c r="B96" s="6" t="s">
        <v>137</v>
      </c>
      <c r="C96" s="6" t="str">
        <f t="shared" si="1"/>
        <v/>
      </c>
      <c r="D96" s="5" t="s">
        <v>63</v>
      </c>
      <c r="E96" s="5">
        <v>25</v>
      </c>
      <c r="F96" s="5" t="s">
        <v>677</v>
      </c>
      <c r="G96" s="5">
        <v>54</v>
      </c>
      <c r="H96" s="5">
        <v>25</v>
      </c>
      <c r="I96" s="5">
        <v>19.100000000000001</v>
      </c>
      <c r="J96" s="5">
        <v>4</v>
      </c>
      <c r="K96" s="5">
        <v>6.4</v>
      </c>
      <c r="L96" s="5">
        <v>0.628</v>
      </c>
      <c r="M96" s="5">
        <v>0.4</v>
      </c>
      <c r="N96" s="5">
        <v>1</v>
      </c>
      <c r="O96" s="5">
        <v>0.436</v>
      </c>
      <c r="P96" s="5">
        <v>3.6</v>
      </c>
      <c r="Q96" s="5">
        <v>5.4</v>
      </c>
      <c r="R96" s="5">
        <v>0.66400000000000003</v>
      </c>
      <c r="S96" s="5">
        <v>0.66300000000000003</v>
      </c>
      <c r="T96" s="5">
        <v>1.7</v>
      </c>
      <c r="U96" s="5">
        <v>2.2999999999999998</v>
      </c>
      <c r="V96" s="5">
        <v>0.73799999999999999</v>
      </c>
      <c r="W96" s="5">
        <v>1.5</v>
      </c>
      <c r="X96" s="5">
        <v>4.5</v>
      </c>
      <c r="Y96" s="5">
        <v>6</v>
      </c>
      <c r="Z96" s="5">
        <v>0.6</v>
      </c>
      <c r="AA96" s="5">
        <v>0.3</v>
      </c>
      <c r="AB96" s="5">
        <v>0.5</v>
      </c>
      <c r="AC96" s="5">
        <v>0.7</v>
      </c>
      <c r="AD96" s="5">
        <v>1.8</v>
      </c>
      <c r="AE96" s="5">
        <v>10.199999999999999</v>
      </c>
      <c r="AF96" s="50" t="b">
        <f>ISNONTEXT(IF(B96&lt;&gt;B97,COUNTIF($B$3:B96,B96),""))</f>
        <v>0</v>
      </c>
    </row>
    <row r="97" spans="1:32" ht="17" x14ac:dyDescent="0.2">
      <c r="A97" s="4">
        <v>69</v>
      </c>
      <c r="B97" s="6" t="s">
        <v>137</v>
      </c>
      <c r="C97" s="6" t="str">
        <f t="shared" si="1"/>
        <v/>
      </c>
      <c r="D97" s="5" t="s">
        <v>63</v>
      </c>
      <c r="E97" s="5">
        <v>25</v>
      </c>
      <c r="F97" s="6" t="s">
        <v>39</v>
      </c>
      <c r="G97" s="5">
        <v>41</v>
      </c>
      <c r="H97" s="5">
        <v>25</v>
      </c>
      <c r="I97" s="5">
        <v>21.4</v>
      </c>
      <c r="J97" s="5">
        <v>4.8</v>
      </c>
      <c r="K97" s="5">
        <v>7.3</v>
      </c>
      <c r="L97" s="5">
        <v>0.65400000000000003</v>
      </c>
      <c r="M97" s="5">
        <v>0.5</v>
      </c>
      <c r="N97" s="5">
        <v>1.2</v>
      </c>
      <c r="O97" s="5">
        <v>0.44</v>
      </c>
      <c r="P97" s="5">
        <v>4.3</v>
      </c>
      <c r="Q97" s="5">
        <v>6.1</v>
      </c>
      <c r="R97" s="5">
        <v>0.69699999999999995</v>
      </c>
      <c r="S97" s="5">
        <v>0.69099999999999995</v>
      </c>
      <c r="T97" s="5">
        <v>2</v>
      </c>
      <c r="U97" s="5">
        <v>2.6</v>
      </c>
      <c r="V97" s="5">
        <v>0.74099999999999999</v>
      </c>
      <c r="W97" s="5">
        <v>1.6</v>
      </c>
      <c r="X97" s="5">
        <v>5.2</v>
      </c>
      <c r="Y97" s="5">
        <v>6.8</v>
      </c>
      <c r="Z97" s="5">
        <v>0.7</v>
      </c>
      <c r="AA97" s="5">
        <v>0.3</v>
      </c>
      <c r="AB97" s="5">
        <v>0.6</v>
      </c>
      <c r="AC97" s="5">
        <v>0.7</v>
      </c>
      <c r="AD97" s="5">
        <v>1.9</v>
      </c>
      <c r="AE97" s="5">
        <v>12.1</v>
      </c>
      <c r="AF97" s="50" t="b">
        <f>ISNONTEXT(IF(B97&lt;&gt;B98,COUNTIF($B$3:B97,B97),""))</f>
        <v>0</v>
      </c>
    </row>
    <row r="98" spans="1:32" ht="17" x14ac:dyDescent="0.2">
      <c r="A98" s="4">
        <v>69</v>
      </c>
      <c r="B98" s="6" t="s">
        <v>137</v>
      </c>
      <c r="C98" s="6" t="str">
        <f t="shared" si="1"/>
        <v>Thomas Bryant</v>
      </c>
      <c r="D98" s="5" t="s">
        <v>63</v>
      </c>
      <c r="E98" s="5">
        <v>25</v>
      </c>
      <c r="F98" s="6" t="s">
        <v>36</v>
      </c>
      <c r="G98" s="5">
        <v>13</v>
      </c>
      <c r="H98" s="5">
        <v>0</v>
      </c>
      <c r="I98" s="5">
        <v>11.8</v>
      </c>
      <c r="J98" s="5">
        <v>1.6</v>
      </c>
      <c r="K98" s="5">
        <v>3.5</v>
      </c>
      <c r="L98" s="5">
        <v>0.45700000000000002</v>
      </c>
      <c r="M98" s="5">
        <v>0.2</v>
      </c>
      <c r="N98" s="5">
        <v>0.4</v>
      </c>
      <c r="O98" s="5">
        <v>0.4</v>
      </c>
      <c r="P98" s="5">
        <v>1.5</v>
      </c>
      <c r="Q98" s="5">
        <v>3.2</v>
      </c>
      <c r="R98" s="5">
        <v>0.46300000000000002</v>
      </c>
      <c r="S98" s="5">
        <v>0.47799999999999998</v>
      </c>
      <c r="T98" s="5">
        <v>1</v>
      </c>
      <c r="U98" s="5">
        <v>1.4</v>
      </c>
      <c r="V98" s="5">
        <v>0.72199999999999998</v>
      </c>
      <c r="W98" s="5">
        <v>1.2</v>
      </c>
      <c r="X98" s="5">
        <v>2.4</v>
      </c>
      <c r="Y98" s="5">
        <v>3.6</v>
      </c>
      <c r="Z98" s="5">
        <v>0.1</v>
      </c>
      <c r="AA98" s="5">
        <v>0.2</v>
      </c>
      <c r="AB98" s="5">
        <v>0.4</v>
      </c>
      <c r="AC98" s="5">
        <v>0.6</v>
      </c>
      <c r="AD98" s="5">
        <v>1.5</v>
      </c>
      <c r="AE98" s="5">
        <v>4.4000000000000004</v>
      </c>
      <c r="AF98" s="50" t="b">
        <f>ISNONTEXT(IF(B98&lt;&gt;B99,COUNTIF($B$3:B98,B98),""))</f>
        <v>1</v>
      </c>
    </row>
    <row r="99" spans="1:32" ht="17" x14ac:dyDescent="0.2">
      <c r="A99" s="4">
        <v>70</v>
      </c>
      <c r="B99" s="6" t="s">
        <v>138</v>
      </c>
      <c r="C99" s="6" t="str">
        <f t="shared" si="1"/>
        <v>Reggie Bullock</v>
      </c>
      <c r="D99" s="5" t="s">
        <v>77</v>
      </c>
      <c r="E99" s="5">
        <v>31</v>
      </c>
      <c r="F99" s="6" t="s">
        <v>23</v>
      </c>
      <c r="G99" s="5">
        <v>68</v>
      </c>
      <c r="H99" s="5">
        <v>45</v>
      </c>
      <c r="I99" s="5">
        <v>30.5</v>
      </c>
      <c r="J99" s="5">
        <v>2.5</v>
      </c>
      <c r="K99" s="5">
        <v>6</v>
      </c>
      <c r="L99" s="5">
        <v>0.40600000000000003</v>
      </c>
      <c r="M99" s="5">
        <v>2</v>
      </c>
      <c r="N99" s="5">
        <v>5.0999999999999996</v>
      </c>
      <c r="O99" s="5">
        <v>0.38300000000000001</v>
      </c>
      <c r="P99" s="5">
        <v>0.5</v>
      </c>
      <c r="Q99" s="5">
        <v>0.9</v>
      </c>
      <c r="R99" s="5">
        <v>0.53100000000000003</v>
      </c>
      <c r="S99" s="5">
        <v>0.56799999999999995</v>
      </c>
      <c r="T99" s="5">
        <v>0.4</v>
      </c>
      <c r="U99" s="5">
        <v>0.5</v>
      </c>
      <c r="V99" s="5">
        <v>0.70299999999999996</v>
      </c>
      <c r="W99" s="5">
        <v>0.5</v>
      </c>
      <c r="X99" s="5">
        <v>3.2</v>
      </c>
      <c r="Y99" s="5">
        <v>3.6</v>
      </c>
      <c r="Z99" s="5">
        <v>1.4</v>
      </c>
      <c r="AA99" s="5">
        <v>0.8</v>
      </c>
      <c r="AB99" s="5">
        <v>0.2</v>
      </c>
      <c r="AC99" s="5">
        <v>0.5</v>
      </c>
      <c r="AD99" s="5">
        <v>2.2000000000000002</v>
      </c>
      <c r="AE99" s="5">
        <v>7.3</v>
      </c>
      <c r="AF99" s="50" t="b">
        <f>ISNONTEXT(IF(B99&lt;&gt;B100,COUNTIF($B$3:B99,B99),""))</f>
        <v>1</v>
      </c>
    </row>
    <row r="100" spans="1:32" ht="17" x14ac:dyDescent="0.2">
      <c r="A100" s="4">
        <v>71</v>
      </c>
      <c r="B100" s="6" t="s">
        <v>139</v>
      </c>
      <c r="C100" s="6" t="str">
        <f t="shared" si="1"/>
        <v>Alec Burks</v>
      </c>
      <c r="D100" s="5" t="s">
        <v>67</v>
      </c>
      <c r="E100" s="5">
        <v>31</v>
      </c>
      <c r="F100" s="6" t="s">
        <v>28</v>
      </c>
      <c r="G100" s="5">
        <v>51</v>
      </c>
      <c r="H100" s="5">
        <v>8</v>
      </c>
      <c r="I100" s="5">
        <v>22</v>
      </c>
      <c r="J100" s="5">
        <v>3.9</v>
      </c>
      <c r="K100" s="5">
        <v>9</v>
      </c>
      <c r="L100" s="5">
        <v>0.436</v>
      </c>
      <c r="M100" s="5">
        <v>1.9</v>
      </c>
      <c r="N100" s="5">
        <v>4.7</v>
      </c>
      <c r="O100" s="5">
        <v>0.41399999999999998</v>
      </c>
      <c r="P100" s="5">
        <v>2</v>
      </c>
      <c r="Q100" s="5">
        <v>4.3</v>
      </c>
      <c r="R100" s="5">
        <v>0.45900000000000002</v>
      </c>
      <c r="S100" s="5">
        <v>0.54400000000000004</v>
      </c>
      <c r="T100" s="5">
        <v>3</v>
      </c>
      <c r="U100" s="5">
        <v>3.7</v>
      </c>
      <c r="V100" s="5">
        <v>0.81399999999999995</v>
      </c>
      <c r="W100" s="5">
        <v>0.4</v>
      </c>
      <c r="X100" s="5">
        <v>2.7</v>
      </c>
      <c r="Y100" s="5">
        <v>3.1</v>
      </c>
      <c r="Z100" s="5">
        <v>2.2000000000000002</v>
      </c>
      <c r="AA100" s="5">
        <v>0.7</v>
      </c>
      <c r="AB100" s="5">
        <v>0.2</v>
      </c>
      <c r="AC100" s="5">
        <v>1.1000000000000001</v>
      </c>
      <c r="AD100" s="5">
        <v>1.9</v>
      </c>
      <c r="AE100" s="5">
        <v>12.8</v>
      </c>
      <c r="AF100" s="50" t="b">
        <f>ISNONTEXT(IF(B100&lt;&gt;B101,COUNTIF($B$3:B100,B100),""))</f>
        <v>1</v>
      </c>
    </row>
    <row r="101" spans="1:32" ht="17" x14ac:dyDescent="0.2">
      <c r="A101" s="4">
        <v>72</v>
      </c>
      <c r="B101" s="6" t="s">
        <v>140</v>
      </c>
      <c r="C101" s="6" t="str">
        <f t="shared" si="1"/>
        <v>Deonte Burton</v>
      </c>
      <c r="D101" s="5" t="s">
        <v>67</v>
      </c>
      <c r="E101" s="5">
        <v>29</v>
      </c>
      <c r="F101" s="6" t="s">
        <v>14</v>
      </c>
      <c r="G101" s="5">
        <v>2</v>
      </c>
      <c r="H101" s="5">
        <v>0</v>
      </c>
      <c r="I101" s="5">
        <v>3</v>
      </c>
      <c r="J101" s="5">
        <v>0</v>
      </c>
      <c r="K101" s="5">
        <v>1</v>
      </c>
      <c r="L101" s="5">
        <v>0</v>
      </c>
      <c r="M101" s="5">
        <v>0</v>
      </c>
      <c r="N101" s="5">
        <v>0.5</v>
      </c>
      <c r="O101" s="5">
        <v>0</v>
      </c>
      <c r="P101" s="5">
        <v>0</v>
      </c>
      <c r="Q101" s="5">
        <v>0.5</v>
      </c>
      <c r="R101" s="5">
        <v>0</v>
      </c>
      <c r="S101" s="5">
        <v>0</v>
      </c>
      <c r="T101" s="5">
        <v>0</v>
      </c>
      <c r="U101" s="5">
        <v>0</v>
      </c>
      <c r="V101" s="5"/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0" t="b">
        <f>ISNONTEXT(IF(B101&lt;&gt;B102,COUNTIF($B$3:B101,B101),""))</f>
        <v>1</v>
      </c>
    </row>
    <row r="102" spans="1:32" ht="17" x14ac:dyDescent="0.2">
      <c r="A102" s="4">
        <v>73</v>
      </c>
      <c r="B102" s="6" t="s">
        <v>141</v>
      </c>
      <c r="C102" s="6" t="str">
        <f t="shared" si="1"/>
        <v>Jared Butler</v>
      </c>
      <c r="D102" s="5" t="s">
        <v>67</v>
      </c>
      <c r="E102" s="5">
        <v>22</v>
      </c>
      <c r="F102" s="6" t="s">
        <v>19</v>
      </c>
      <c r="G102" s="5">
        <v>2</v>
      </c>
      <c r="H102" s="5">
        <v>0</v>
      </c>
      <c r="I102" s="5">
        <v>9.5</v>
      </c>
      <c r="J102" s="5">
        <v>1</v>
      </c>
      <c r="K102" s="5">
        <v>2</v>
      </c>
      <c r="L102" s="5">
        <v>0.5</v>
      </c>
      <c r="M102" s="5">
        <v>0.5</v>
      </c>
      <c r="N102" s="5">
        <v>1</v>
      </c>
      <c r="O102" s="5">
        <v>0.5</v>
      </c>
      <c r="P102" s="5">
        <v>0.5</v>
      </c>
      <c r="Q102" s="5">
        <v>1</v>
      </c>
      <c r="R102" s="5">
        <v>0.5</v>
      </c>
      <c r="S102" s="5">
        <v>0.625</v>
      </c>
      <c r="T102" s="5">
        <v>0</v>
      </c>
      <c r="U102" s="5">
        <v>0</v>
      </c>
      <c r="V102" s="5"/>
      <c r="W102" s="5">
        <v>0</v>
      </c>
      <c r="X102" s="5">
        <v>0.5</v>
      </c>
      <c r="Y102" s="5">
        <v>0.5</v>
      </c>
      <c r="Z102" s="5">
        <v>2</v>
      </c>
      <c r="AA102" s="5">
        <v>1.5</v>
      </c>
      <c r="AB102" s="5">
        <v>0</v>
      </c>
      <c r="AC102" s="5">
        <v>1</v>
      </c>
      <c r="AD102" s="5">
        <v>1.5</v>
      </c>
      <c r="AE102" s="5">
        <v>2.5</v>
      </c>
      <c r="AF102" s="50" t="b">
        <f>ISNONTEXT(IF(B102&lt;&gt;B103,COUNTIF($B$3:B102,B102),""))</f>
        <v>1</v>
      </c>
    </row>
    <row r="103" spans="1:32" ht="17" x14ac:dyDescent="0.2">
      <c r="A103" s="4">
        <v>74</v>
      </c>
      <c r="B103" s="6" t="s">
        <v>142</v>
      </c>
      <c r="C103" s="6" t="str">
        <f t="shared" si="1"/>
        <v>Jimmy Butler</v>
      </c>
      <c r="D103" s="5" t="s">
        <v>77</v>
      </c>
      <c r="E103" s="5">
        <v>33</v>
      </c>
      <c r="F103" s="6" t="s">
        <v>26</v>
      </c>
      <c r="G103" s="5">
        <v>56</v>
      </c>
      <c r="H103" s="5">
        <v>56</v>
      </c>
      <c r="I103" s="5">
        <v>33.299999999999997</v>
      </c>
      <c r="J103" s="5">
        <v>7.3</v>
      </c>
      <c r="K103" s="5">
        <v>14</v>
      </c>
      <c r="L103" s="5">
        <v>0.52600000000000002</v>
      </c>
      <c r="M103" s="5">
        <v>0.6</v>
      </c>
      <c r="N103" s="5">
        <v>1.6</v>
      </c>
      <c r="O103" s="5">
        <v>0.33700000000000002</v>
      </c>
      <c r="P103" s="5">
        <v>6.8</v>
      </c>
      <c r="Q103" s="5">
        <v>12.3</v>
      </c>
      <c r="R103" s="5">
        <v>0.55100000000000005</v>
      </c>
      <c r="S103" s="5">
        <v>0.54500000000000004</v>
      </c>
      <c r="T103" s="5">
        <v>7.4</v>
      </c>
      <c r="U103" s="5">
        <v>8.6</v>
      </c>
      <c r="V103" s="5">
        <v>0.85299999999999998</v>
      </c>
      <c r="W103" s="5">
        <v>2.4</v>
      </c>
      <c r="X103" s="5">
        <v>3.8</v>
      </c>
      <c r="Y103" s="5">
        <v>6.1</v>
      </c>
      <c r="Z103" s="5">
        <v>5.0999999999999996</v>
      </c>
      <c r="AA103" s="5">
        <v>1.9</v>
      </c>
      <c r="AB103" s="5">
        <v>0.4</v>
      </c>
      <c r="AC103" s="5">
        <v>1.7</v>
      </c>
      <c r="AD103" s="5">
        <v>1.3</v>
      </c>
      <c r="AE103" s="5">
        <v>22.6</v>
      </c>
      <c r="AF103" s="50" t="b">
        <f>ISNONTEXT(IF(B103&lt;&gt;B104,COUNTIF($B$3:B103,B103),""))</f>
        <v>1</v>
      </c>
    </row>
    <row r="104" spans="1:32" ht="17" x14ac:dyDescent="0.2">
      <c r="A104" s="4">
        <v>75</v>
      </c>
      <c r="B104" s="6" t="s">
        <v>143</v>
      </c>
      <c r="C104" s="6" t="str">
        <f t="shared" si="1"/>
        <v>John Butler</v>
      </c>
      <c r="D104" s="5" t="s">
        <v>63</v>
      </c>
      <c r="E104" s="5">
        <v>20</v>
      </c>
      <c r="F104" s="6" t="s">
        <v>33</v>
      </c>
      <c r="G104" s="5">
        <v>9</v>
      </c>
      <c r="H104" s="5">
        <v>0</v>
      </c>
      <c r="I104" s="5">
        <v>3.3</v>
      </c>
      <c r="J104" s="5">
        <v>0.1</v>
      </c>
      <c r="K104" s="5">
        <v>0.6</v>
      </c>
      <c r="L104" s="5">
        <v>0.2</v>
      </c>
      <c r="M104" s="5">
        <v>0</v>
      </c>
      <c r="N104" s="5">
        <v>0.4</v>
      </c>
      <c r="O104" s="5">
        <v>0</v>
      </c>
      <c r="P104" s="5">
        <v>0.1</v>
      </c>
      <c r="Q104" s="5">
        <v>0.1</v>
      </c>
      <c r="R104" s="5">
        <v>1</v>
      </c>
      <c r="S104" s="5">
        <v>0.2</v>
      </c>
      <c r="T104" s="5">
        <v>0</v>
      </c>
      <c r="U104" s="5">
        <v>0</v>
      </c>
      <c r="V104" s="5"/>
      <c r="W104" s="5">
        <v>0.1</v>
      </c>
      <c r="X104" s="5">
        <v>0.1</v>
      </c>
      <c r="Y104" s="5">
        <v>0.2</v>
      </c>
      <c r="Z104" s="5">
        <v>0.1</v>
      </c>
      <c r="AA104" s="5">
        <v>0.1</v>
      </c>
      <c r="AB104" s="5">
        <v>0.3</v>
      </c>
      <c r="AC104" s="5">
        <v>0</v>
      </c>
      <c r="AD104" s="5">
        <v>0.2</v>
      </c>
      <c r="AE104" s="5">
        <v>0.2</v>
      </c>
      <c r="AF104" s="50" t="b">
        <f>ISNONTEXT(IF(B104&lt;&gt;B105,COUNTIF($B$3:B104,B104),""))</f>
        <v>1</v>
      </c>
    </row>
    <row r="105" spans="1:32" ht="17" x14ac:dyDescent="0.2">
      <c r="A105" s="4">
        <v>76</v>
      </c>
      <c r="B105" s="6" t="s">
        <v>144</v>
      </c>
      <c r="C105" s="6" t="str">
        <f t="shared" si="1"/>
        <v>Jamal Cain</v>
      </c>
      <c r="D105" s="5" t="s">
        <v>77</v>
      </c>
      <c r="E105" s="5">
        <v>23</v>
      </c>
      <c r="F105" s="6" t="s">
        <v>26</v>
      </c>
      <c r="G105" s="5">
        <v>15</v>
      </c>
      <c r="H105" s="5">
        <v>0</v>
      </c>
      <c r="I105" s="5">
        <v>12.4</v>
      </c>
      <c r="J105" s="5">
        <v>1.7</v>
      </c>
      <c r="K105" s="5">
        <v>3.3</v>
      </c>
      <c r="L105" s="5">
        <v>0.52</v>
      </c>
      <c r="M105" s="5">
        <v>0.1</v>
      </c>
      <c r="N105" s="5">
        <v>0.8</v>
      </c>
      <c r="O105" s="5">
        <v>0.16700000000000001</v>
      </c>
      <c r="P105" s="5">
        <v>1.6</v>
      </c>
      <c r="Q105" s="5">
        <v>2.5</v>
      </c>
      <c r="R105" s="5">
        <v>0.63200000000000001</v>
      </c>
      <c r="S105" s="5">
        <v>0.54</v>
      </c>
      <c r="T105" s="5">
        <v>0.8</v>
      </c>
      <c r="U105" s="5">
        <v>1.1000000000000001</v>
      </c>
      <c r="V105" s="5">
        <v>0.75</v>
      </c>
      <c r="W105" s="5">
        <v>0.8</v>
      </c>
      <c r="X105" s="5">
        <v>1.8</v>
      </c>
      <c r="Y105" s="5">
        <v>2.6</v>
      </c>
      <c r="Z105" s="5">
        <v>0.6</v>
      </c>
      <c r="AA105" s="5">
        <v>0.5</v>
      </c>
      <c r="AB105" s="5">
        <v>0</v>
      </c>
      <c r="AC105" s="5">
        <v>0.3</v>
      </c>
      <c r="AD105" s="5">
        <v>1</v>
      </c>
      <c r="AE105" s="5">
        <v>4.4000000000000004</v>
      </c>
      <c r="AF105" s="50" t="b">
        <f>ISNONTEXT(IF(B105&lt;&gt;B106,COUNTIF($B$3:B105,B105),""))</f>
        <v>1</v>
      </c>
    </row>
    <row r="106" spans="1:32" ht="17" x14ac:dyDescent="0.2">
      <c r="A106" s="4">
        <v>77</v>
      </c>
      <c r="B106" s="6" t="s">
        <v>145</v>
      </c>
      <c r="C106" s="6" t="str">
        <f t="shared" si="1"/>
        <v>Kentavious Caldwell-Pope</v>
      </c>
      <c r="D106" s="5" t="s">
        <v>67</v>
      </c>
      <c r="E106" s="5">
        <v>29</v>
      </c>
      <c r="F106" s="6" t="s">
        <v>36</v>
      </c>
      <c r="G106" s="5">
        <v>67</v>
      </c>
      <c r="H106" s="5">
        <v>67</v>
      </c>
      <c r="I106" s="5">
        <v>31.6</v>
      </c>
      <c r="J106" s="5">
        <v>4</v>
      </c>
      <c r="K106" s="5">
        <v>8.4</v>
      </c>
      <c r="L106" s="5">
        <v>0.47499999999999998</v>
      </c>
      <c r="M106" s="5">
        <v>1.9</v>
      </c>
      <c r="N106" s="5">
        <v>4.2</v>
      </c>
      <c r="O106" s="5">
        <v>0.44</v>
      </c>
      <c r="P106" s="5">
        <v>2.1</v>
      </c>
      <c r="Q106" s="5">
        <v>4.0999999999999996</v>
      </c>
      <c r="R106" s="5">
        <v>0.51100000000000001</v>
      </c>
      <c r="S106" s="5">
        <v>0.58599999999999997</v>
      </c>
      <c r="T106" s="5">
        <v>1.4</v>
      </c>
      <c r="U106" s="5">
        <v>1.6</v>
      </c>
      <c r="V106" s="5">
        <v>0.83599999999999997</v>
      </c>
      <c r="W106" s="5">
        <v>0.5</v>
      </c>
      <c r="X106" s="5">
        <v>2.2999999999999998</v>
      </c>
      <c r="Y106" s="5">
        <v>2.8</v>
      </c>
      <c r="Z106" s="5">
        <v>2.5</v>
      </c>
      <c r="AA106" s="5">
        <v>1.5</v>
      </c>
      <c r="AB106" s="5">
        <v>0.5</v>
      </c>
      <c r="AC106" s="5">
        <v>1.1000000000000001</v>
      </c>
      <c r="AD106" s="5">
        <v>2</v>
      </c>
      <c r="AE106" s="5">
        <v>11.2</v>
      </c>
      <c r="AF106" s="50" t="b">
        <f>ISNONTEXT(IF(B106&lt;&gt;B107,COUNTIF($B$3:B106,B106),""))</f>
        <v>1</v>
      </c>
    </row>
    <row r="107" spans="1:32" ht="17" x14ac:dyDescent="0.2">
      <c r="A107" s="4">
        <v>78</v>
      </c>
      <c r="B107" s="6" t="s">
        <v>146</v>
      </c>
      <c r="C107" s="6" t="str">
        <f t="shared" si="1"/>
        <v>Facundo Campazzo</v>
      </c>
      <c r="D107" s="5" t="s">
        <v>73</v>
      </c>
      <c r="E107" s="5">
        <v>31</v>
      </c>
      <c r="F107" s="6" t="s">
        <v>23</v>
      </c>
      <c r="G107" s="5">
        <v>8</v>
      </c>
      <c r="H107" s="5">
        <v>0</v>
      </c>
      <c r="I107" s="5">
        <v>6.5</v>
      </c>
      <c r="J107" s="5">
        <v>0.4</v>
      </c>
      <c r="K107" s="5">
        <v>1.6</v>
      </c>
      <c r="L107" s="5">
        <v>0.23100000000000001</v>
      </c>
      <c r="M107" s="5">
        <v>0.4</v>
      </c>
      <c r="N107" s="5">
        <v>1.4</v>
      </c>
      <c r="O107" s="5">
        <v>0.27300000000000002</v>
      </c>
      <c r="P107" s="5">
        <v>0</v>
      </c>
      <c r="Q107" s="5">
        <v>0.3</v>
      </c>
      <c r="R107" s="5">
        <v>0</v>
      </c>
      <c r="S107" s="5">
        <v>0.34599999999999997</v>
      </c>
      <c r="T107" s="5">
        <v>0.1</v>
      </c>
      <c r="U107" s="5">
        <v>0.3</v>
      </c>
      <c r="V107" s="5">
        <v>0.5</v>
      </c>
      <c r="W107" s="5">
        <v>0</v>
      </c>
      <c r="X107" s="5">
        <v>0.3</v>
      </c>
      <c r="Y107" s="5">
        <v>0.3</v>
      </c>
      <c r="Z107" s="5">
        <v>1.1000000000000001</v>
      </c>
      <c r="AA107" s="5">
        <v>0.8</v>
      </c>
      <c r="AB107" s="5">
        <v>0</v>
      </c>
      <c r="AC107" s="5">
        <v>0.4</v>
      </c>
      <c r="AD107" s="5">
        <v>0.4</v>
      </c>
      <c r="AE107" s="5">
        <v>1.3</v>
      </c>
      <c r="AF107" s="50" t="b">
        <f>ISNONTEXT(IF(B107&lt;&gt;B108,COUNTIF($B$3:B107,B107),""))</f>
        <v>1</v>
      </c>
    </row>
    <row r="108" spans="1:32" ht="17" x14ac:dyDescent="0.2">
      <c r="A108" s="4">
        <v>79</v>
      </c>
      <c r="B108" s="6" t="s">
        <v>147</v>
      </c>
      <c r="C108" s="6" t="str">
        <f t="shared" si="1"/>
        <v>Vlatko Čančar</v>
      </c>
      <c r="D108" s="5" t="s">
        <v>11</v>
      </c>
      <c r="E108" s="5">
        <v>25</v>
      </c>
      <c r="F108" s="6" t="s">
        <v>36</v>
      </c>
      <c r="G108" s="5">
        <v>51</v>
      </c>
      <c r="H108" s="5">
        <v>8</v>
      </c>
      <c r="I108" s="5">
        <v>15.7</v>
      </c>
      <c r="J108" s="5">
        <v>2</v>
      </c>
      <c r="K108" s="5">
        <v>4.0999999999999996</v>
      </c>
      <c r="L108" s="5">
        <v>0.49</v>
      </c>
      <c r="M108" s="5">
        <v>0.8</v>
      </c>
      <c r="N108" s="5">
        <v>2.1</v>
      </c>
      <c r="O108" s="5">
        <v>0.4</v>
      </c>
      <c r="P108" s="5">
        <v>1.2</v>
      </c>
      <c r="Q108" s="5">
        <v>2</v>
      </c>
      <c r="R108" s="5">
        <v>0.58299999999999996</v>
      </c>
      <c r="S108" s="5">
        <v>0.59099999999999997</v>
      </c>
      <c r="T108" s="5">
        <v>0.6</v>
      </c>
      <c r="U108" s="5">
        <v>0.6</v>
      </c>
      <c r="V108" s="5">
        <v>0.93799999999999994</v>
      </c>
      <c r="W108" s="5">
        <v>0.4</v>
      </c>
      <c r="X108" s="5">
        <v>1.8</v>
      </c>
      <c r="Y108" s="5">
        <v>2.2999999999999998</v>
      </c>
      <c r="Z108" s="5">
        <v>1.4</v>
      </c>
      <c r="AA108" s="5">
        <v>0.4</v>
      </c>
      <c r="AB108" s="5">
        <v>0.2</v>
      </c>
      <c r="AC108" s="5">
        <v>0.6</v>
      </c>
      <c r="AD108" s="5">
        <v>1.5</v>
      </c>
      <c r="AE108" s="5">
        <v>5.4</v>
      </c>
      <c r="AF108" s="50" t="b">
        <f>ISNONTEXT(IF(B108&lt;&gt;B109,COUNTIF($B$3:B108,B108),""))</f>
        <v>1</v>
      </c>
    </row>
    <row r="109" spans="1:32" ht="17" x14ac:dyDescent="0.2">
      <c r="A109" s="4">
        <v>80</v>
      </c>
      <c r="B109" s="6" t="s">
        <v>148</v>
      </c>
      <c r="C109" s="6" t="str">
        <f t="shared" si="1"/>
        <v>Clint Capela</v>
      </c>
      <c r="D109" s="5" t="s">
        <v>63</v>
      </c>
      <c r="E109" s="5">
        <v>28</v>
      </c>
      <c r="F109" s="6" t="s">
        <v>24</v>
      </c>
      <c r="G109" s="5">
        <v>54</v>
      </c>
      <c r="H109" s="5">
        <v>52</v>
      </c>
      <c r="I109" s="5">
        <v>26.6</v>
      </c>
      <c r="J109" s="5">
        <v>5.4</v>
      </c>
      <c r="K109" s="5">
        <v>8.4</v>
      </c>
      <c r="L109" s="5">
        <v>0.63800000000000001</v>
      </c>
      <c r="M109" s="5">
        <v>0</v>
      </c>
      <c r="N109" s="5">
        <v>0</v>
      </c>
      <c r="O109" s="5">
        <v>0</v>
      </c>
      <c r="P109" s="5">
        <v>5.4</v>
      </c>
      <c r="Q109" s="5">
        <v>8.4</v>
      </c>
      <c r="R109" s="5">
        <v>0.64</v>
      </c>
      <c r="S109" s="5">
        <v>0.63800000000000001</v>
      </c>
      <c r="T109" s="5">
        <v>1.1000000000000001</v>
      </c>
      <c r="U109" s="5">
        <v>1.9</v>
      </c>
      <c r="V109" s="5">
        <v>0.57999999999999996</v>
      </c>
      <c r="W109" s="5">
        <v>4.2</v>
      </c>
      <c r="X109" s="5">
        <v>6.8</v>
      </c>
      <c r="Y109" s="5">
        <v>11</v>
      </c>
      <c r="Z109" s="5">
        <v>0.9</v>
      </c>
      <c r="AA109" s="5">
        <v>0.7</v>
      </c>
      <c r="AB109" s="5">
        <v>1.2</v>
      </c>
      <c r="AC109" s="5">
        <v>0.8</v>
      </c>
      <c r="AD109" s="5">
        <v>2.1</v>
      </c>
      <c r="AE109" s="5">
        <v>11.9</v>
      </c>
      <c r="AF109" s="50" t="b">
        <f>ISNONTEXT(IF(B109&lt;&gt;B110,COUNTIF($B$3:B109,B109),""))</f>
        <v>1</v>
      </c>
    </row>
    <row r="110" spans="1:32" ht="17" x14ac:dyDescent="0.2">
      <c r="A110" s="4" t="s">
        <v>44</v>
      </c>
      <c r="B110" s="4" t="s">
        <v>45</v>
      </c>
      <c r="C110" s="6" t="str">
        <f t="shared" si="1"/>
        <v>Player</v>
      </c>
      <c r="D110" s="4" t="s">
        <v>46</v>
      </c>
      <c r="E110" s="4" t="s">
        <v>47</v>
      </c>
      <c r="F110" s="4" t="s">
        <v>48</v>
      </c>
      <c r="G110" s="4" t="s">
        <v>49</v>
      </c>
      <c r="H110" s="4" t="s">
        <v>50</v>
      </c>
      <c r="I110" s="4" t="s">
        <v>51</v>
      </c>
      <c r="J110" s="4" t="s">
        <v>52</v>
      </c>
      <c r="K110" s="4" t="s">
        <v>1</v>
      </c>
      <c r="L110" s="4" t="s">
        <v>2</v>
      </c>
      <c r="M110" s="4" t="s">
        <v>53</v>
      </c>
      <c r="N110" s="4" t="s">
        <v>3</v>
      </c>
      <c r="O110" s="4" t="s">
        <v>4</v>
      </c>
      <c r="P110" s="4" t="s">
        <v>54</v>
      </c>
      <c r="Q110" s="4" t="s">
        <v>55</v>
      </c>
      <c r="R110" s="4" t="s">
        <v>56</v>
      </c>
      <c r="S110" s="4" t="s">
        <v>57</v>
      </c>
      <c r="T110" s="4" t="s">
        <v>58</v>
      </c>
      <c r="U110" s="4" t="s">
        <v>5</v>
      </c>
      <c r="V110" s="4" t="s">
        <v>6</v>
      </c>
      <c r="W110" s="4" t="s">
        <v>59</v>
      </c>
      <c r="X110" s="4" t="s">
        <v>60</v>
      </c>
      <c r="Y110" s="4" t="s">
        <v>61</v>
      </c>
      <c r="Z110" s="4" t="s">
        <v>7</v>
      </c>
      <c r="AA110" s="4" t="s">
        <v>8</v>
      </c>
      <c r="AB110" s="4" t="s">
        <v>9</v>
      </c>
      <c r="AC110" s="4" t="s">
        <v>10</v>
      </c>
      <c r="AD110" s="4" t="s">
        <v>11</v>
      </c>
      <c r="AE110" s="4" t="s">
        <v>0</v>
      </c>
      <c r="AF110" s="50" t="b">
        <f>ISNONTEXT(IF(B110&lt;&gt;B111,COUNTIF($B$3:B110,B110),""))</f>
        <v>1</v>
      </c>
    </row>
    <row r="111" spans="1:32" ht="17" x14ac:dyDescent="0.2">
      <c r="A111" s="4">
        <v>81</v>
      </c>
      <c r="B111" s="6" t="s">
        <v>149</v>
      </c>
      <c r="C111" s="6" t="str">
        <f t="shared" si="1"/>
        <v>Vernon Carey Jr.</v>
      </c>
      <c r="D111" s="5" t="s">
        <v>63</v>
      </c>
      <c r="E111" s="5">
        <v>21</v>
      </c>
      <c r="F111" s="6" t="s">
        <v>34</v>
      </c>
      <c r="G111" s="5">
        <v>11</v>
      </c>
      <c r="H111" s="5">
        <v>0</v>
      </c>
      <c r="I111" s="5">
        <v>2.5</v>
      </c>
      <c r="J111" s="5">
        <v>0.2</v>
      </c>
      <c r="K111" s="5">
        <v>0.7</v>
      </c>
      <c r="L111" s="5">
        <v>0.25</v>
      </c>
      <c r="M111" s="5">
        <v>0</v>
      </c>
      <c r="N111" s="5">
        <v>0</v>
      </c>
      <c r="O111" s="5"/>
      <c r="P111" s="5">
        <v>0.2</v>
      </c>
      <c r="Q111" s="5">
        <v>0.7</v>
      </c>
      <c r="R111" s="5">
        <v>0.25</v>
      </c>
      <c r="S111" s="5">
        <v>0.25</v>
      </c>
      <c r="T111" s="5">
        <v>0.2</v>
      </c>
      <c r="U111" s="5">
        <v>0.2</v>
      </c>
      <c r="V111" s="5">
        <v>1</v>
      </c>
      <c r="W111" s="5">
        <v>0.3</v>
      </c>
      <c r="X111" s="5">
        <v>0.7</v>
      </c>
      <c r="Y111" s="5">
        <v>1</v>
      </c>
      <c r="Z111" s="5">
        <v>0.3</v>
      </c>
      <c r="AA111" s="5">
        <v>0.2</v>
      </c>
      <c r="AB111" s="5">
        <v>0.2</v>
      </c>
      <c r="AC111" s="5">
        <v>0.2</v>
      </c>
      <c r="AD111" s="5">
        <v>0.5</v>
      </c>
      <c r="AE111" s="5">
        <v>0.5</v>
      </c>
      <c r="AF111" s="50" t="b">
        <f>ISNONTEXT(IF(B111&lt;&gt;B112,COUNTIF($B$3:B111,B111),""))</f>
        <v>1</v>
      </c>
    </row>
    <row r="112" spans="1:32" ht="17" x14ac:dyDescent="0.2">
      <c r="A112" s="4">
        <v>82</v>
      </c>
      <c r="B112" s="6" t="s">
        <v>150</v>
      </c>
      <c r="C112" s="6" t="str">
        <f t="shared" si="1"/>
        <v>Jevon Carter</v>
      </c>
      <c r="D112" s="5" t="s">
        <v>73</v>
      </c>
      <c r="E112" s="5">
        <v>27</v>
      </c>
      <c r="F112" s="6" t="s">
        <v>17</v>
      </c>
      <c r="G112" s="5">
        <v>70</v>
      </c>
      <c r="H112" s="5">
        <v>35</v>
      </c>
      <c r="I112" s="5">
        <v>22.3</v>
      </c>
      <c r="J112" s="5">
        <v>2.9</v>
      </c>
      <c r="K112" s="5">
        <v>6.8</v>
      </c>
      <c r="L112" s="5">
        <v>0.43</v>
      </c>
      <c r="M112" s="5">
        <v>1.7</v>
      </c>
      <c r="N112" s="5">
        <v>4</v>
      </c>
      <c r="O112" s="5">
        <v>0.42199999999999999</v>
      </c>
      <c r="P112" s="5">
        <v>1.3</v>
      </c>
      <c r="Q112" s="5">
        <v>2.9</v>
      </c>
      <c r="R112" s="5">
        <v>0.44</v>
      </c>
      <c r="S112" s="5">
        <v>0.55200000000000005</v>
      </c>
      <c r="T112" s="5">
        <v>0.4</v>
      </c>
      <c r="U112" s="5">
        <v>0.5</v>
      </c>
      <c r="V112" s="5">
        <v>0.80600000000000005</v>
      </c>
      <c r="W112" s="5">
        <v>0.4</v>
      </c>
      <c r="X112" s="5">
        <v>2.1</v>
      </c>
      <c r="Y112" s="5">
        <v>2.6</v>
      </c>
      <c r="Z112" s="5">
        <v>2.4</v>
      </c>
      <c r="AA112" s="5">
        <v>0.9</v>
      </c>
      <c r="AB112" s="5">
        <v>0.4</v>
      </c>
      <c r="AC112" s="5">
        <v>1</v>
      </c>
      <c r="AD112" s="5">
        <v>2</v>
      </c>
      <c r="AE112" s="5">
        <v>7.9</v>
      </c>
      <c r="AF112" s="50" t="b">
        <f>ISNONTEXT(IF(B112&lt;&gt;B113,COUNTIF($B$3:B112,B112),""))</f>
        <v>1</v>
      </c>
    </row>
    <row r="113" spans="1:32" ht="17" x14ac:dyDescent="0.2">
      <c r="A113" s="4">
        <v>83</v>
      </c>
      <c r="B113" s="6" t="s">
        <v>151</v>
      </c>
      <c r="C113" s="6" t="str">
        <f t="shared" si="1"/>
        <v>Wendell Carter Jr.</v>
      </c>
      <c r="D113" s="5" t="s">
        <v>63</v>
      </c>
      <c r="E113" s="5">
        <v>23</v>
      </c>
      <c r="F113" s="6" t="s">
        <v>27</v>
      </c>
      <c r="G113" s="5">
        <v>47</v>
      </c>
      <c r="H113" s="5">
        <v>44</v>
      </c>
      <c r="I113" s="5">
        <v>29.9</v>
      </c>
      <c r="J113" s="5">
        <v>5.7</v>
      </c>
      <c r="K113" s="5">
        <v>10.9</v>
      </c>
      <c r="L113" s="5">
        <v>0.52400000000000002</v>
      </c>
      <c r="M113" s="5">
        <v>1.3</v>
      </c>
      <c r="N113" s="5">
        <v>3.7</v>
      </c>
      <c r="O113" s="5">
        <v>0.33700000000000002</v>
      </c>
      <c r="P113" s="5">
        <v>4.4000000000000004</v>
      </c>
      <c r="Q113" s="5">
        <v>7.1</v>
      </c>
      <c r="R113" s="5">
        <v>0.622</v>
      </c>
      <c r="S113" s="5">
        <v>0.58199999999999996</v>
      </c>
      <c r="T113" s="5">
        <v>2.7</v>
      </c>
      <c r="U113" s="5">
        <v>3.6</v>
      </c>
      <c r="V113" s="5">
        <v>0.73699999999999999</v>
      </c>
      <c r="W113" s="5">
        <v>2.2999999999999998</v>
      </c>
      <c r="X113" s="5">
        <v>6.5</v>
      </c>
      <c r="Y113" s="5">
        <v>8.8000000000000007</v>
      </c>
      <c r="Z113" s="5">
        <v>2.5</v>
      </c>
      <c r="AA113" s="5">
        <v>0.4</v>
      </c>
      <c r="AB113" s="5">
        <v>0.6</v>
      </c>
      <c r="AC113" s="5">
        <v>2.1</v>
      </c>
      <c r="AD113" s="5">
        <v>2.9</v>
      </c>
      <c r="AE113" s="5">
        <v>15.3</v>
      </c>
      <c r="AF113" s="50" t="b">
        <f>ISNONTEXT(IF(B113&lt;&gt;B114,COUNTIF($B$3:B113,B113),""))</f>
        <v>1</v>
      </c>
    </row>
    <row r="114" spans="1:32" ht="17" x14ac:dyDescent="0.2">
      <c r="A114" s="4">
        <v>84</v>
      </c>
      <c r="B114" s="6" t="s">
        <v>152</v>
      </c>
      <c r="C114" s="6" t="str">
        <f t="shared" si="1"/>
        <v>Alex Caruso</v>
      </c>
      <c r="D114" s="5" t="s">
        <v>73</v>
      </c>
      <c r="E114" s="5">
        <v>28</v>
      </c>
      <c r="F114" s="6" t="s">
        <v>21</v>
      </c>
      <c r="G114" s="5">
        <v>58</v>
      </c>
      <c r="H114" s="5">
        <v>27</v>
      </c>
      <c r="I114" s="5">
        <v>24.3</v>
      </c>
      <c r="J114" s="5">
        <v>1.9</v>
      </c>
      <c r="K114" s="5">
        <v>4.4000000000000004</v>
      </c>
      <c r="L114" s="5">
        <v>0.443</v>
      </c>
      <c r="M114" s="5">
        <v>0.8</v>
      </c>
      <c r="N114" s="5">
        <v>2.2999999999999998</v>
      </c>
      <c r="O114" s="5">
        <v>0.35899999999999999</v>
      </c>
      <c r="P114" s="5">
        <v>1.1000000000000001</v>
      </c>
      <c r="Q114" s="5">
        <v>2.1</v>
      </c>
      <c r="R114" s="5">
        <v>0.53300000000000003</v>
      </c>
      <c r="S114" s="5">
        <v>0.53600000000000003</v>
      </c>
      <c r="T114" s="5">
        <v>1</v>
      </c>
      <c r="U114" s="5">
        <v>1.2</v>
      </c>
      <c r="V114" s="5">
        <v>0.81200000000000006</v>
      </c>
      <c r="W114" s="5">
        <v>0.6</v>
      </c>
      <c r="X114" s="5">
        <v>2.4</v>
      </c>
      <c r="Y114" s="5">
        <v>3.1</v>
      </c>
      <c r="Z114" s="5">
        <v>3.1</v>
      </c>
      <c r="AA114" s="5">
        <v>1.6</v>
      </c>
      <c r="AB114" s="5">
        <v>0.6</v>
      </c>
      <c r="AC114" s="5">
        <v>1.3</v>
      </c>
      <c r="AD114" s="5">
        <v>2.5</v>
      </c>
      <c r="AE114" s="5">
        <v>5.6</v>
      </c>
      <c r="AF114" s="50" t="b">
        <f>ISNONTEXT(IF(B114&lt;&gt;B115,COUNTIF($B$3:B114,B114),""))</f>
        <v>1</v>
      </c>
    </row>
    <row r="115" spans="1:32" ht="17" x14ac:dyDescent="0.2">
      <c r="A115" s="4">
        <v>85</v>
      </c>
      <c r="B115" s="6" t="s">
        <v>153</v>
      </c>
      <c r="C115" s="6" t="str">
        <f t="shared" si="1"/>
        <v/>
      </c>
      <c r="D115" s="5" t="s">
        <v>77</v>
      </c>
      <c r="E115" s="5">
        <v>21</v>
      </c>
      <c r="F115" s="5" t="s">
        <v>677</v>
      </c>
      <c r="G115" s="5">
        <v>5</v>
      </c>
      <c r="H115" s="5">
        <v>0</v>
      </c>
      <c r="I115" s="5">
        <v>7.6</v>
      </c>
      <c r="J115" s="5">
        <v>1.2</v>
      </c>
      <c r="K115" s="5">
        <v>2.6</v>
      </c>
      <c r="L115" s="5">
        <v>0.46200000000000002</v>
      </c>
      <c r="M115" s="5">
        <v>0.8</v>
      </c>
      <c r="N115" s="5">
        <v>2</v>
      </c>
      <c r="O115" s="5">
        <v>0.4</v>
      </c>
      <c r="P115" s="5">
        <v>0.4</v>
      </c>
      <c r="Q115" s="5">
        <v>0.6</v>
      </c>
      <c r="R115" s="5">
        <v>0.66700000000000004</v>
      </c>
      <c r="S115" s="5">
        <v>0.61499999999999999</v>
      </c>
      <c r="T115" s="5">
        <v>0</v>
      </c>
      <c r="U115" s="5">
        <v>0</v>
      </c>
      <c r="V115" s="5"/>
      <c r="W115" s="5">
        <v>0.2</v>
      </c>
      <c r="X115" s="5">
        <v>1.2</v>
      </c>
      <c r="Y115" s="5">
        <v>1.4</v>
      </c>
      <c r="Z115" s="5">
        <v>0.4</v>
      </c>
      <c r="AA115" s="5">
        <v>0.2</v>
      </c>
      <c r="AB115" s="5">
        <v>0</v>
      </c>
      <c r="AC115" s="5">
        <v>0.2</v>
      </c>
      <c r="AD115" s="5">
        <v>0.2</v>
      </c>
      <c r="AE115" s="5">
        <v>3.2</v>
      </c>
      <c r="AF115" s="50" t="b">
        <f>ISNONTEXT(IF(B115&lt;&gt;B116,COUNTIF($B$3:B115,B115),""))</f>
        <v>0</v>
      </c>
    </row>
    <row r="116" spans="1:32" ht="17" x14ac:dyDescent="0.2">
      <c r="A116" s="4">
        <v>85</v>
      </c>
      <c r="B116" s="6" t="s">
        <v>153</v>
      </c>
      <c r="C116" s="6" t="str">
        <f t="shared" si="1"/>
        <v/>
      </c>
      <c r="D116" s="5" t="s">
        <v>77</v>
      </c>
      <c r="E116" s="5">
        <v>21</v>
      </c>
      <c r="F116" s="6" t="s">
        <v>32</v>
      </c>
      <c r="G116" s="5">
        <v>2</v>
      </c>
      <c r="H116" s="5">
        <v>0</v>
      </c>
      <c r="I116" s="5">
        <v>3.5</v>
      </c>
      <c r="J116" s="5">
        <v>0</v>
      </c>
      <c r="K116" s="5">
        <v>1</v>
      </c>
      <c r="L116" s="5">
        <v>0</v>
      </c>
      <c r="M116" s="5">
        <v>0</v>
      </c>
      <c r="N116" s="5">
        <v>0.5</v>
      </c>
      <c r="O116" s="5">
        <v>0</v>
      </c>
      <c r="P116" s="5">
        <v>0</v>
      </c>
      <c r="Q116" s="5">
        <v>0.5</v>
      </c>
      <c r="R116" s="5">
        <v>0</v>
      </c>
      <c r="S116" s="5">
        <v>0</v>
      </c>
      <c r="T116" s="5">
        <v>0</v>
      </c>
      <c r="U116" s="5">
        <v>0</v>
      </c>
      <c r="V116" s="5"/>
      <c r="W116" s="5">
        <v>0</v>
      </c>
      <c r="X116" s="5">
        <v>0</v>
      </c>
      <c r="Y116" s="5">
        <v>0</v>
      </c>
      <c r="Z116" s="5">
        <v>0</v>
      </c>
      <c r="AA116" s="5">
        <v>0.5</v>
      </c>
      <c r="AB116" s="5">
        <v>0</v>
      </c>
      <c r="AC116" s="5">
        <v>0</v>
      </c>
      <c r="AD116" s="5">
        <v>0</v>
      </c>
      <c r="AE116" s="5">
        <v>0</v>
      </c>
      <c r="AF116" s="50" t="b">
        <f>ISNONTEXT(IF(B116&lt;&gt;B117,COUNTIF($B$3:B116,B116),""))</f>
        <v>0</v>
      </c>
    </row>
    <row r="117" spans="1:32" ht="17" x14ac:dyDescent="0.2">
      <c r="A117" s="4">
        <v>85</v>
      </c>
      <c r="B117" s="6" t="s">
        <v>153</v>
      </c>
      <c r="C117" s="6" t="str">
        <f t="shared" si="1"/>
        <v>Julian Champagnie</v>
      </c>
      <c r="D117" s="5" t="s">
        <v>77</v>
      </c>
      <c r="E117" s="5">
        <v>21</v>
      </c>
      <c r="F117" s="6" t="s">
        <v>35</v>
      </c>
      <c r="G117" s="5">
        <v>3</v>
      </c>
      <c r="H117" s="5">
        <v>0</v>
      </c>
      <c r="I117" s="5">
        <v>10.3</v>
      </c>
      <c r="J117" s="5">
        <v>2</v>
      </c>
      <c r="K117" s="5">
        <v>3.7</v>
      </c>
      <c r="L117" s="5">
        <v>0.54500000000000004</v>
      </c>
      <c r="M117" s="5">
        <v>1.3</v>
      </c>
      <c r="N117" s="5">
        <v>3</v>
      </c>
      <c r="O117" s="5">
        <v>0.44400000000000001</v>
      </c>
      <c r="P117" s="5">
        <v>0.7</v>
      </c>
      <c r="Q117" s="5">
        <v>0.7</v>
      </c>
      <c r="R117" s="5">
        <v>1</v>
      </c>
      <c r="S117" s="5">
        <v>0.72699999999999998</v>
      </c>
      <c r="T117" s="5">
        <v>0</v>
      </c>
      <c r="U117" s="5">
        <v>0</v>
      </c>
      <c r="V117" s="5"/>
      <c r="W117" s="5">
        <v>0.3</v>
      </c>
      <c r="X117" s="5">
        <v>2</v>
      </c>
      <c r="Y117" s="5">
        <v>2.2999999999999998</v>
      </c>
      <c r="Z117" s="5">
        <v>0.7</v>
      </c>
      <c r="AA117" s="5">
        <v>0</v>
      </c>
      <c r="AB117" s="5">
        <v>0</v>
      </c>
      <c r="AC117" s="5">
        <v>0.3</v>
      </c>
      <c r="AD117" s="5">
        <v>0.3</v>
      </c>
      <c r="AE117" s="5">
        <v>5.3</v>
      </c>
      <c r="AF117" s="50" t="b">
        <f>ISNONTEXT(IF(B117&lt;&gt;B118,COUNTIF($B$3:B117,B117),""))</f>
        <v>1</v>
      </c>
    </row>
    <row r="118" spans="1:32" ht="17" x14ac:dyDescent="0.2">
      <c r="A118" s="4">
        <v>86</v>
      </c>
      <c r="B118" s="6" t="s">
        <v>154</v>
      </c>
      <c r="C118" s="6" t="str">
        <f t="shared" si="1"/>
        <v>Justin Champagnie</v>
      </c>
      <c r="D118" s="5" t="s">
        <v>77</v>
      </c>
      <c r="E118" s="5">
        <v>21</v>
      </c>
      <c r="F118" s="6" t="s">
        <v>40</v>
      </c>
      <c r="G118" s="5">
        <v>3</v>
      </c>
      <c r="H118" s="5">
        <v>0</v>
      </c>
      <c r="I118" s="5">
        <v>3.7</v>
      </c>
      <c r="J118" s="5">
        <v>1</v>
      </c>
      <c r="K118" s="5">
        <v>1</v>
      </c>
      <c r="L118" s="5">
        <v>1</v>
      </c>
      <c r="M118" s="5">
        <v>0</v>
      </c>
      <c r="N118" s="5">
        <v>0</v>
      </c>
      <c r="O118" s="5"/>
      <c r="P118" s="5">
        <v>1</v>
      </c>
      <c r="Q118" s="5">
        <v>1</v>
      </c>
      <c r="R118" s="5">
        <v>1</v>
      </c>
      <c r="S118" s="5">
        <v>1</v>
      </c>
      <c r="T118" s="5">
        <v>0</v>
      </c>
      <c r="U118" s="5">
        <v>0</v>
      </c>
      <c r="V118" s="5"/>
      <c r="W118" s="5">
        <v>0.3</v>
      </c>
      <c r="X118" s="5">
        <v>1</v>
      </c>
      <c r="Y118" s="5">
        <v>1.3</v>
      </c>
      <c r="Z118" s="5">
        <v>0.3</v>
      </c>
      <c r="AA118" s="5">
        <v>0</v>
      </c>
      <c r="AB118" s="5">
        <v>0</v>
      </c>
      <c r="AC118" s="5">
        <v>0</v>
      </c>
      <c r="AD118" s="5">
        <v>0.3</v>
      </c>
      <c r="AE118" s="5">
        <v>2</v>
      </c>
      <c r="AF118" s="50" t="b">
        <f>ISNONTEXT(IF(B118&lt;&gt;B119,COUNTIF($B$3:B118,B118),""))</f>
        <v>1</v>
      </c>
    </row>
    <row r="119" spans="1:32" ht="17" x14ac:dyDescent="0.2">
      <c r="A119" s="4">
        <v>87</v>
      </c>
      <c r="B119" s="6" t="s">
        <v>155</v>
      </c>
      <c r="C119" s="6" t="str">
        <f t="shared" si="1"/>
        <v>Kennedy Chandler</v>
      </c>
      <c r="D119" s="5" t="s">
        <v>73</v>
      </c>
      <c r="E119" s="5">
        <v>20</v>
      </c>
      <c r="F119" s="6" t="s">
        <v>22</v>
      </c>
      <c r="G119" s="5">
        <v>30</v>
      </c>
      <c r="H119" s="5">
        <v>0</v>
      </c>
      <c r="I119" s="5">
        <v>8.1</v>
      </c>
      <c r="J119" s="5">
        <v>1</v>
      </c>
      <c r="K119" s="5">
        <v>2.2999999999999998</v>
      </c>
      <c r="L119" s="5">
        <v>0.41399999999999998</v>
      </c>
      <c r="M119" s="5">
        <v>0.1</v>
      </c>
      <c r="N119" s="5">
        <v>0.5</v>
      </c>
      <c r="O119" s="5">
        <v>0.14299999999999999</v>
      </c>
      <c r="P119" s="5">
        <v>0.9</v>
      </c>
      <c r="Q119" s="5">
        <v>1.9</v>
      </c>
      <c r="R119" s="5">
        <v>0.48199999999999998</v>
      </c>
      <c r="S119" s="5">
        <v>0.42899999999999999</v>
      </c>
      <c r="T119" s="5">
        <v>0.2</v>
      </c>
      <c r="U119" s="5">
        <v>0.4</v>
      </c>
      <c r="V119" s="5">
        <v>0.46200000000000002</v>
      </c>
      <c r="W119" s="5">
        <v>0.2</v>
      </c>
      <c r="X119" s="5">
        <v>0.8</v>
      </c>
      <c r="Y119" s="5">
        <v>1.1000000000000001</v>
      </c>
      <c r="Z119" s="5">
        <v>1.7</v>
      </c>
      <c r="AA119" s="5">
        <v>0.4</v>
      </c>
      <c r="AB119" s="5">
        <v>0.2</v>
      </c>
      <c r="AC119" s="5">
        <v>0.5</v>
      </c>
      <c r="AD119" s="5">
        <v>0.4</v>
      </c>
      <c r="AE119" s="5">
        <v>2.2000000000000002</v>
      </c>
      <c r="AF119" s="50" t="b">
        <f>ISNONTEXT(IF(B119&lt;&gt;B120,COUNTIF($B$3:B119,B119),""))</f>
        <v>1</v>
      </c>
    </row>
    <row r="120" spans="1:32" ht="17" x14ac:dyDescent="0.2">
      <c r="A120" s="4">
        <v>88</v>
      </c>
      <c r="B120" s="6" t="s">
        <v>156</v>
      </c>
      <c r="C120" s="6" t="str">
        <f t="shared" si="1"/>
        <v>Max Christie</v>
      </c>
      <c r="D120" s="5" t="s">
        <v>67</v>
      </c>
      <c r="E120" s="5">
        <v>19</v>
      </c>
      <c r="F120" s="6" t="s">
        <v>39</v>
      </c>
      <c r="G120" s="5">
        <v>38</v>
      </c>
      <c r="H120" s="5">
        <v>3</v>
      </c>
      <c r="I120" s="5">
        <v>13.3</v>
      </c>
      <c r="J120" s="5">
        <v>1.2</v>
      </c>
      <c r="K120" s="5">
        <v>2.8</v>
      </c>
      <c r="L120" s="5">
        <v>0.41899999999999998</v>
      </c>
      <c r="M120" s="5">
        <v>0.7</v>
      </c>
      <c r="N120" s="5">
        <v>1.6</v>
      </c>
      <c r="O120" s="5">
        <v>0.41899999999999998</v>
      </c>
      <c r="P120" s="5">
        <v>0.5</v>
      </c>
      <c r="Q120" s="5">
        <v>1.1000000000000001</v>
      </c>
      <c r="R120" s="5">
        <v>0.41899999999999998</v>
      </c>
      <c r="S120" s="5">
        <v>0.54300000000000004</v>
      </c>
      <c r="T120" s="5">
        <v>0.4</v>
      </c>
      <c r="U120" s="5">
        <v>0.4</v>
      </c>
      <c r="V120" s="5">
        <v>0.875</v>
      </c>
      <c r="W120" s="5">
        <v>0.2</v>
      </c>
      <c r="X120" s="5">
        <v>1.8</v>
      </c>
      <c r="Y120" s="5">
        <v>1.9</v>
      </c>
      <c r="Z120" s="5">
        <v>0.5</v>
      </c>
      <c r="AA120" s="5">
        <v>0.2</v>
      </c>
      <c r="AB120" s="5">
        <v>0.2</v>
      </c>
      <c r="AC120" s="5">
        <v>0.3</v>
      </c>
      <c r="AD120" s="5">
        <v>0.9</v>
      </c>
      <c r="AE120" s="5">
        <v>3.4</v>
      </c>
      <c r="AF120" s="50" t="b">
        <f>ISNONTEXT(IF(B120&lt;&gt;B121,COUNTIF($B$3:B120,B120),""))</f>
        <v>1</v>
      </c>
    </row>
    <row r="121" spans="1:32" ht="17" x14ac:dyDescent="0.2">
      <c r="A121" s="4">
        <v>89</v>
      </c>
      <c r="B121" s="6" t="s">
        <v>157</v>
      </c>
      <c r="C121" s="6" t="str">
        <f t="shared" si="1"/>
        <v>Josh Christopher</v>
      </c>
      <c r="D121" s="5" t="s">
        <v>67</v>
      </c>
      <c r="E121" s="5">
        <v>21</v>
      </c>
      <c r="F121" s="6" t="s">
        <v>20</v>
      </c>
      <c r="G121" s="5">
        <v>52</v>
      </c>
      <c r="H121" s="5">
        <v>1</v>
      </c>
      <c r="I121" s="5">
        <v>11.4</v>
      </c>
      <c r="J121" s="5">
        <v>2.2000000000000002</v>
      </c>
      <c r="K121" s="5">
        <v>4.7</v>
      </c>
      <c r="L121" s="5">
        <v>0.46300000000000002</v>
      </c>
      <c r="M121" s="5">
        <v>0.4</v>
      </c>
      <c r="N121" s="5">
        <v>1.3</v>
      </c>
      <c r="O121" s="5">
        <v>0.27500000000000002</v>
      </c>
      <c r="P121" s="5">
        <v>1.8</v>
      </c>
      <c r="Q121" s="5">
        <v>3.3</v>
      </c>
      <c r="R121" s="5">
        <v>0.53800000000000003</v>
      </c>
      <c r="S121" s="5">
        <v>0.502</v>
      </c>
      <c r="T121" s="5">
        <v>0.7</v>
      </c>
      <c r="U121" s="5">
        <v>0.9</v>
      </c>
      <c r="V121" s="5">
        <v>0.76100000000000001</v>
      </c>
      <c r="W121" s="5">
        <v>0.3</v>
      </c>
      <c r="X121" s="5">
        <v>0.9</v>
      </c>
      <c r="Y121" s="5">
        <v>1.1000000000000001</v>
      </c>
      <c r="Z121" s="5">
        <v>1</v>
      </c>
      <c r="AA121" s="5">
        <v>0.4</v>
      </c>
      <c r="AB121" s="5">
        <v>0.2</v>
      </c>
      <c r="AC121" s="5">
        <v>0.9</v>
      </c>
      <c r="AD121" s="5">
        <v>0.9</v>
      </c>
      <c r="AE121" s="5">
        <v>5.3</v>
      </c>
      <c r="AF121" s="50" t="b">
        <f>ISNONTEXT(IF(B121&lt;&gt;B122,COUNTIF($B$3:B121,B121),""))</f>
        <v>1</v>
      </c>
    </row>
    <row r="122" spans="1:32" ht="17" x14ac:dyDescent="0.2">
      <c r="A122" s="4">
        <v>90</v>
      </c>
      <c r="B122" s="6" t="s">
        <v>158</v>
      </c>
      <c r="C122" s="6" t="str">
        <f t="shared" si="1"/>
        <v>Brandon Clarke</v>
      </c>
      <c r="D122" s="5" t="s">
        <v>11</v>
      </c>
      <c r="E122" s="5">
        <v>26</v>
      </c>
      <c r="F122" s="6" t="s">
        <v>22</v>
      </c>
      <c r="G122" s="5">
        <v>56</v>
      </c>
      <c r="H122" s="5">
        <v>8</v>
      </c>
      <c r="I122" s="5">
        <v>19.5</v>
      </c>
      <c r="J122" s="5">
        <v>4.0999999999999996</v>
      </c>
      <c r="K122" s="5">
        <v>6.2</v>
      </c>
      <c r="L122" s="5">
        <v>0.65600000000000003</v>
      </c>
      <c r="M122" s="5">
        <v>0</v>
      </c>
      <c r="N122" s="5">
        <v>0.1</v>
      </c>
      <c r="O122" s="5">
        <v>0.16700000000000001</v>
      </c>
      <c r="P122" s="5">
        <v>4.0999999999999996</v>
      </c>
      <c r="Q122" s="5">
        <v>6.1</v>
      </c>
      <c r="R122" s="5">
        <v>0.66500000000000004</v>
      </c>
      <c r="S122" s="5">
        <v>0.65800000000000003</v>
      </c>
      <c r="T122" s="5">
        <v>1.8</v>
      </c>
      <c r="U122" s="5">
        <v>2.4</v>
      </c>
      <c r="V122" s="5">
        <v>0.72299999999999998</v>
      </c>
      <c r="W122" s="5">
        <v>1.6</v>
      </c>
      <c r="X122" s="5">
        <v>3.9</v>
      </c>
      <c r="Y122" s="5">
        <v>5.5</v>
      </c>
      <c r="Z122" s="5">
        <v>1.3</v>
      </c>
      <c r="AA122" s="5">
        <v>0.6</v>
      </c>
      <c r="AB122" s="5">
        <v>0.7</v>
      </c>
      <c r="AC122" s="5">
        <v>1</v>
      </c>
      <c r="AD122" s="5">
        <v>2.2999999999999998</v>
      </c>
      <c r="AE122" s="5">
        <v>10</v>
      </c>
      <c r="AF122" s="50" t="b">
        <f>ISNONTEXT(IF(B122&lt;&gt;B123,COUNTIF($B$3:B122,B122),""))</f>
        <v>1</v>
      </c>
    </row>
    <row r="123" spans="1:32" ht="17" x14ac:dyDescent="0.2">
      <c r="A123" s="4">
        <v>91</v>
      </c>
      <c r="B123" s="6" t="s">
        <v>159</v>
      </c>
      <c r="C123" s="6" t="str">
        <f t="shared" si="1"/>
        <v>Jordan Clarkson</v>
      </c>
      <c r="D123" s="5" t="s">
        <v>67</v>
      </c>
      <c r="E123" s="5">
        <v>30</v>
      </c>
      <c r="F123" s="6" t="s">
        <v>30</v>
      </c>
      <c r="G123" s="5">
        <v>61</v>
      </c>
      <c r="H123" s="5">
        <v>61</v>
      </c>
      <c r="I123" s="5">
        <v>32.6</v>
      </c>
      <c r="J123" s="5">
        <v>7.5</v>
      </c>
      <c r="K123" s="5">
        <v>16.899999999999999</v>
      </c>
      <c r="L123" s="5">
        <v>0.44400000000000001</v>
      </c>
      <c r="M123" s="5">
        <v>2.5</v>
      </c>
      <c r="N123" s="5">
        <v>7.5</v>
      </c>
      <c r="O123" s="5">
        <v>0.33800000000000002</v>
      </c>
      <c r="P123" s="5">
        <v>5</v>
      </c>
      <c r="Q123" s="5">
        <v>9.4</v>
      </c>
      <c r="R123" s="5">
        <v>0.53</v>
      </c>
      <c r="S123" s="5">
        <v>0.51900000000000002</v>
      </c>
      <c r="T123" s="5">
        <v>3.3</v>
      </c>
      <c r="U123" s="5">
        <v>4</v>
      </c>
      <c r="V123" s="5">
        <v>0.81599999999999995</v>
      </c>
      <c r="W123" s="5">
        <v>1.2</v>
      </c>
      <c r="X123" s="5">
        <v>2.9</v>
      </c>
      <c r="Y123" s="5">
        <v>4</v>
      </c>
      <c r="Z123" s="5">
        <v>4.4000000000000004</v>
      </c>
      <c r="AA123" s="5">
        <v>0.5</v>
      </c>
      <c r="AB123" s="5">
        <v>0.2</v>
      </c>
      <c r="AC123" s="5">
        <v>3</v>
      </c>
      <c r="AD123" s="5">
        <v>2</v>
      </c>
      <c r="AE123" s="5">
        <v>20.8</v>
      </c>
      <c r="AF123" s="50" t="b">
        <f>ISNONTEXT(IF(B123&lt;&gt;B124,COUNTIF($B$3:B123,B123),""))</f>
        <v>1</v>
      </c>
    </row>
    <row r="124" spans="1:32" ht="17" x14ac:dyDescent="0.2">
      <c r="A124" s="4">
        <v>92</v>
      </c>
      <c r="B124" s="6" t="s">
        <v>160</v>
      </c>
      <c r="C124" s="6" t="str">
        <f t="shared" si="1"/>
        <v>Nic Claxton</v>
      </c>
      <c r="D124" s="5" t="s">
        <v>63</v>
      </c>
      <c r="E124" s="5">
        <v>23</v>
      </c>
      <c r="F124" s="6" t="s">
        <v>125</v>
      </c>
      <c r="G124" s="5">
        <v>65</v>
      </c>
      <c r="H124" s="5">
        <v>65</v>
      </c>
      <c r="I124" s="5">
        <v>29.5</v>
      </c>
      <c r="J124" s="5">
        <v>5.4</v>
      </c>
      <c r="K124" s="5">
        <v>7.6</v>
      </c>
      <c r="L124" s="5">
        <v>0.70699999999999996</v>
      </c>
      <c r="M124" s="5">
        <v>0</v>
      </c>
      <c r="N124" s="5">
        <v>0</v>
      </c>
      <c r="O124" s="5">
        <v>0</v>
      </c>
      <c r="P124" s="5">
        <v>5.4</v>
      </c>
      <c r="Q124" s="5">
        <v>7.5</v>
      </c>
      <c r="R124" s="5">
        <v>0.71</v>
      </c>
      <c r="S124" s="5">
        <v>0.70699999999999996</v>
      </c>
      <c r="T124" s="5">
        <v>1.8</v>
      </c>
      <c r="U124" s="5">
        <v>3.4</v>
      </c>
      <c r="V124" s="5">
        <v>0.52300000000000002</v>
      </c>
      <c r="W124" s="5">
        <v>2.4</v>
      </c>
      <c r="X124" s="5">
        <v>6.8</v>
      </c>
      <c r="Y124" s="5">
        <v>9.1999999999999993</v>
      </c>
      <c r="Z124" s="5">
        <v>1.8</v>
      </c>
      <c r="AA124" s="5">
        <v>0.8</v>
      </c>
      <c r="AB124" s="5">
        <v>2.5</v>
      </c>
      <c r="AC124" s="5">
        <v>1.3</v>
      </c>
      <c r="AD124" s="5">
        <v>2.8</v>
      </c>
      <c r="AE124" s="5">
        <v>12.5</v>
      </c>
      <c r="AF124" s="50" t="b">
        <f>ISNONTEXT(IF(B124&lt;&gt;B125,COUNTIF($B$3:B124,B124),""))</f>
        <v>1</v>
      </c>
    </row>
    <row r="125" spans="1:32" ht="17" x14ac:dyDescent="0.2">
      <c r="A125" s="4">
        <v>93</v>
      </c>
      <c r="B125" s="6" t="s">
        <v>161</v>
      </c>
      <c r="C125" s="6" t="str">
        <f t="shared" si="1"/>
        <v>Amir Coffey</v>
      </c>
      <c r="D125" s="5" t="s">
        <v>67</v>
      </c>
      <c r="E125" s="5">
        <v>25</v>
      </c>
      <c r="F125" s="6" t="s">
        <v>31</v>
      </c>
      <c r="G125" s="5">
        <v>45</v>
      </c>
      <c r="H125" s="5">
        <v>9</v>
      </c>
      <c r="I125" s="5">
        <v>13.2</v>
      </c>
      <c r="J125" s="5">
        <v>1.2</v>
      </c>
      <c r="K125" s="5">
        <v>3.1</v>
      </c>
      <c r="L125" s="5">
        <v>0.38300000000000001</v>
      </c>
      <c r="M125" s="5">
        <v>0.2</v>
      </c>
      <c r="N125" s="5">
        <v>0.8</v>
      </c>
      <c r="O125" s="5">
        <v>0.26300000000000001</v>
      </c>
      <c r="P125" s="5">
        <v>1</v>
      </c>
      <c r="Q125" s="5">
        <v>2.2999999999999998</v>
      </c>
      <c r="R125" s="5">
        <v>0.42699999999999999</v>
      </c>
      <c r="S125" s="5">
        <v>0.41799999999999998</v>
      </c>
      <c r="T125" s="5">
        <v>1</v>
      </c>
      <c r="U125" s="5">
        <v>1.3</v>
      </c>
      <c r="V125" s="5">
        <v>0.78</v>
      </c>
      <c r="W125" s="5">
        <v>0.4</v>
      </c>
      <c r="X125" s="5">
        <v>0.8</v>
      </c>
      <c r="Y125" s="5">
        <v>1.2</v>
      </c>
      <c r="Z125" s="5">
        <v>1.1000000000000001</v>
      </c>
      <c r="AA125" s="5">
        <v>0.2</v>
      </c>
      <c r="AB125" s="5">
        <v>0.1</v>
      </c>
      <c r="AC125" s="5">
        <v>0.4</v>
      </c>
      <c r="AD125" s="5">
        <v>1.1000000000000001</v>
      </c>
      <c r="AE125" s="5">
        <v>3.6</v>
      </c>
      <c r="AF125" s="50" t="b">
        <f>ISNONTEXT(IF(B125&lt;&gt;B126,COUNTIF($B$3:B125,B125),""))</f>
        <v>1</v>
      </c>
    </row>
    <row r="126" spans="1:32" ht="17" x14ac:dyDescent="0.2">
      <c r="A126" s="4">
        <v>94</v>
      </c>
      <c r="B126" s="6" t="s">
        <v>162</v>
      </c>
      <c r="C126" s="6" t="str">
        <f t="shared" si="1"/>
        <v>John Collins</v>
      </c>
      <c r="D126" s="5" t="s">
        <v>11</v>
      </c>
      <c r="E126" s="5">
        <v>25</v>
      </c>
      <c r="F126" s="6" t="s">
        <v>24</v>
      </c>
      <c r="G126" s="5">
        <v>60</v>
      </c>
      <c r="H126" s="5">
        <v>60</v>
      </c>
      <c r="I126" s="5">
        <v>30.2</v>
      </c>
      <c r="J126" s="5">
        <v>5</v>
      </c>
      <c r="K126" s="5">
        <v>9.9</v>
      </c>
      <c r="L126" s="5">
        <v>0.50600000000000001</v>
      </c>
      <c r="M126" s="5">
        <v>0.9</v>
      </c>
      <c r="N126" s="5">
        <v>3.3</v>
      </c>
      <c r="O126" s="5">
        <v>0.26200000000000001</v>
      </c>
      <c r="P126" s="5">
        <v>4.2</v>
      </c>
      <c r="Q126" s="5">
        <v>6.7</v>
      </c>
      <c r="R126" s="5">
        <v>0.625</v>
      </c>
      <c r="S126" s="5">
        <v>0.54900000000000004</v>
      </c>
      <c r="T126" s="5">
        <v>2</v>
      </c>
      <c r="U126" s="5">
        <v>2.4</v>
      </c>
      <c r="V126" s="5">
        <v>0.82399999999999995</v>
      </c>
      <c r="W126" s="5">
        <v>1</v>
      </c>
      <c r="X126" s="5">
        <v>5.6</v>
      </c>
      <c r="Y126" s="5">
        <v>6.6</v>
      </c>
      <c r="Z126" s="5">
        <v>1.2</v>
      </c>
      <c r="AA126" s="5">
        <v>0.6</v>
      </c>
      <c r="AB126" s="5">
        <v>1.1000000000000001</v>
      </c>
      <c r="AC126" s="5">
        <v>1.2</v>
      </c>
      <c r="AD126" s="5">
        <v>3.2</v>
      </c>
      <c r="AE126" s="5">
        <v>12.8</v>
      </c>
      <c r="AF126" s="50" t="b">
        <f>ISNONTEXT(IF(B126&lt;&gt;B127,COUNTIF($B$3:B126,B126),""))</f>
        <v>1</v>
      </c>
    </row>
    <row r="127" spans="1:32" ht="17" x14ac:dyDescent="0.2">
      <c r="A127" s="4">
        <v>95</v>
      </c>
      <c r="B127" s="6" t="s">
        <v>163</v>
      </c>
      <c r="C127" s="6" t="str">
        <f t="shared" si="1"/>
        <v>Zach Collins</v>
      </c>
      <c r="D127" s="5" t="s">
        <v>63</v>
      </c>
      <c r="E127" s="5">
        <v>25</v>
      </c>
      <c r="F127" s="6" t="s">
        <v>35</v>
      </c>
      <c r="G127" s="5">
        <v>57</v>
      </c>
      <c r="H127" s="5">
        <v>20</v>
      </c>
      <c r="I127" s="5">
        <v>22.3</v>
      </c>
      <c r="J127" s="5">
        <v>4.2</v>
      </c>
      <c r="K127" s="5">
        <v>8.1999999999999993</v>
      </c>
      <c r="L127" s="5">
        <v>0.51800000000000002</v>
      </c>
      <c r="M127" s="5">
        <v>0.8</v>
      </c>
      <c r="N127" s="5">
        <v>2.2000000000000002</v>
      </c>
      <c r="O127" s="5">
        <v>0.38700000000000001</v>
      </c>
      <c r="P127" s="5">
        <v>3.4</v>
      </c>
      <c r="Q127" s="5">
        <v>6</v>
      </c>
      <c r="R127" s="5">
        <v>0.56599999999999995</v>
      </c>
      <c r="S127" s="5">
        <v>0.56999999999999995</v>
      </c>
      <c r="T127" s="5">
        <v>1.7</v>
      </c>
      <c r="U127" s="5">
        <v>2.2000000000000002</v>
      </c>
      <c r="V127" s="5">
        <v>0.77200000000000002</v>
      </c>
      <c r="W127" s="5">
        <v>1.8</v>
      </c>
      <c r="X127" s="5">
        <v>4.4000000000000004</v>
      </c>
      <c r="Y127" s="5">
        <v>6.2</v>
      </c>
      <c r="Z127" s="5">
        <v>2.8</v>
      </c>
      <c r="AA127" s="5">
        <v>0.5</v>
      </c>
      <c r="AB127" s="5">
        <v>0.7</v>
      </c>
      <c r="AC127" s="5">
        <v>2</v>
      </c>
      <c r="AD127" s="5">
        <v>3.1</v>
      </c>
      <c r="AE127" s="5">
        <v>11.1</v>
      </c>
      <c r="AF127" s="50" t="b">
        <f>ISNONTEXT(IF(B127&lt;&gt;B128,COUNTIF($B$3:B127,B127),""))</f>
        <v>1</v>
      </c>
    </row>
    <row r="128" spans="1:32" ht="17" x14ac:dyDescent="0.2">
      <c r="A128" s="4">
        <v>96</v>
      </c>
      <c r="B128" s="6" t="s">
        <v>164</v>
      </c>
      <c r="C128" s="6" t="str">
        <f t="shared" si="1"/>
        <v/>
      </c>
      <c r="D128" s="5" t="s">
        <v>73</v>
      </c>
      <c r="E128" s="5">
        <v>35</v>
      </c>
      <c r="F128" s="5" t="s">
        <v>677</v>
      </c>
      <c r="G128" s="5">
        <v>56</v>
      </c>
      <c r="H128" s="5">
        <v>55</v>
      </c>
      <c r="I128" s="5">
        <v>30.2</v>
      </c>
      <c r="J128" s="5">
        <v>3.7</v>
      </c>
      <c r="K128" s="5">
        <v>8.9</v>
      </c>
      <c r="L128" s="5">
        <v>0.41599999999999998</v>
      </c>
      <c r="M128" s="5">
        <v>1.9</v>
      </c>
      <c r="N128" s="5">
        <v>5.2</v>
      </c>
      <c r="O128" s="5">
        <v>0.377</v>
      </c>
      <c r="P128" s="5">
        <v>1.8</v>
      </c>
      <c r="Q128" s="5">
        <v>3.8</v>
      </c>
      <c r="R128" s="5">
        <v>0.46899999999999997</v>
      </c>
      <c r="S128" s="5">
        <v>0.52500000000000002</v>
      </c>
      <c r="T128" s="5">
        <v>1.8</v>
      </c>
      <c r="U128" s="5">
        <v>2.1</v>
      </c>
      <c r="V128" s="5">
        <v>0.82399999999999995</v>
      </c>
      <c r="W128" s="5">
        <v>0.5</v>
      </c>
      <c r="X128" s="5">
        <v>2.2000000000000002</v>
      </c>
      <c r="Y128" s="5">
        <v>2.7</v>
      </c>
      <c r="Z128" s="5">
        <v>7.1</v>
      </c>
      <c r="AA128" s="5">
        <v>1.1000000000000001</v>
      </c>
      <c r="AB128" s="5">
        <v>0.2</v>
      </c>
      <c r="AC128" s="5">
        <v>1.6</v>
      </c>
      <c r="AD128" s="5">
        <v>2</v>
      </c>
      <c r="AE128" s="5">
        <v>11.1</v>
      </c>
      <c r="AF128" s="50" t="b">
        <f>ISNONTEXT(IF(B128&lt;&gt;B129,COUNTIF($B$3:B128,B128),""))</f>
        <v>0</v>
      </c>
    </row>
    <row r="129" spans="1:32" ht="17" x14ac:dyDescent="0.2">
      <c r="A129" s="4">
        <v>96</v>
      </c>
      <c r="B129" s="6" t="s">
        <v>164</v>
      </c>
      <c r="C129" s="6" t="str">
        <f t="shared" si="1"/>
        <v/>
      </c>
      <c r="D129" s="5" t="s">
        <v>73</v>
      </c>
      <c r="E129" s="5">
        <v>35</v>
      </c>
      <c r="F129" s="6" t="s">
        <v>30</v>
      </c>
      <c r="G129" s="5">
        <v>43</v>
      </c>
      <c r="H129" s="5">
        <v>42</v>
      </c>
      <c r="I129" s="5">
        <v>29.7</v>
      </c>
      <c r="J129" s="5">
        <v>3.6</v>
      </c>
      <c r="K129" s="5">
        <v>8.6999999999999993</v>
      </c>
      <c r="L129" s="5">
        <v>0.40799999999999997</v>
      </c>
      <c r="M129" s="5">
        <v>1.8</v>
      </c>
      <c r="N129" s="5">
        <v>5</v>
      </c>
      <c r="O129" s="5">
        <v>0.36199999999999999</v>
      </c>
      <c r="P129" s="5">
        <v>1.8</v>
      </c>
      <c r="Q129" s="5">
        <v>3.8</v>
      </c>
      <c r="R129" s="5">
        <v>0.46899999999999997</v>
      </c>
      <c r="S129" s="5">
        <v>0.51100000000000001</v>
      </c>
      <c r="T129" s="5">
        <v>1.8</v>
      </c>
      <c r="U129" s="5">
        <v>2.2000000000000002</v>
      </c>
      <c r="V129" s="5">
        <v>0.81299999999999994</v>
      </c>
      <c r="W129" s="5">
        <v>0.4</v>
      </c>
      <c r="X129" s="5">
        <v>2.1</v>
      </c>
      <c r="Y129" s="5">
        <v>2.5</v>
      </c>
      <c r="Z129" s="5">
        <v>7.7</v>
      </c>
      <c r="AA129" s="5">
        <v>1</v>
      </c>
      <c r="AB129" s="5">
        <v>0.2</v>
      </c>
      <c r="AC129" s="5">
        <v>1.7</v>
      </c>
      <c r="AD129" s="5">
        <v>2.2000000000000002</v>
      </c>
      <c r="AE129" s="5">
        <v>10.7</v>
      </c>
      <c r="AF129" s="50" t="b">
        <f>ISNONTEXT(IF(B129&lt;&gt;B130,COUNTIF($B$3:B129,B129),""))</f>
        <v>0</v>
      </c>
    </row>
    <row r="130" spans="1:32" ht="17" x14ac:dyDescent="0.2">
      <c r="A130" s="4">
        <v>96</v>
      </c>
      <c r="B130" s="6" t="s">
        <v>164</v>
      </c>
      <c r="C130" s="6" t="str">
        <f t="shared" si="1"/>
        <v>Mike Conley</v>
      </c>
      <c r="D130" s="5" t="s">
        <v>73</v>
      </c>
      <c r="E130" s="5">
        <v>35</v>
      </c>
      <c r="F130" s="6" t="s">
        <v>38</v>
      </c>
      <c r="G130" s="5">
        <v>13</v>
      </c>
      <c r="H130" s="5">
        <v>13</v>
      </c>
      <c r="I130" s="5">
        <v>31.9</v>
      </c>
      <c r="J130" s="5">
        <v>4.2</v>
      </c>
      <c r="K130" s="5">
        <v>9.6</v>
      </c>
      <c r="L130" s="5">
        <v>0.44</v>
      </c>
      <c r="M130" s="5">
        <v>2.5</v>
      </c>
      <c r="N130" s="5">
        <v>5.8</v>
      </c>
      <c r="O130" s="5">
        <v>0.42099999999999999</v>
      </c>
      <c r="P130" s="5">
        <v>1.8</v>
      </c>
      <c r="Q130" s="5">
        <v>3.8</v>
      </c>
      <c r="R130" s="5">
        <v>0.46899999999999997</v>
      </c>
      <c r="S130" s="5">
        <v>0.56799999999999995</v>
      </c>
      <c r="T130" s="5">
        <v>1.5</v>
      </c>
      <c r="U130" s="5">
        <v>1.8</v>
      </c>
      <c r="V130" s="5">
        <v>0.87</v>
      </c>
      <c r="W130" s="5">
        <v>0.8</v>
      </c>
      <c r="X130" s="5">
        <v>2.5</v>
      </c>
      <c r="Y130" s="5">
        <v>3.2</v>
      </c>
      <c r="Z130" s="5">
        <v>5</v>
      </c>
      <c r="AA130" s="5">
        <v>1.3</v>
      </c>
      <c r="AB130" s="5">
        <v>0.2</v>
      </c>
      <c r="AC130" s="5">
        <v>1.2</v>
      </c>
      <c r="AD130" s="5">
        <v>1.4</v>
      </c>
      <c r="AE130" s="5">
        <v>12.5</v>
      </c>
      <c r="AF130" s="50" t="b">
        <f>ISNONTEXT(IF(B130&lt;&gt;B131,COUNTIF($B$3:B130,B130),""))</f>
        <v>1</v>
      </c>
    </row>
    <row r="131" spans="1:32" ht="17" x14ac:dyDescent="0.2">
      <c r="A131" s="4">
        <v>97</v>
      </c>
      <c r="B131" s="6" t="s">
        <v>165</v>
      </c>
      <c r="C131" s="6" t="str">
        <f t="shared" si="1"/>
        <v>Pat Connaughton</v>
      </c>
      <c r="D131" s="5" t="s">
        <v>67</v>
      </c>
      <c r="E131" s="5">
        <v>30</v>
      </c>
      <c r="F131" s="6" t="s">
        <v>17</v>
      </c>
      <c r="G131" s="5">
        <v>52</v>
      </c>
      <c r="H131" s="5">
        <v>31</v>
      </c>
      <c r="I131" s="5">
        <v>24.7</v>
      </c>
      <c r="J131" s="5">
        <v>2.8</v>
      </c>
      <c r="K131" s="5">
        <v>7.3</v>
      </c>
      <c r="L131" s="5">
        <v>0.38200000000000001</v>
      </c>
      <c r="M131" s="5">
        <v>1.9</v>
      </c>
      <c r="N131" s="5">
        <v>5.6</v>
      </c>
      <c r="O131" s="5">
        <v>0.33400000000000002</v>
      </c>
      <c r="P131" s="5">
        <v>0.9</v>
      </c>
      <c r="Q131" s="5">
        <v>1.7</v>
      </c>
      <c r="R131" s="5">
        <v>0.54</v>
      </c>
      <c r="S131" s="5">
        <v>0.51100000000000001</v>
      </c>
      <c r="T131" s="5">
        <v>0.5</v>
      </c>
      <c r="U131" s="5">
        <v>0.8</v>
      </c>
      <c r="V131" s="5">
        <v>0.65</v>
      </c>
      <c r="W131" s="5">
        <v>0.8</v>
      </c>
      <c r="X131" s="5">
        <v>4</v>
      </c>
      <c r="Y131" s="5">
        <v>4.8</v>
      </c>
      <c r="Z131" s="5">
        <v>1.3</v>
      </c>
      <c r="AA131" s="5">
        <v>0.7</v>
      </c>
      <c r="AB131" s="5">
        <v>0.2</v>
      </c>
      <c r="AC131" s="5">
        <v>0.6</v>
      </c>
      <c r="AD131" s="5">
        <v>1.1000000000000001</v>
      </c>
      <c r="AE131" s="5">
        <v>7.9</v>
      </c>
      <c r="AF131" s="50" t="b">
        <f>ISNONTEXT(IF(B131&lt;&gt;B132,COUNTIF($B$3:B131,B131),""))</f>
        <v>1</v>
      </c>
    </row>
    <row r="132" spans="1:32" ht="17" x14ac:dyDescent="0.2">
      <c r="A132" s="4">
        <v>98</v>
      </c>
      <c r="B132" s="6" t="s">
        <v>166</v>
      </c>
      <c r="C132" s="6" t="str">
        <f t="shared" ref="C132:C195" si="2">IF(B132&lt;&gt;B133,B132,"")</f>
        <v>Robert Covington</v>
      </c>
      <c r="D132" s="5" t="s">
        <v>11</v>
      </c>
      <c r="E132" s="5">
        <v>32</v>
      </c>
      <c r="F132" s="6" t="s">
        <v>31</v>
      </c>
      <c r="G132" s="5">
        <v>38</v>
      </c>
      <c r="H132" s="5">
        <v>0</v>
      </c>
      <c r="I132" s="5">
        <v>16.399999999999999</v>
      </c>
      <c r="J132" s="5">
        <v>2</v>
      </c>
      <c r="K132" s="5">
        <v>4.8</v>
      </c>
      <c r="L132" s="5">
        <v>0.41499999999999998</v>
      </c>
      <c r="M132" s="5">
        <v>1</v>
      </c>
      <c r="N132" s="5">
        <v>3</v>
      </c>
      <c r="O132" s="5">
        <v>0.34200000000000003</v>
      </c>
      <c r="P132" s="5">
        <v>1</v>
      </c>
      <c r="Q132" s="5">
        <v>1.8</v>
      </c>
      <c r="R132" s="5">
        <v>0.53600000000000003</v>
      </c>
      <c r="S132" s="5">
        <v>0.52200000000000002</v>
      </c>
      <c r="T132" s="5">
        <v>0.7</v>
      </c>
      <c r="U132" s="5">
        <v>0.9</v>
      </c>
      <c r="V132" s="5">
        <v>0.73499999999999999</v>
      </c>
      <c r="W132" s="5">
        <v>0.7</v>
      </c>
      <c r="X132" s="5">
        <v>3</v>
      </c>
      <c r="Y132" s="5">
        <v>3.6</v>
      </c>
      <c r="Z132" s="5">
        <v>1.2</v>
      </c>
      <c r="AA132" s="5">
        <v>0.7</v>
      </c>
      <c r="AB132" s="5">
        <v>0.8</v>
      </c>
      <c r="AC132" s="5">
        <v>0.6</v>
      </c>
      <c r="AD132" s="5">
        <v>1.9</v>
      </c>
      <c r="AE132" s="5">
        <v>5.7</v>
      </c>
      <c r="AF132" s="50" t="b">
        <f>ISNONTEXT(IF(B132&lt;&gt;B133,COUNTIF($B$3:B132,B132),""))</f>
        <v>1</v>
      </c>
    </row>
    <row r="133" spans="1:32" ht="17" x14ac:dyDescent="0.2">
      <c r="A133" s="4">
        <v>99</v>
      </c>
      <c r="B133" s="6" t="s">
        <v>167</v>
      </c>
      <c r="C133" s="6" t="str">
        <f t="shared" si="2"/>
        <v>Torrey Craig</v>
      </c>
      <c r="D133" s="5" t="s">
        <v>77</v>
      </c>
      <c r="E133" s="5">
        <v>32</v>
      </c>
      <c r="F133" s="6" t="s">
        <v>83</v>
      </c>
      <c r="G133" s="5">
        <v>67</v>
      </c>
      <c r="H133" s="5">
        <v>54</v>
      </c>
      <c r="I133" s="5">
        <v>25.3</v>
      </c>
      <c r="J133" s="5">
        <v>2.8</v>
      </c>
      <c r="K133" s="5">
        <v>6.3</v>
      </c>
      <c r="L133" s="5">
        <v>0.44500000000000001</v>
      </c>
      <c r="M133" s="5">
        <v>1.3</v>
      </c>
      <c r="N133" s="5">
        <v>3.3</v>
      </c>
      <c r="O133" s="5">
        <v>0.39400000000000002</v>
      </c>
      <c r="P133" s="5">
        <v>1.5</v>
      </c>
      <c r="Q133" s="5">
        <v>3.1</v>
      </c>
      <c r="R133" s="5">
        <v>0.498</v>
      </c>
      <c r="S133" s="5">
        <v>0.54600000000000004</v>
      </c>
      <c r="T133" s="5">
        <v>0.4</v>
      </c>
      <c r="U133" s="5">
        <v>0.6</v>
      </c>
      <c r="V133" s="5">
        <v>0.70699999999999996</v>
      </c>
      <c r="W133" s="5">
        <v>1.9</v>
      </c>
      <c r="X133" s="5">
        <v>3.6</v>
      </c>
      <c r="Y133" s="5">
        <v>5.6</v>
      </c>
      <c r="Z133" s="5">
        <v>1.5</v>
      </c>
      <c r="AA133" s="5">
        <v>0.7</v>
      </c>
      <c r="AB133" s="5">
        <v>0.7</v>
      </c>
      <c r="AC133" s="5">
        <v>1</v>
      </c>
      <c r="AD133" s="5">
        <v>2.2999999999999998</v>
      </c>
      <c r="AE133" s="5">
        <v>7.4</v>
      </c>
      <c r="AF133" s="50" t="b">
        <f>ISNONTEXT(IF(B133&lt;&gt;B134,COUNTIF($B$3:B133,B133),""))</f>
        <v>1</v>
      </c>
    </row>
    <row r="134" spans="1:32" ht="17" x14ac:dyDescent="0.2">
      <c r="A134" s="4">
        <v>100</v>
      </c>
      <c r="B134" s="6" t="s">
        <v>168</v>
      </c>
      <c r="C134" s="6" t="str">
        <f t="shared" si="2"/>
        <v>Jae Crowder</v>
      </c>
      <c r="D134" s="5" t="s">
        <v>77</v>
      </c>
      <c r="E134" s="5">
        <v>32</v>
      </c>
      <c r="F134" s="6" t="s">
        <v>17</v>
      </c>
      <c r="G134" s="5">
        <v>11</v>
      </c>
      <c r="H134" s="5">
        <v>0</v>
      </c>
      <c r="I134" s="5">
        <v>18.7</v>
      </c>
      <c r="J134" s="5">
        <v>2</v>
      </c>
      <c r="K134" s="5">
        <v>4.2</v>
      </c>
      <c r="L134" s="5">
        <v>0.47799999999999998</v>
      </c>
      <c r="M134" s="5">
        <v>1.2</v>
      </c>
      <c r="N134" s="5">
        <v>3</v>
      </c>
      <c r="O134" s="5">
        <v>0.39400000000000002</v>
      </c>
      <c r="P134" s="5">
        <v>0.8</v>
      </c>
      <c r="Q134" s="5">
        <v>1.2</v>
      </c>
      <c r="R134" s="5">
        <v>0.69199999999999995</v>
      </c>
      <c r="S134" s="5">
        <v>0.62</v>
      </c>
      <c r="T134" s="5">
        <v>0.8</v>
      </c>
      <c r="U134" s="5">
        <v>1</v>
      </c>
      <c r="V134" s="5">
        <v>0.81799999999999995</v>
      </c>
      <c r="W134" s="5">
        <v>1</v>
      </c>
      <c r="X134" s="5">
        <v>3.2</v>
      </c>
      <c r="Y134" s="5">
        <v>4.2</v>
      </c>
      <c r="Z134" s="5">
        <v>1.4</v>
      </c>
      <c r="AA134" s="5">
        <v>0.5</v>
      </c>
      <c r="AB134" s="5">
        <v>0.4</v>
      </c>
      <c r="AC134" s="5">
        <v>0.4</v>
      </c>
      <c r="AD134" s="5">
        <v>1.5</v>
      </c>
      <c r="AE134" s="5">
        <v>6</v>
      </c>
      <c r="AF134" s="50" t="b">
        <f>ISNONTEXT(IF(B134&lt;&gt;B135,COUNTIF($B$3:B134,B134),""))</f>
        <v>1</v>
      </c>
    </row>
    <row r="135" spans="1:32" ht="17" x14ac:dyDescent="0.2">
      <c r="A135" s="4" t="s">
        <v>44</v>
      </c>
      <c r="B135" s="4" t="s">
        <v>45</v>
      </c>
      <c r="C135" s="6" t="str">
        <f t="shared" si="2"/>
        <v>Player</v>
      </c>
      <c r="D135" s="4" t="s">
        <v>46</v>
      </c>
      <c r="E135" s="4" t="s">
        <v>47</v>
      </c>
      <c r="F135" s="4" t="s">
        <v>48</v>
      </c>
      <c r="G135" s="4" t="s">
        <v>49</v>
      </c>
      <c r="H135" s="4" t="s">
        <v>50</v>
      </c>
      <c r="I135" s="4" t="s">
        <v>51</v>
      </c>
      <c r="J135" s="4" t="s">
        <v>52</v>
      </c>
      <c r="K135" s="4" t="s">
        <v>1</v>
      </c>
      <c r="L135" s="4" t="s">
        <v>2</v>
      </c>
      <c r="M135" s="4" t="s">
        <v>53</v>
      </c>
      <c r="N135" s="4" t="s">
        <v>3</v>
      </c>
      <c r="O135" s="4" t="s">
        <v>4</v>
      </c>
      <c r="P135" s="4" t="s">
        <v>54</v>
      </c>
      <c r="Q135" s="4" t="s">
        <v>55</v>
      </c>
      <c r="R135" s="4" t="s">
        <v>56</v>
      </c>
      <c r="S135" s="4" t="s">
        <v>57</v>
      </c>
      <c r="T135" s="4" t="s">
        <v>58</v>
      </c>
      <c r="U135" s="4" t="s">
        <v>5</v>
      </c>
      <c r="V135" s="4" t="s">
        <v>6</v>
      </c>
      <c r="W135" s="4" t="s">
        <v>59</v>
      </c>
      <c r="X135" s="4" t="s">
        <v>60</v>
      </c>
      <c r="Y135" s="4" t="s">
        <v>61</v>
      </c>
      <c r="Z135" s="4" t="s">
        <v>7</v>
      </c>
      <c r="AA135" s="4" t="s">
        <v>8</v>
      </c>
      <c r="AB135" s="4" t="s">
        <v>9</v>
      </c>
      <c r="AC135" s="4" t="s">
        <v>10</v>
      </c>
      <c r="AD135" s="4" t="s">
        <v>11</v>
      </c>
      <c r="AE135" s="4" t="s">
        <v>0</v>
      </c>
      <c r="AF135" s="50" t="b">
        <f>ISNONTEXT(IF(B135&lt;&gt;B136,COUNTIF($B$3:B135,B135),""))</f>
        <v>1</v>
      </c>
    </row>
    <row r="136" spans="1:32" ht="17" x14ac:dyDescent="0.2">
      <c r="A136" s="4">
        <v>101</v>
      </c>
      <c r="B136" s="6" t="s">
        <v>169</v>
      </c>
      <c r="C136" s="6" t="str">
        <f t="shared" si="2"/>
        <v>Jarrett Culver</v>
      </c>
      <c r="D136" s="5" t="s">
        <v>67</v>
      </c>
      <c r="E136" s="5">
        <v>23</v>
      </c>
      <c r="F136" s="6" t="s">
        <v>24</v>
      </c>
      <c r="G136" s="5">
        <v>10</v>
      </c>
      <c r="H136" s="5">
        <v>1</v>
      </c>
      <c r="I136" s="5">
        <v>13.7</v>
      </c>
      <c r="J136" s="5">
        <v>1.7</v>
      </c>
      <c r="K136" s="5">
        <v>4.3</v>
      </c>
      <c r="L136" s="5">
        <v>0.39500000000000002</v>
      </c>
      <c r="M136" s="5">
        <v>0.1</v>
      </c>
      <c r="N136" s="5">
        <v>1.2</v>
      </c>
      <c r="O136" s="5">
        <v>8.3000000000000004E-2</v>
      </c>
      <c r="P136" s="5">
        <v>1.6</v>
      </c>
      <c r="Q136" s="5">
        <v>3.1</v>
      </c>
      <c r="R136" s="5">
        <v>0.51600000000000001</v>
      </c>
      <c r="S136" s="5">
        <v>0.40699999999999997</v>
      </c>
      <c r="T136" s="5">
        <v>0.9</v>
      </c>
      <c r="U136" s="5">
        <v>1.3</v>
      </c>
      <c r="V136" s="5">
        <v>0.69199999999999995</v>
      </c>
      <c r="W136" s="5">
        <v>1</v>
      </c>
      <c r="X136" s="5">
        <v>2.8</v>
      </c>
      <c r="Y136" s="5">
        <v>3.8</v>
      </c>
      <c r="Z136" s="5">
        <v>0.6</v>
      </c>
      <c r="AA136" s="5">
        <v>0.6</v>
      </c>
      <c r="AB136" s="5">
        <v>0.2</v>
      </c>
      <c r="AC136" s="5">
        <v>0.7</v>
      </c>
      <c r="AD136" s="5">
        <v>1.4</v>
      </c>
      <c r="AE136" s="5">
        <v>4.4000000000000004</v>
      </c>
      <c r="AF136" s="50" t="b">
        <f>ISNONTEXT(IF(B136&lt;&gt;B137,COUNTIF($B$3:B136,B136),""))</f>
        <v>1</v>
      </c>
    </row>
    <row r="137" spans="1:32" ht="17" x14ac:dyDescent="0.2">
      <c r="A137" s="4">
        <v>102</v>
      </c>
      <c r="B137" s="6" t="s">
        <v>170</v>
      </c>
      <c r="C137" s="6" t="str">
        <f t="shared" si="2"/>
        <v>Cade Cunningham</v>
      </c>
      <c r="D137" s="5" t="s">
        <v>73</v>
      </c>
      <c r="E137" s="5">
        <v>21</v>
      </c>
      <c r="F137" s="6" t="s">
        <v>28</v>
      </c>
      <c r="G137" s="5">
        <v>12</v>
      </c>
      <c r="H137" s="5">
        <v>12</v>
      </c>
      <c r="I137" s="5">
        <v>33.299999999999997</v>
      </c>
      <c r="J137" s="5">
        <v>7.8</v>
      </c>
      <c r="K137" s="5">
        <v>18.7</v>
      </c>
      <c r="L137" s="5">
        <v>0.41499999999999998</v>
      </c>
      <c r="M137" s="5">
        <v>1.4</v>
      </c>
      <c r="N137" s="5">
        <v>5.0999999999999996</v>
      </c>
      <c r="O137" s="5">
        <v>0.27900000000000003</v>
      </c>
      <c r="P137" s="5">
        <v>6.3</v>
      </c>
      <c r="Q137" s="5">
        <v>13.6</v>
      </c>
      <c r="R137" s="5">
        <v>0.46600000000000003</v>
      </c>
      <c r="S137" s="5">
        <v>0.45300000000000001</v>
      </c>
      <c r="T137" s="5">
        <v>3</v>
      </c>
      <c r="U137" s="5">
        <v>3.6</v>
      </c>
      <c r="V137" s="5">
        <v>0.83699999999999997</v>
      </c>
      <c r="W137" s="5">
        <v>1</v>
      </c>
      <c r="X137" s="5">
        <v>5.2</v>
      </c>
      <c r="Y137" s="5">
        <v>6.2</v>
      </c>
      <c r="Z137" s="5">
        <v>6</v>
      </c>
      <c r="AA137" s="5">
        <v>0.8</v>
      </c>
      <c r="AB137" s="5">
        <v>0.6</v>
      </c>
      <c r="AC137" s="5">
        <v>3.3</v>
      </c>
      <c r="AD137" s="5">
        <v>2.8</v>
      </c>
      <c r="AE137" s="5">
        <v>19.899999999999999</v>
      </c>
      <c r="AF137" s="50" t="b">
        <f>ISNONTEXT(IF(B137&lt;&gt;B138,COUNTIF($B$3:B137,B137),""))</f>
        <v>1</v>
      </c>
    </row>
    <row r="138" spans="1:32" ht="17" x14ac:dyDescent="0.2">
      <c r="A138" s="4">
        <v>103</v>
      </c>
      <c r="B138" s="6" t="s">
        <v>171</v>
      </c>
      <c r="C138" s="6" t="str">
        <f t="shared" si="2"/>
        <v>Seth Curry</v>
      </c>
      <c r="D138" s="5" t="s">
        <v>67</v>
      </c>
      <c r="E138" s="5">
        <v>32</v>
      </c>
      <c r="F138" s="6" t="s">
        <v>125</v>
      </c>
      <c r="G138" s="5">
        <v>52</v>
      </c>
      <c r="H138" s="5">
        <v>7</v>
      </c>
      <c r="I138" s="5">
        <v>21.3</v>
      </c>
      <c r="J138" s="5">
        <v>3.7</v>
      </c>
      <c r="K138" s="5">
        <v>8</v>
      </c>
      <c r="L138" s="5">
        <v>0.46400000000000002</v>
      </c>
      <c r="M138" s="5">
        <v>1.7</v>
      </c>
      <c r="N138" s="5">
        <v>4.0999999999999996</v>
      </c>
      <c r="O138" s="5">
        <v>0.4</v>
      </c>
      <c r="P138" s="5">
        <v>2</v>
      </c>
      <c r="Q138" s="5">
        <v>3.8</v>
      </c>
      <c r="R138" s="5">
        <v>0.53300000000000003</v>
      </c>
      <c r="S138" s="5">
        <v>0.56799999999999995</v>
      </c>
      <c r="T138" s="5">
        <v>0.9</v>
      </c>
      <c r="U138" s="5">
        <v>0.9</v>
      </c>
      <c r="V138" s="5">
        <v>0.97899999999999998</v>
      </c>
      <c r="W138" s="5">
        <v>0.3</v>
      </c>
      <c r="X138" s="5">
        <v>1.6</v>
      </c>
      <c r="Y138" s="5">
        <v>1.8</v>
      </c>
      <c r="Z138" s="5">
        <v>1.8</v>
      </c>
      <c r="AA138" s="5">
        <v>0.7</v>
      </c>
      <c r="AB138" s="5">
        <v>0.1</v>
      </c>
      <c r="AC138" s="5">
        <v>0.9</v>
      </c>
      <c r="AD138" s="5">
        <v>1.7</v>
      </c>
      <c r="AE138" s="5">
        <v>9.9</v>
      </c>
      <c r="AF138" s="50" t="b">
        <f>ISNONTEXT(IF(B138&lt;&gt;B139,COUNTIF($B$3:B138,B138),""))</f>
        <v>1</v>
      </c>
    </row>
    <row r="139" spans="1:32" ht="17" x14ac:dyDescent="0.2">
      <c r="A139" s="4">
        <v>104</v>
      </c>
      <c r="B139" s="6" t="s">
        <v>172</v>
      </c>
      <c r="C139" s="6" t="str">
        <f t="shared" si="2"/>
        <v>Stephen Curry</v>
      </c>
      <c r="D139" s="5" t="s">
        <v>73</v>
      </c>
      <c r="E139" s="5">
        <v>34</v>
      </c>
      <c r="F139" s="6" t="s">
        <v>16</v>
      </c>
      <c r="G139" s="5">
        <v>45</v>
      </c>
      <c r="H139" s="5">
        <v>45</v>
      </c>
      <c r="I139" s="5">
        <v>34.799999999999997</v>
      </c>
      <c r="J139" s="5">
        <v>10.1</v>
      </c>
      <c r="K139" s="5">
        <v>20.2</v>
      </c>
      <c r="L139" s="5">
        <v>0.502</v>
      </c>
      <c r="M139" s="5">
        <v>5</v>
      </c>
      <c r="N139" s="5">
        <v>11.5</v>
      </c>
      <c r="O139" s="5">
        <v>0.436</v>
      </c>
      <c r="P139" s="5">
        <v>5.0999999999999996</v>
      </c>
      <c r="Q139" s="5">
        <v>8.6999999999999993</v>
      </c>
      <c r="R139" s="5">
        <v>0.59</v>
      </c>
      <c r="S139" s="5">
        <v>0.627</v>
      </c>
      <c r="T139" s="5">
        <v>4.8</v>
      </c>
      <c r="U139" s="5">
        <v>5.3</v>
      </c>
      <c r="V139" s="5">
        <v>0.91600000000000004</v>
      </c>
      <c r="W139" s="5">
        <v>0.7</v>
      </c>
      <c r="X139" s="5">
        <v>5.5</v>
      </c>
      <c r="Y139" s="5">
        <v>6.2</v>
      </c>
      <c r="Z139" s="5">
        <v>6.2</v>
      </c>
      <c r="AA139" s="5">
        <v>1</v>
      </c>
      <c r="AB139" s="5">
        <v>0.4</v>
      </c>
      <c r="AC139" s="5">
        <v>3.4</v>
      </c>
      <c r="AD139" s="5">
        <v>2.2000000000000002</v>
      </c>
      <c r="AE139" s="5">
        <v>30.1</v>
      </c>
      <c r="AF139" s="50" t="b">
        <f>ISNONTEXT(IF(B139&lt;&gt;B140,COUNTIF($B$3:B139,B139),""))</f>
        <v>1</v>
      </c>
    </row>
    <row r="140" spans="1:32" ht="17" x14ac:dyDescent="0.2">
      <c r="A140" s="4">
        <v>105</v>
      </c>
      <c r="B140" s="6" t="s">
        <v>173</v>
      </c>
      <c r="C140" s="6" t="str">
        <f t="shared" si="2"/>
        <v>Dyson Daniels</v>
      </c>
      <c r="D140" s="5" t="s">
        <v>73</v>
      </c>
      <c r="E140" s="5">
        <v>19</v>
      </c>
      <c r="F140" s="6" t="s">
        <v>18</v>
      </c>
      <c r="G140" s="5">
        <v>48</v>
      </c>
      <c r="H140" s="5">
        <v>11</v>
      </c>
      <c r="I140" s="5">
        <v>18.8</v>
      </c>
      <c r="J140" s="5">
        <v>1.5</v>
      </c>
      <c r="K140" s="5">
        <v>3.6</v>
      </c>
      <c r="L140" s="5">
        <v>0.42299999999999999</v>
      </c>
      <c r="M140" s="5">
        <v>0.5</v>
      </c>
      <c r="N140" s="5">
        <v>1.5</v>
      </c>
      <c r="O140" s="5">
        <v>0.30599999999999999</v>
      </c>
      <c r="P140" s="5">
        <v>1.1000000000000001</v>
      </c>
      <c r="Q140" s="5">
        <v>2.1</v>
      </c>
      <c r="R140" s="5">
        <v>0.505</v>
      </c>
      <c r="S140" s="5">
        <v>0.48599999999999999</v>
      </c>
      <c r="T140" s="5">
        <v>0.5</v>
      </c>
      <c r="U140" s="5">
        <v>0.7</v>
      </c>
      <c r="V140" s="5">
        <v>0.629</v>
      </c>
      <c r="W140" s="5">
        <v>0.6</v>
      </c>
      <c r="X140" s="5">
        <v>2.6</v>
      </c>
      <c r="Y140" s="5">
        <v>3.3</v>
      </c>
      <c r="Z140" s="5">
        <v>2.4</v>
      </c>
      <c r="AA140" s="5">
        <v>0.8</v>
      </c>
      <c r="AB140" s="5">
        <v>0.2</v>
      </c>
      <c r="AC140" s="5">
        <v>1.1000000000000001</v>
      </c>
      <c r="AD140" s="5">
        <v>1.8</v>
      </c>
      <c r="AE140" s="5">
        <v>4</v>
      </c>
      <c r="AF140" s="50" t="b">
        <f>ISNONTEXT(IF(B140&lt;&gt;B141,COUNTIF($B$3:B140,B140),""))</f>
        <v>1</v>
      </c>
    </row>
    <row r="141" spans="1:32" ht="17" x14ac:dyDescent="0.2">
      <c r="A141" s="4">
        <v>106</v>
      </c>
      <c r="B141" s="6" t="s">
        <v>174</v>
      </c>
      <c r="C141" s="6" t="str">
        <f t="shared" si="2"/>
        <v>Anthony Davis</v>
      </c>
      <c r="D141" s="5" t="s">
        <v>63</v>
      </c>
      <c r="E141" s="5">
        <v>29</v>
      </c>
      <c r="F141" s="6" t="s">
        <v>39</v>
      </c>
      <c r="G141" s="5">
        <v>45</v>
      </c>
      <c r="H141" s="5">
        <v>43</v>
      </c>
      <c r="I141" s="5">
        <v>33.6</v>
      </c>
      <c r="J141" s="5">
        <v>9.6999999999999993</v>
      </c>
      <c r="K141" s="5">
        <v>17.3</v>
      </c>
      <c r="L141" s="5">
        <v>0.56200000000000006</v>
      </c>
      <c r="M141" s="5">
        <v>0.4</v>
      </c>
      <c r="N141" s="5">
        <v>1.5</v>
      </c>
      <c r="O141" s="5">
        <v>0.26500000000000001</v>
      </c>
      <c r="P141" s="5">
        <v>9.3000000000000007</v>
      </c>
      <c r="Q141" s="5">
        <v>15.8</v>
      </c>
      <c r="R141" s="5">
        <v>0.59099999999999997</v>
      </c>
      <c r="S141" s="5">
        <v>0.57399999999999995</v>
      </c>
      <c r="T141" s="5">
        <v>6.2</v>
      </c>
      <c r="U141" s="5">
        <v>7.8</v>
      </c>
      <c r="V141" s="5">
        <v>0.80300000000000005</v>
      </c>
      <c r="W141" s="5">
        <v>3.4</v>
      </c>
      <c r="X141" s="5">
        <v>9.1</v>
      </c>
      <c r="Y141" s="5">
        <v>12.5</v>
      </c>
      <c r="Z141" s="5">
        <v>2.6</v>
      </c>
      <c r="AA141" s="5">
        <v>1</v>
      </c>
      <c r="AB141" s="5">
        <v>2</v>
      </c>
      <c r="AC141" s="5">
        <v>2.2999999999999998</v>
      </c>
      <c r="AD141" s="5">
        <v>2.7</v>
      </c>
      <c r="AE141" s="5">
        <v>26.1</v>
      </c>
      <c r="AF141" s="50" t="b">
        <f>ISNONTEXT(IF(B141&lt;&gt;B142,COUNTIF($B$3:B141,B141),""))</f>
        <v>1</v>
      </c>
    </row>
    <row r="142" spans="1:32" ht="17" x14ac:dyDescent="0.2">
      <c r="A142" s="4">
        <v>107</v>
      </c>
      <c r="B142" s="6" t="s">
        <v>175</v>
      </c>
      <c r="C142" s="6" t="str">
        <f t="shared" si="2"/>
        <v>Johnny Davis</v>
      </c>
      <c r="D142" s="5" t="s">
        <v>67</v>
      </c>
      <c r="E142" s="5">
        <v>20</v>
      </c>
      <c r="F142" s="6" t="s">
        <v>34</v>
      </c>
      <c r="G142" s="5">
        <v>16</v>
      </c>
      <c r="H142" s="5">
        <v>0</v>
      </c>
      <c r="I142" s="5">
        <v>6.6</v>
      </c>
      <c r="J142" s="5">
        <v>0.8</v>
      </c>
      <c r="K142" s="5">
        <v>2</v>
      </c>
      <c r="L142" s="5">
        <v>0.40600000000000003</v>
      </c>
      <c r="M142" s="5">
        <v>0.1</v>
      </c>
      <c r="N142" s="5">
        <v>0.4</v>
      </c>
      <c r="O142" s="5">
        <v>0.16700000000000001</v>
      </c>
      <c r="P142" s="5">
        <v>0.8</v>
      </c>
      <c r="Q142" s="5">
        <v>1.6</v>
      </c>
      <c r="R142" s="5">
        <v>0.46200000000000002</v>
      </c>
      <c r="S142" s="5">
        <v>0.42199999999999999</v>
      </c>
      <c r="T142" s="5">
        <v>0.3</v>
      </c>
      <c r="U142" s="5">
        <v>0.3</v>
      </c>
      <c r="V142" s="5">
        <v>1</v>
      </c>
      <c r="W142" s="5">
        <v>0.1</v>
      </c>
      <c r="X142" s="5">
        <v>0.9</v>
      </c>
      <c r="Y142" s="5">
        <v>1.1000000000000001</v>
      </c>
      <c r="Z142" s="5">
        <v>0.2</v>
      </c>
      <c r="AA142" s="5">
        <v>0.1</v>
      </c>
      <c r="AB142" s="5">
        <v>0.1</v>
      </c>
      <c r="AC142" s="5">
        <v>0.3</v>
      </c>
      <c r="AD142" s="5">
        <v>1.1000000000000001</v>
      </c>
      <c r="AE142" s="5">
        <v>1.9</v>
      </c>
      <c r="AF142" s="50" t="b">
        <f>ISNONTEXT(IF(B142&lt;&gt;B143,COUNTIF($B$3:B142,B142),""))</f>
        <v>1</v>
      </c>
    </row>
    <row r="143" spans="1:32" ht="17" x14ac:dyDescent="0.2">
      <c r="A143" s="4">
        <v>108</v>
      </c>
      <c r="B143" s="6" t="s">
        <v>176</v>
      </c>
      <c r="C143" s="6" t="str">
        <f t="shared" si="2"/>
        <v>Terence Davis</v>
      </c>
      <c r="D143" s="5" t="s">
        <v>67</v>
      </c>
      <c r="E143" s="5">
        <v>25</v>
      </c>
      <c r="F143" s="6" t="s">
        <v>14</v>
      </c>
      <c r="G143" s="5">
        <v>54</v>
      </c>
      <c r="H143" s="5">
        <v>4</v>
      </c>
      <c r="I143" s="5">
        <v>13</v>
      </c>
      <c r="J143" s="5">
        <v>2.2999999999999998</v>
      </c>
      <c r="K143" s="5">
        <v>5.4</v>
      </c>
      <c r="L143" s="5">
        <v>0.43099999999999999</v>
      </c>
      <c r="M143" s="5">
        <v>1.3</v>
      </c>
      <c r="N143" s="5">
        <v>3.5</v>
      </c>
      <c r="O143" s="5">
        <v>0.36299999999999999</v>
      </c>
      <c r="P143" s="5">
        <v>1</v>
      </c>
      <c r="Q143" s="5">
        <v>1.9</v>
      </c>
      <c r="R143" s="5">
        <v>0.56000000000000005</v>
      </c>
      <c r="S143" s="5">
        <v>0.55000000000000004</v>
      </c>
      <c r="T143" s="5">
        <v>0.6</v>
      </c>
      <c r="U143" s="5">
        <v>0.6</v>
      </c>
      <c r="V143" s="5">
        <v>0.88600000000000001</v>
      </c>
      <c r="W143" s="5">
        <v>0.3</v>
      </c>
      <c r="X143" s="5">
        <v>1.9</v>
      </c>
      <c r="Y143" s="5">
        <v>2.2000000000000002</v>
      </c>
      <c r="Z143" s="5">
        <v>1.1000000000000001</v>
      </c>
      <c r="AA143" s="5">
        <v>0.7</v>
      </c>
      <c r="AB143" s="5">
        <v>0.2</v>
      </c>
      <c r="AC143" s="5">
        <v>0.8</v>
      </c>
      <c r="AD143" s="5">
        <v>1.7</v>
      </c>
      <c r="AE143" s="5">
        <v>6.5</v>
      </c>
      <c r="AF143" s="50" t="b">
        <f>ISNONTEXT(IF(B143&lt;&gt;B144,COUNTIF($B$3:B143,B143),""))</f>
        <v>1</v>
      </c>
    </row>
    <row r="144" spans="1:32" ht="17" x14ac:dyDescent="0.2">
      <c r="A144" s="4">
        <v>109</v>
      </c>
      <c r="B144" s="6" t="s">
        <v>177</v>
      </c>
      <c r="C144" s="6" t="str">
        <f t="shared" si="2"/>
        <v>JD Davison</v>
      </c>
      <c r="D144" s="5" t="s">
        <v>73</v>
      </c>
      <c r="E144" s="5">
        <v>20</v>
      </c>
      <c r="F144" s="6" t="s">
        <v>25</v>
      </c>
      <c r="G144" s="5">
        <v>8</v>
      </c>
      <c r="H144" s="5">
        <v>0</v>
      </c>
      <c r="I144" s="5">
        <v>2.4</v>
      </c>
      <c r="J144" s="5">
        <v>0.4</v>
      </c>
      <c r="K144" s="5">
        <v>1.4</v>
      </c>
      <c r="L144" s="5">
        <v>0.27300000000000002</v>
      </c>
      <c r="M144" s="5">
        <v>0</v>
      </c>
      <c r="N144" s="5">
        <v>0.4</v>
      </c>
      <c r="O144" s="5">
        <v>0</v>
      </c>
      <c r="P144" s="5">
        <v>0.4</v>
      </c>
      <c r="Q144" s="5">
        <v>1</v>
      </c>
      <c r="R144" s="5">
        <v>0.375</v>
      </c>
      <c r="S144" s="5">
        <v>0.27300000000000002</v>
      </c>
      <c r="T144" s="5">
        <v>0</v>
      </c>
      <c r="U144" s="5">
        <v>0</v>
      </c>
      <c r="V144" s="5"/>
      <c r="W144" s="5">
        <v>0.1</v>
      </c>
      <c r="X144" s="5">
        <v>0.5</v>
      </c>
      <c r="Y144" s="5">
        <v>0.6</v>
      </c>
      <c r="Z144" s="5">
        <v>0.4</v>
      </c>
      <c r="AA144" s="5">
        <v>0.3</v>
      </c>
      <c r="AB144" s="5">
        <v>0</v>
      </c>
      <c r="AC144" s="5">
        <v>0.1</v>
      </c>
      <c r="AD144" s="5">
        <v>0.3</v>
      </c>
      <c r="AE144" s="5">
        <v>0.8</v>
      </c>
      <c r="AF144" s="50" t="b">
        <f>ISNONTEXT(IF(B144&lt;&gt;B145,COUNTIF($B$3:B144,B144),""))</f>
        <v>1</v>
      </c>
    </row>
    <row r="145" spans="1:32" ht="17" x14ac:dyDescent="0.2">
      <c r="A145" s="4">
        <v>110</v>
      </c>
      <c r="B145" s="6" t="s">
        <v>178</v>
      </c>
      <c r="C145" s="6" t="str">
        <f t="shared" si="2"/>
        <v>Darius Days</v>
      </c>
      <c r="D145" s="5" t="s">
        <v>11</v>
      </c>
      <c r="E145" s="5">
        <v>23</v>
      </c>
      <c r="F145" s="6" t="s">
        <v>20</v>
      </c>
      <c r="G145" s="5">
        <v>4</v>
      </c>
      <c r="H145" s="5">
        <v>0</v>
      </c>
      <c r="I145" s="5">
        <v>6.3</v>
      </c>
      <c r="J145" s="5">
        <v>1.3</v>
      </c>
      <c r="K145" s="5">
        <v>3</v>
      </c>
      <c r="L145" s="5">
        <v>0.41699999999999998</v>
      </c>
      <c r="M145" s="5">
        <v>0.8</v>
      </c>
      <c r="N145" s="5">
        <v>2.5</v>
      </c>
      <c r="O145" s="5">
        <v>0.3</v>
      </c>
      <c r="P145" s="5">
        <v>0.5</v>
      </c>
      <c r="Q145" s="5">
        <v>0.5</v>
      </c>
      <c r="R145" s="5">
        <v>1</v>
      </c>
      <c r="S145" s="5">
        <v>0.54200000000000004</v>
      </c>
      <c r="T145" s="5">
        <v>0.5</v>
      </c>
      <c r="U145" s="5">
        <v>0.5</v>
      </c>
      <c r="V145" s="5">
        <v>1</v>
      </c>
      <c r="W145" s="5">
        <v>0.3</v>
      </c>
      <c r="X145" s="5">
        <v>1.3</v>
      </c>
      <c r="Y145" s="5">
        <v>1.5</v>
      </c>
      <c r="Z145" s="5">
        <v>0.3</v>
      </c>
      <c r="AA145" s="5">
        <v>0</v>
      </c>
      <c r="AB145" s="5">
        <v>0.3</v>
      </c>
      <c r="AC145" s="5">
        <v>0</v>
      </c>
      <c r="AD145" s="5">
        <v>0.5</v>
      </c>
      <c r="AE145" s="5">
        <v>3.8</v>
      </c>
      <c r="AF145" s="50" t="b">
        <f>ISNONTEXT(IF(B145&lt;&gt;B146,COUNTIF($B$3:B145,B145),""))</f>
        <v>1</v>
      </c>
    </row>
    <row r="146" spans="1:32" ht="17" x14ac:dyDescent="0.2">
      <c r="A146" s="4">
        <v>111</v>
      </c>
      <c r="B146" s="6" t="s">
        <v>179</v>
      </c>
      <c r="C146" s="6" t="str">
        <f t="shared" si="2"/>
        <v/>
      </c>
      <c r="D146" s="5" t="s">
        <v>63</v>
      </c>
      <c r="E146" s="5">
        <v>33</v>
      </c>
      <c r="F146" s="5" t="s">
        <v>677</v>
      </c>
      <c r="G146" s="5">
        <v>32</v>
      </c>
      <c r="H146" s="5">
        <v>0</v>
      </c>
      <c r="I146" s="5">
        <v>11.3</v>
      </c>
      <c r="J146" s="5">
        <v>2.1</v>
      </c>
      <c r="K146" s="5">
        <v>4.0999999999999996</v>
      </c>
      <c r="L146" s="5">
        <v>0.50800000000000001</v>
      </c>
      <c r="M146" s="5">
        <v>0.3</v>
      </c>
      <c r="N146" s="5">
        <v>1.2</v>
      </c>
      <c r="O146" s="5">
        <v>0.29699999999999999</v>
      </c>
      <c r="P146" s="5">
        <v>1.8</v>
      </c>
      <c r="Q146" s="5">
        <v>3</v>
      </c>
      <c r="R146" s="5">
        <v>0.58899999999999997</v>
      </c>
      <c r="S146" s="5">
        <v>0.54900000000000004</v>
      </c>
      <c r="T146" s="5">
        <v>1</v>
      </c>
      <c r="U146" s="5">
        <v>1.4</v>
      </c>
      <c r="V146" s="5">
        <v>0.69599999999999995</v>
      </c>
      <c r="W146" s="5">
        <v>0.9</v>
      </c>
      <c r="X146" s="5">
        <v>2.7</v>
      </c>
      <c r="Y146" s="5">
        <v>3.5</v>
      </c>
      <c r="Z146" s="5">
        <v>0.6</v>
      </c>
      <c r="AA146" s="5">
        <v>0.3</v>
      </c>
      <c r="AB146" s="5">
        <v>0.4</v>
      </c>
      <c r="AC146" s="5">
        <v>0.6</v>
      </c>
      <c r="AD146" s="5">
        <v>2</v>
      </c>
      <c r="AE146" s="5">
        <v>5.5</v>
      </c>
      <c r="AF146" s="50" t="b">
        <f>ISNONTEXT(IF(B146&lt;&gt;B147,COUNTIF($B$3:B146,B146),""))</f>
        <v>0</v>
      </c>
    </row>
    <row r="147" spans="1:32" ht="17" x14ac:dyDescent="0.2">
      <c r="A147" s="4">
        <v>111</v>
      </c>
      <c r="B147" s="6" t="s">
        <v>179</v>
      </c>
      <c r="C147" s="6" t="str">
        <f t="shared" si="2"/>
        <v/>
      </c>
      <c r="D147" s="5" t="s">
        <v>63</v>
      </c>
      <c r="E147" s="5">
        <v>33</v>
      </c>
      <c r="F147" s="6" t="s">
        <v>26</v>
      </c>
      <c r="G147" s="5">
        <v>30</v>
      </c>
      <c r="H147" s="5">
        <v>0</v>
      </c>
      <c r="I147" s="5">
        <v>11.7</v>
      </c>
      <c r="J147" s="5">
        <v>2.1</v>
      </c>
      <c r="K147" s="5">
        <v>4.3</v>
      </c>
      <c r="L147" s="5">
        <v>0.496</v>
      </c>
      <c r="M147" s="5">
        <v>0.4</v>
      </c>
      <c r="N147" s="5">
        <v>1.2</v>
      </c>
      <c r="O147" s="5">
        <v>0.29699999999999999</v>
      </c>
      <c r="P147" s="5">
        <v>1.8</v>
      </c>
      <c r="Q147" s="5">
        <v>3.1</v>
      </c>
      <c r="R147" s="5">
        <v>0.57599999999999996</v>
      </c>
      <c r="S147" s="5">
        <v>0.53900000000000003</v>
      </c>
      <c r="T147" s="5">
        <v>1.1000000000000001</v>
      </c>
      <c r="U147" s="5">
        <v>1.5</v>
      </c>
      <c r="V147" s="5">
        <v>0.72699999999999998</v>
      </c>
      <c r="W147" s="5">
        <v>0.9</v>
      </c>
      <c r="X147" s="5">
        <v>2.7</v>
      </c>
      <c r="Y147" s="5">
        <v>3.6</v>
      </c>
      <c r="Z147" s="5">
        <v>0.5</v>
      </c>
      <c r="AA147" s="5">
        <v>0.2</v>
      </c>
      <c r="AB147" s="5">
        <v>0.5</v>
      </c>
      <c r="AC147" s="5">
        <v>0.6</v>
      </c>
      <c r="AD147" s="5">
        <v>2</v>
      </c>
      <c r="AE147" s="5">
        <v>5.7</v>
      </c>
      <c r="AF147" s="50" t="b">
        <f>ISNONTEXT(IF(B147&lt;&gt;B148,COUNTIF($B$3:B147,B147),""))</f>
        <v>0</v>
      </c>
    </row>
    <row r="148" spans="1:32" ht="17" x14ac:dyDescent="0.2">
      <c r="A148" s="4">
        <v>111</v>
      </c>
      <c r="B148" s="6" t="s">
        <v>179</v>
      </c>
      <c r="C148" s="6" t="str">
        <f t="shared" si="2"/>
        <v>Dewayne Dedmon</v>
      </c>
      <c r="D148" s="5" t="s">
        <v>63</v>
      </c>
      <c r="E148" s="5">
        <v>33</v>
      </c>
      <c r="F148" s="6" t="s">
        <v>32</v>
      </c>
      <c r="G148" s="5">
        <v>2</v>
      </c>
      <c r="H148" s="5">
        <v>0</v>
      </c>
      <c r="I148" s="5">
        <v>5.5</v>
      </c>
      <c r="J148" s="5">
        <v>1.5</v>
      </c>
      <c r="K148" s="5">
        <v>1.5</v>
      </c>
      <c r="L148" s="5">
        <v>1</v>
      </c>
      <c r="M148" s="5">
        <v>0</v>
      </c>
      <c r="N148" s="5">
        <v>0</v>
      </c>
      <c r="O148" s="5"/>
      <c r="P148" s="5">
        <v>1.5</v>
      </c>
      <c r="Q148" s="5">
        <v>1.5</v>
      </c>
      <c r="R148" s="5">
        <v>1</v>
      </c>
      <c r="S148" s="5">
        <v>1</v>
      </c>
      <c r="T148" s="5">
        <v>0</v>
      </c>
      <c r="U148" s="5">
        <v>1</v>
      </c>
      <c r="V148" s="5">
        <v>0</v>
      </c>
      <c r="W148" s="5">
        <v>0</v>
      </c>
      <c r="X148" s="5">
        <v>2</v>
      </c>
      <c r="Y148" s="5">
        <v>2</v>
      </c>
      <c r="Z148" s="5">
        <v>1</v>
      </c>
      <c r="AA148" s="5">
        <v>0.5</v>
      </c>
      <c r="AB148" s="5">
        <v>0</v>
      </c>
      <c r="AC148" s="5">
        <v>0</v>
      </c>
      <c r="AD148" s="5">
        <v>1.5</v>
      </c>
      <c r="AE148" s="5">
        <v>3</v>
      </c>
      <c r="AF148" s="50" t="b">
        <f>ISNONTEXT(IF(B148&lt;&gt;B149,COUNTIF($B$3:B148,B148),""))</f>
        <v>1</v>
      </c>
    </row>
    <row r="149" spans="1:32" ht="17" x14ac:dyDescent="0.2">
      <c r="A149" s="4">
        <v>112</v>
      </c>
      <c r="B149" s="6" t="s">
        <v>180</v>
      </c>
      <c r="C149" s="6" t="str">
        <f t="shared" si="2"/>
        <v>Matthew Dellavedova</v>
      </c>
      <c r="D149" s="5" t="s">
        <v>73</v>
      </c>
      <c r="E149" s="5">
        <v>32</v>
      </c>
      <c r="F149" s="6" t="s">
        <v>14</v>
      </c>
      <c r="G149" s="5">
        <v>27</v>
      </c>
      <c r="H149" s="5">
        <v>0</v>
      </c>
      <c r="I149" s="5">
        <v>6.6</v>
      </c>
      <c r="J149" s="5">
        <v>0.5</v>
      </c>
      <c r="K149" s="5">
        <v>1.5</v>
      </c>
      <c r="L149" s="5">
        <v>0.317</v>
      </c>
      <c r="M149" s="5">
        <v>0.3</v>
      </c>
      <c r="N149" s="5">
        <v>0.8</v>
      </c>
      <c r="O149" s="5">
        <v>0.318</v>
      </c>
      <c r="P149" s="5">
        <v>0.2</v>
      </c>
      <c r="Q149" s="5">
        <v>0.7</v>
      </c>
      <c r="R149" s="5">
        <v>0.316</v>
      </c>
      <c r="S149" s="5">
        <v>0.40200000000000002</v>
      </c>
      <c r="T149" s="5">
        <v>0.1</v>
      </c>
      <c r="U149" s="5">
        <v>0.3</v>
      </c>
      <c r="V149" s="5">
        <v>0.57099999999999995</v>
      </c>
      <c r="W149" s="5">
        <v>0</v>
      </c>
      <c r="X149" s="5">
        <v>0.4</v>
      </c>
      <c r="Y149" s="5">
        <v>0.4</v>
      </c>
      <c r="Z149" s="5">
        <v>1.3</v>
      </c>
      <c r="AA149" s="5">
        <v>0.2</v>
      </c>
      <c r="AB149" s="5">
        <v>0</v>
      </c>
      <c r="AC149" s="5">
        <v>0.4</v>
      </c>
      <c r="AD149" s="5">
        <v>0.6</v>
      </c>
      <c r="AE149" s="5">
        <v>1.4</v>
      </c>
      <c r="AF149" s="50" t="b">
        <f>ISNONTEXT(IF(B149&lt;&gt;B150,COUNTIF($B$3:B149,B149),""))</f>
        <v>1</v>
      </c>
    </row>
    <row r="150" spans="1:32" ht="17" x14ac:dyDescent="0.2">
      <c r="A150" s="4">
        <v>113</v>
      </c>
      <c r="B150" s="6" t="s">
        <v>181</v>
      </c>
      <c r="C150" s="6" t="str">
        <f t="shared" si="2"/>
        <v>DeMar DeRozan</v>
      </c>
      <c r="D150" s="5" t="s">
        <v>77</v>
      </c>
      <c r="E150" s="5">
        <v>33</v>
      </c>
      <c r="F150" s="6" t="s">
        <v>21</v>
      </c>
      <c r="G150" s="5">
        <v>63</v>
      </c>
      <c r="H150" s="5">
        <v>63</v>
      </c>
      <c r="I150" s="5">
        <v>36.5</v>
      </c>
      <c r="J150" s="5">
        <v>9.1999999999999993</v>
      </c>
      <c r="K150" s="5">
        <v>17.899999999999999</v>
      </c>
      <c r="L150" s="5">
        <v>0.51100000000000001</v>
      </c>
      <c r="M150" s="5">
        <v>0.6</v>
      </c>
      <c r="N150" s="5">
        <v>1.7</v>
      </c>
      <c r="O150" s="5">
        <v>0.34300000000000003</v>
      </c>
      <c r="P150" s="5">
        <v>8.6</v>
      </c>
      <c r="Q150" s="5">
        <v>16.2</v>
      </c>
      <c r="R150" s="5">
        <v>0.52800000000000002</v>
      </c>
      <c r="S150" s="5">
        <v>0.52700000000000002</v>
      </c>
      <c r="T150" s="5">
        <v>6.6</v>
      </c>
      <c r="U150" s="5">
        <v>7.5</v>
      </c>
      <c r="V150" s="5">
        <v>0.86899999999999999</v>
      </c>
      <c r="W150" s="5">
        <v>0.5</v>
      </c>
      <c r="X150" s="5">
        <v>4.2</v>
      </c>
      <c r="Y150" s="5">
        <v>4.7</v>
      </c>
      <c r="Z150" s="5">
        <v>5</v>
      </c>
      <c r="AA150" s="5">
        <v>1</v>
      </c>
      <c r="AB150" s="5">
        <v>0.5</v>
      </c>
      <c r="AC150" s="5">
        <v>2.2000000000000002</v>
      </c>
      <c r="AD150" s="5">
        <v>2.7</v>
      </c>
      <c r="AE150" s="5">
        <v>25.5</v>
      </c>
      <c r="AF150" s="50" t="b">
        <f>ISNONTEXT(IF(B150&lt;&gt;B151,COUNTIF($B$3:B150,B150),""))</f>
        <v>1</v>
      </c>
    </row>
    <row r="151" spans="1:32" ht="17" x14ac:dyDescent="0.2">
      <c r="A151" s="4">
        <v>114</v>
      </c>
      <c r="B151" s="6" t="s">
        <v>182</v>
      </c>
      <c r="C151" s="6" t="str">
        <f t="shared" si="2"/>
        <v>Moussa Diabaté</v>
      </c>
      <c r="D151" s="5" t="s">
        <v>11</v>
      </c>
      <c r="E151" s="5">
        <v>21</v>
      </c>
      <c r="F151" s="6" t="s">
        <v>31</v>
      </c>
      <c r="G151" s="5">
        <v>18</v>
      </c>
      <c r="H151" s="5">
        <v>1</v>
      </c>
      <c r="I151" s="5">
        <v>9.6</v>
      </c>
      <c r="J151" s="5">
        <v>1.2</v>
      </c>
      <c r="K151" s="5">
        <v>2.2000000000000002</v>
      </c>
      <c r="L151" s="5">
        <v>0.52500000000000002</v>
      </c>
      <c r="M151" s="5">
        <v>0.1</v>
      </c>
      <c r="N151" s="5">
        <v>0.1</v>
      </c>
      <c r="O151" s="5">
        <v>0.5</v>
      </c>
      <c r="P151" s="5">
        <v>1.1000000000000001</v>
      </c>
      <c r="Q151" s="5">
        <v>2.1</v>
      </c>
      <c r="R151" s="5">
        <v>0.52600000000000002</v>
      </c>
      <c r="S151" s="5">
        <v>0.53800000000000003</v>
      </c>
      <c r="T151" s="5">
        <v>0.6</v>
      </c>
      <c r="U151" s="5">
        <v>0.9</v>
      </c>
      <c r="V151" s="5">
        <v>0.625</v>
      </c>
      <c r="W151" s="5">
        <v>1.6</v>
      </c>
      <c r="X151" s="5">
        <v>0.9</v>
      </c>
      <c r="Y151" s="5">
        <v>2.5</v>
      </c>
      <c r="Z151" s="5">
        <v>0.2</v>
      </c>
      <c r="AA151" s="5">
        <v>0.3</v>
      </c>
      <c r="AB151" s="5">
        <v>0.3</v>
      </c>
      <c r="AC151" s="5">
        <v>0.5</v>
      </c>
      <c r="AD151" s="5">
        <v>0.7</v>
      </c>
      <c r="AE151" s="5">
        <v>2.9</v>
      </c>
      <c r="AF151" s="50" t="b">
        <f>ISNONTEXT(IF(B151&lt;&gt;B152,COUNTIF($B$3:B151,B151),""))</f>
        <v>1</v>
      </c>
    </row>
    <row r="152" spans="1:32" ht="17" x14ac:dyDescent="0.2">
      <c r="A152" s="4">
        <v>115</v>
      </c>
      <c r="B152" s="6" t="s">
        <v>183</v>
      </c>
      <c r="C152" s="6" t="str">
        <f t="shared" si="2"/>
        <v>Mamadi Diakite</v>
      </c>
      <c r="D152" s="5" t="s">
        <v>11</v>
      </c>
      <c r="E152" s="5">
        <v>26</v>
      </c>
      <c r="F152" s="6" t="s">
        <v>37</v>
      </c>
      <c r="G152" s="5">
        <v>18</v>
      </c>
      <c r="H152" s="5">
        <v>2</v>
      </c>
      <c r="I152" s="5">
        <v>6.7</v>
      </c>
      <c r="J152" s="5">
        <v>0.7</v>
      </c>
      <c r="K152" s="5">
        <v>1.8</v>
      </c>
      <c r="L152" s="5">
        <v>0.39400000000000002</v>
      </c>
      <c r="M152" s="5">
        <v>0.2</v>
      </c>
      <c r="N152" s="5">
        <v>0.8</v>
      </c>
      <c r="O152" s="5">
        <v>0.26700000000000002</v>
      </c>
      <c r="P152" s="5">
        <v>0.5</v>
      </c>
      <c r="Q152" s="5">
        <v>1</v>
      </c>
      <c r="R152" s="5">
        <v>0.5</v>
      </c>
      <c r="S152" s="5">
        <v>0.45500000000000002</v>
      </c>
      <c r="T152" s="5">
        <v>0</v>
      </c>
      <c r="U152" s="5">
        <v>0</v>
      </c>
      <c r="V152" s="5"/>
      <c r="W152" s="5">
        <v>0.3</v>
      </c>
      <c r="X152" s="5">
        <v>0.7</v>
      </c>
      <c r="Y152" s="5">
        <v>1</v>
      </c>
      <c r="Z152" s="5">
        <v>0.2</v>
      </c>
      <c r="AA152" s="5">
        <v>0.1</v>
      </c>
      <c r="AB152" s="5">
        <v>0.4</v>
      </c>
      <c r="AC152" s="5">
        <v>0.4</v>
      </c>
      <c r="AD152" s="5">
        <v>1</v>
      </c>
      <c r="AE152" s="5">
        <v>1.7</v>
      </c>
      <c r="AF152" s="50" t="b">
        <f>ISNONTEXT(IF(B152&lt;&gt;B153,COUNTIF($B$3:B152,B152),""))</f>
        <v>1</v>
      </c>
    </row>
    <row r="153" spans="1:32" ht="17" x14ac:dyDescent="0.2">
      <c r="A153" s="4">
        <v>116</v>
      </c>
      <c r="B153" s="6" t="s">
        <v>184</v>
      </c>
      <c r="C153" s="6" t="str">
        <f t="shared" si="2"/>
        <v>Hamidou Diallo</v>
      </c>
      <c r="D153" s="5" t="s">
        <v>67</v>
      </c>
      <c r="E153" s="5">
        <v>24</v>
      </c>
      <c r="F153" s="6" t="s">
        <v>28</v>
      </c>
      <c r="G153" s="5">
        <v>56</v>
      </c>
      <c r="H153" s="5">
        <v>0</v>
      </c>
      <c r="I153" s="5">
        <v>17.8</v>
      </c>
      <c r="J153" s="5">
        <v>3.8</v>
      </c>
      <c r="K153" s="5">
        <v>6.7</v>
      </c>
      <c r="L153" s="5">
        <v>0.57299999999999995</v>
      </c>
      <c r="M153" s="5">
        <v>0.1</v>
      </c>
      <c r="N153" s="5">
        <v>0.4</v>
      </c>
      <c r="O153" s="5">
        <v>0.23799999999999999</v>
      </c>
      <c r="P153" s="5">
        <v>3.8</v>
      </c>
      <c r="Q153" s="5">
        <v>6.3</v>
      </c>
      <c r="R153" s="5">
        <v>0.59299999999999997</v>
      </c>
      <c r="S153" s="5">
        <v>0.57999999999999996</v>
      </c>
      <c r="T153" s="5">
        <v>1.6</v>
      </c>
      <c r="U153" s="5">
        <v>2.6</v>
      </c>
      <c r="V153" s="5">
        <v>0.58799999999999997</v>
      </c>
      <c r="W153" s="5">
        <v>1</v>
      </c>
      <c r="X153" s="5">
        <v>2.4</v>
      </c>
      <c r="Y153" s="5">
        <v>3.5</v>
      </c>
      <c r="Z153" s="5">
        <v>1</v>
      </c>
      <c r="AA153" s="5">
        <v>0.9</v>
      </c>
      <c r="AB153" s="5">
        <v>0.3</v>
      </c>
      <c r="AC153" s="5">
        <v>1.3</v>
      </c>
      <c r="AD153" s="5">
        <v>2.2000000000000002</v>
      </c>
      <c r="AE153" s="5">
        <v>9.3000000000000007</v>
      </c>
      <c r="AF153" s="50" t="b">
        <f>ISNONTEXT(IF(B153&lt;&gt;B154,COUNTIF($B$3:B153,B153),""))</f>
        <v>1</v>
      </c>
    </row>
    <row r="154" spans="1:32" ht="17" x14ac:dyDescent="0.2">
      <c r="A154" s="4">
        <v>117</v>
      </c>
      <c r="B154" s="6" t="s">
        <v>185</v>
      </c>
      <c r="C154" s="6" t="str">
        <f t="shared" si="2"/>
        <v>Gorgui Dieng</v>
      </c>
      <c r="D154" s="5" t="s">
        <v>63</v>
      </c>
      <c r="E154" s="5">
        <v>33</v>
      </c>
      <c r="F154" s="6" t="s">
        <v>35</v>
      </c>
      <c r="G154" s="5">
        <v>24</v>
      </c>
      <c r="H154" s="5">
        <v>1</v>
      </c>
      <c r="I154" s="5">
        <v>9.8000000000000007</v>
      </c>
      <c r="J154" s="5">
        <v>1.1000000000000001</v>
      </c>
      <c r="K154" s="5">
        <v>3.1</v>
      </c>
      <c r="L154" s="5">
        <v>0.36</v>
      </c>
      <c r="M154" s="5">
        <v>0.5</v>
      </c>
      <c r="N154" s="5">
        <v>2.1</v>
      </c>
      <c r="O154" s="5">
        <v>0.24</v>
      </c>
      <c r="P154" s="5">
        <v>0.6</v>
      </c>
      <c r="Q154" s="5">
        <v>1</v>
      </c>
      <c r="R154" s="5">
        <v>0.6</v>
      </c>
      <c r="S154" s="5">
        <v>0.44</v>
      </c>
      <c r="T154" s="5">
        <v>0.2</v>
      </c>
      <c r="U154" s="5">
        <v>0.3</v>
      </c>
      <c r="V154" s="5">
        <v>0.83299999999999996</v>
      </c>
      <c r="W154" s="5">
        <v>0.9</v>
      </c>
      <c r="X154" s="5">
        <v>1.8</v>
      </c>
      <c r="Y154" s="5">
        <v>2.7</v>
      </c>
      <c r="Z154" s="5">
        <v>1.4</v>
      </c>
      <c r="AA154" s="5">
        <v>0.2</v>
      </c>
      <c r="AB154" s="5">
        <v>0.4</v>
      </c>
      <c r="AC154" s="5">
        <v>0.8</v>
      </c>
      <c r="AD154" s="5">
        <v>1.5</v>
      </c>
      <c r="AE154" s="5">
        <v>3</v>
      </c>
      <c r="AF154" s="50" t="b">
        <f>ISNONTEXT(IF(B154&lt;&gt;B155,COUNTIF($B$3:B154,B154),""))</f>
        <v>1</v>
      </c>
    </row>
    <row r="155" spans="1:32" ht="17" x14ac:dyDescent="0.2">
      <c r="A155" s="4">
        <v>118</v>
      </c>
      <c r="B155" s="6" t="s">
        <v>186</v>
      </c>
      <c r="C155" s="6" t="str">
        <f t="shared" si="2"/>
        <v>Ousmane Dieng</v>
      </c>
      <c r="D155" s="5" t="s">
        <v>77</v>
      </c>
      <c r="E155" s="5">
        <v>19</v>
      </c>
      <c r="F155" s="6" t="s">
        <v>19</v>
      </c>
      <c r="G155" s="5">
        <v>27</v>
      </c>
      <c r="H155" s="5">
        <v>0</v>
      </c>
      <c r="I155" s="5">
        <v>16.100000000000001</v>
      </c>
      <c r="J155" s="5">
        <v>2.2000000000000002</v>
      </c>
      <c r="K155" s="5">
        <v>5.0999999999999996</v>
      </c>
      <c r="L155" s="5">
        <v>0.42399999999999999</v>
      </c>
      <c r="M155" s="5">
        <v>0.8</v>
      </c>
      <c r="N155" s="5">
        <v>2.8</v>
      </c>
      <c r="O155" s="5">
        <v>0.29299999999999998</v>
      </c>
      <c r="P155" s="5">
        <v>1.4</v>
      </c>
      <c r="Q155" s="5">
        <v>2.4</v>
      </c>
      <c r="R155" s="5">
        <v>0.57799999999999996</v>
      </c>
      <c r="S155" s="5">
        <v>0.504</v>
      </c>
      <c r="T155" s="5">
        <v>0.4</v>
      </c>
      <c r="U155" s="5">
        <v>0.6</v>
      </c>
      <c r="V155" s="5">
        <v>0.58799999999999997</v>
      </c>
      <c r="W155" s="5">
        <v>0.5</v>
      </c>
      <c r="X155" s="5">
        <v>2.5</v>
      </c>
      <c r="Y155" s="5">
        <v>3</v>
      </c>
      <c r="Z155" s="5">
        <v>1.1000000000000001</v>
      </c>
      <c r="AA155" s="5">
        <v>0.4</v>
      </c>
      <c r="AB155" s="5">
        <v>0.2</v>
      </c>
      <c r="AC155" s="5">
        <v>0.6</v>
      </c>
      <c r="AD155" s="5">
        <v>1.3</v>
      </c>
      <c r="AE155" s="5">
        <v>5.6</v>
      </c>
      <c r="AF155" s="50" t="b">
        <f>ISNONTEXT(IF(B155&lt;&gt;B156,COUNTIF($B$3:B155,B155),""))</f>
        <v>1</v>
      </c>
    </row>
    <row r="156" spans="1:32" ht="17" x14ac:dyDescent="0.2">
      <c r="A156" s="4">
        <v>119</v>
      </c>
      <c r="B156" s="6" t="s">
        <v>187</v>
      </c>
      <c r="C156" s="6" t="str">
        <f t="shared" si="2"/>
        <v/>
      </c>
      <c r="D156" s="5" t="s">
        <v>73</v>
      </c>
      <c r="E156" s="5">
        <v>29</v>
      </c>
      <c r="F156" s="5" t="s">
        <v>677</v>
      </c>
      <c r="G156" s="5">
        <v>68</v>
      </c>
      <c r="H156" s="5">
        <v>68</v>
      </c>
      <c r="I156" s="5">
        <v>34.4</v>
      </c>
      <c r="J156" s="5">
        <v>6</v>
      </c>
      <c r="K156" s="5">
        <v>13.4</v>
      </c>
      <c r="L156" s="5">
        <v>0.44400000000000001</v>
      </c>
      <c r="M156" s="5">
        <v>2.4</v>
      </c>
      <c r="N156" s="5">
        <v>6.4</v>
      </c>
      <c r="O156" s="5">
        <v>0.38100000000000001</v>
      </c>
      <c r="P156" s="5">
        <v>3.5</v>
      </c>
      <c r="Q156" s="5">
        <v>7</v>
      </c>
      <c r="R156" s="5">
        <v>0.502</v>
      </c>
      <c r="S156" s="5">
        <v>0.53500000000000003</v>
      </c>
      <c r="T156" s="5">
        <v>3.4</v>
      </c>
      <c r="U156" s="5">
        <v>4.2</v>
      </c>
      <c r="V156" s="5">
        <v>0.81499999999999995</v>
      </c>
      <c r="W156" s="5">
        <v>0.4</v>
      </c>
      <c r="X156" s="5">
        <v>2.9</v>
      </c>
      <c r="Y156" s="5">
        <v>3.3</v>
      </c>
      <c r="Z156" s="5">
        <v>5.8</v>
      </c>
      <c r="AA156" s="5">
        <v>0.9</v>
      </c>
      <c r="AB156" s="5">
        <v>0.3</v>
      </c>
      <c r="AC156" s="5">
        <v>1.9</v>
      </c>
      <c r="AD156" s="5">
        <v>2.4</v>
      </c>
      <c r="AE156" s="5">
        <v>17.8</v>
      </c>
      <c r="AF156" s="50" t="b">
        <f>ISNONTEXT(IF(B156&lt;&gt;B157,COUNTIF($B$3:B156,B156),""))</f>
        <v>0</v>
      </c>
    </row>
    <row r="157" spans="1:32" ht="17" x14ac:dyDescent="0.2">
      <c r="A157" s="4">
        <v>119</v>
      </c>
      <c r="B157" s="6" t="s">
        <v>187</v>
      </c>
      <c r="C157" s="6" t="str">
        <f t="shared" si="2"/>
        <v/>
      </c>
      <c r="D157" s="5" t="s">
        <v>73</v>
      </c>
      <c r="E157" s="5">
        <v>29</v>
      </c>
      <c r="F157" s="6" t="s">
        <v>23</v>
      </c>
      <c r="G157" s="5">
        <v>53</v>
      </c>
      <c r="H157" s="5">
        <v>53</v>
      </c>
      <c r="I157" s="5">
        <v>34.1</v>
      </c>
      <c r="J157" s="5">
        <v>6</v>
      </c>
      <c r="K157" s="5">
        <v>13.1</v>
      </c>
      <c r="L157" s="5">
        <v>0.45500000000000002</v>
      </c>
      <c r="M157" s="5">
        <v>2.6</v>
      </c>
      <c r="N157" s="5">
        <v>6.4</v>
      </c>
      <c r="O157" s="5">
        <v>0.40500000000000003</v>
      </c>
      <c r="P157" s="5">
        <v>3.4</v>
      </c>
      <c r="Q157" s="5">
        <v>6.7</v>
      </c>
      <c r="R157" s="5">
        <v>0.504</v>
      </c>
      <c r="S157" s="5">
        <v>0.55500000000000005</v>
      </c>
      <c r="T157" s="5">
        <v>3.2</v>
      </c>
      <c r="U157" s="5">
        <v>3.9</v>
      </c>
      <c r="V157" s="5">
        <v>0.82099999999999995</v>
      </c>
      <c r="W157" s="5">
        <v>0.4</v>
      </c>
      <c r="X157" s="5">
        <v>2.7</v>
      </c>
      <c r="Y157" s="5">
        <v>3.1</v>
      </c>
      <c r="Z157" s="5">
        <v>5.3</v>
      </c>
      <c r="AA157" s="5">
        <v>0.7</v>
      </c>
      <c r="AB157" s="5">
        <v>0.3</v>
      </c>
      <c r="AC157" s="5">
        <v>1.7</v>
      </c>
      <c r="AD157" s="5">
        <v>2.2999999999999998</v>
      </c>
      <c r="AE157" s="5">
        <v>17.7</v>
      </c>
      <c r="AF157" s="50" t="b">
        <f>ISNONTEXT(IF(B157&lt;&gt;B158,COUNTIF($B$3:B157,B157),""))</f>
        <v>0</v>
      </c>
    </row>
    <row r="158" spans="1:32" ht="17" x14ac:dyDescent="0.2">
      <c r="A158" s="4">
        <v>119</v>
      </c>
      <c r="B158" s="6" t="s">
        <v>187</v>
      </c>
      <c r="C158" s="6" t="str">
        <f t="shared" si="2"/>
        <v>Spencer Dinwiddie</v>
      </c>
      <c r="D158" s="5" t="s">
        <v>73</v>
      </c>
      <c r="E158" s="5">
        <v>29</v>
      </c>
      <c r="F158" s="6" t="s">
        <v>125</v>
      </c>
      <c r="G158" s="5">
        <v>15</v>
      </c>
      <c r="H158" s="5">
        <v>15</v>
      </c>
      <c r="I158" s="5">
        <v>35.5</v>
      </c>
      <c r="J158" s="5">
        <v>6</v>
      </c>
      <c r="K158" s="5">
        <v>14.7</v>
      </c>
      <c r="L158" s="5">
        <v>0.40899999999999997</v>
      </c>
      <c r="M158" s="5">
        <v>1.9</v>
      </c>
      <c r="N158" s="5">
        <v>6.3</v>
      </c>
      <c r="O158" s="5">
        <v>0.29499999999999998</v>
      </c>
      <c r="P158" s="5">
        <v>4.0999999999999996</v>
      </c>
      <c r="Q158" s="5">
        <v>8.3000000000000007</v>
      </c>
      <c r="R158" s="5">
        <v>0.496</v>
      </c>
      <c r="S158" s="5">
        <v>0.47299999999999998</v>
      </c>
      <c r="T158" s="5">
        <v>4.3</v>
      </c>
      <c r="U158" s="5">
        <v>5.3</v>
      </c>
      <c r="V158" s="5">
        <v>0.8</v>
      </c>
      <c r="W158" s="5">
        <v>0.4</v>
      </c>
      <c r="X158" s="5">
        <v>3.7</v>
      </c>
      <c r="Y158" s="5">
        <v>4.0999999999999996</v>
      </c>
      <c r="Z158" s="5">
        <v>7.8</v>
      </c>
      <c r="AA158" s="5">
        <v>1.3</v>
      </c>
      <c r="AB158" s="5">
        <v>0.4</v>
      </c>
      <c r="AC158" s="5">
        <v>2.5</v>
      </c>
      <c r="AD158" s="5">
        <v>2.7</v>
      </c>
      <c r="AE158" s="5">
        <v>18.100000000000001</v>
      </c>
      <c r="AF158" s="50" t="b">
        <f>ISNONTEXT(IF(B158&lt;&gt;B159,COUNTIF($B$3:B158,B158),""))</f>
        <v>1</v>
      </c>
    </row>
    <row r="159" spans="1:32" ht="17" x14ac:dyDescent="0.2">
      <c r="A159" s="4">
        <v>120</v>
      </c>
      <c r="B159" s="6" t="s">
        <v>188</v>
      </c>
      <c r="C159" s="6" t="str">
        <f t="shared" si="2"/>
        <v>Donte DiVincenzo</v>
      </c>
      <c r="D159" s="5" t="s">
        <v>67</v>
      </c>
      <c r="E159" s="5">
        <v>26</v>
      </c>
      <c r="F159" s="6" t="s">
        <v>16</v>
      </c>
      <c r="G159" s="5">
        <v>61</v>
      </c>
      <c r="H159" s="5">
        <v>26</v>
      </c>
      <c r="I159" s="5">
        <v>26.7</v>
      </c>
      <c r="J159" s="5">
        <v>3.3</v>
      </c>
      <c r="K159" s="5">
        <v>7.7</v>
      </c>
      <c r="L159" s="5">
        <v>0.42799999999999999</v>
      </c>
      <c r="M159" s="5">
        <v>2.2000000000000002</v>
      </c>
      <c r="N159" s="5">
        <v>5.4</v>
      </c>
      <c r="O159" s="5">
        <v>0.40200000000000002</v>
      </c>
      <c r="P159" s="5">
        <v>1.1000000000000001</v>
      </c>
      <c r="Q159" s="5">
        <v>2.2999999999999998</v>
      </c>
      <c r="R159" s="5">
        <v>0.48899999999999999</v>
      </c>
      <c r="S159" s="5">
        <v>0.56999999999999995</v>
      </c>
      <c r="T159" s="5">
        <v>0.8</v>
      </c>
      <c r="U159" s="5">
        <v>0.9</v>
      </c>
      <c r="V159" s="5">
        <v>0.83599999999999997</v>
      </c>
      <c r="W159" s="5">
        <v>1</v>
      </c>
      <c r="X159" s="5">
        <v>3.4</v>
      </c>
      <c r="Y159" s="5">
        <v>4.4000000000000004</v>
      </c>
      <c r="Z159" s="5">
        <v>3.4</v>
      </c>
      <c r="AA159" s="5">
        <v>1.3</v>
      </c>
      <c r="AB159" s="5">
        <v>0.2</v>
      </c>
      <c r="AC159" s="5">
        <v>1.4</v>
      </c>
      <c r="AD159" s="5">
        <v>1.9</v>
      </c>
      <c r="AE159" s="5">
        <v>9.5</v>
      </c>
      <c r="AF159" s="50" t="b">
        <f>ISNONTEXT(IF(B159&lt;&gt;B160,COUNTIF($B$3:B159,B159),""))</f>
        <v>1</v>
      </c>
    </row>
    <row r="160" spans="1:32" ht="17" x14ac:dyDescent="0.2">
      <c r="A160" s="4" t="s">
        <v>44</v>
      </c>
      <c r="B160" s="4" t="s">
        <v>45</v>
      </c>
      <c r="C160" s="6" t="str">
        <f t="shared" si="2"/>
        <v>Player</v>
      </c>
      <c r="D160" s="4" t="s">
        <v>46</v>
      </c>
      <c r="E160" s="4" t="s">
        <v>47</v>
      </c>
      <c r="F160" s="4" t="s">
        <v>48</v>
      </c>
      <c r="G160" s="4" t="s">
        <v>49</v>
      </c>
      <c r="H160" s="4" t="s">
        <v>50</v>
      </c>
      <c r="I160" s="4" t="s">
        <v>51</v>
      </c>
      <c r="J160" s="4" t="s">
        <v>52</v>
      </c>
      <c r="K160" s="4" t="s">
        <v>1</v>
      </c>
      <c r="L160" s="4" t="s">
        <v>2</v>
      </c>
      <c r="M160" s="4" t="s">
        <v>53</v>
      </c>
      <c r="N160" s="4" t="s">
        <v>3</v>
      </c>
      <c r="O160" s="4" t="s">
        <v>4</v>
      </c>
      <c r="P160" s="4" t="s">
        <v>54</v>
      </c>
      <c r="Q160" s="4" t="s">
        <v>55</v>
      </c>
      <c r="R160" s="4" t="s">
        <v>56</v>
      </c>
      <c r="S160" s="4" t="s">
        <v>57</v>
      </c>
      <c r="T160" s="4" t="s">
        <v>58</v>
      </c>
      <c r="U160" s="4" t="s">
        <v>5</v>
      </c>
      <c r="V160" s="4" t="s">
        <v>6</v>
      </c>
      <c r="W160" s="4" t="s">
        <v>59</v>
      </c>
      <c r="X160" s="4" t="s">
        <v>60</v>
      </c>
      <c r="Y160" s="4" t="s">
        <v>61</v>
      </c>
      <c r="Z160" s="4" t="s">
        <v>7</v>
      </c>
      <c r="AA160" s="4" t="s">
        <v>8</v>
      </c>
      <c r="AB160" s="4" t="s">
        <v>9</v>
      </c>
      <c r="AC160" s="4" t="s">
        <v>10</v>
      </c>
      <c r="AD160" s="4" t="s">
        <v>11</v>
      </c>
      <c r="AE160" s="4" t="s">
        <v>0</v>
      </c>
      <c r="AF160" s="50" t="b">
        <f>ISNONTEXT(IF(B160&lt;&gt;B161,COUNTIF($B$3:B160,B160),""))</f>
        <v>1</v>
      </c>
    </row>
    <row r="161" spans="1:32" ht="17" x14ac:dyDescent="0.2">
      <c r="A161" s="4">
        <v>121</v>
      </c>
      <c r="B161" s="6" t="s">
        <v>189</v>
      </c>
      <c r="C161" s="6" t="str">
        <f t="shared" si="2"/>
        <v>Luka Dončić</v>
      </c>
      <c r="D161" s="5" t="s">
        <v>73</v>
      </c>
      <c r="E161" s="5">
        <v>23</v>
      </c>
      <c r="F161" s="6" t="s">
        <v>23</v>
      </c>
      <c r="G161" s="5">
        <v>57</v>
      </c>
      <c r="H161" s="5">
        <v>57</v>
      </c>
      <c r="I161" s="5">
        <v>36.299999999999997</v>
      </c>
      <c r="J161" s="5">
        <v>11</v>
      </c>
      <c r="K161" s="5">
        <v>22.1</v>
      </c>
      <c r="L161" s="5">
        <v>0.5</v>
      </c>
      <c r="M161" s="5">
        <v>2.8</v>
      </c>
      <c r="N161" s="5">
        <v>7.9</v>
      </c>
      <c r="O161" s="5">
        <v>0.34899999999999998</v>
      </c>
      <c r="P161" s="5">
        <v>8.3000000000000007</v>
      </c>
      <c r="Q161" s="5">
        <v>14.1</v>
      </c>
      <c r="R161" s="5">
        <v>0.58599999999999997</v>
      </c>
      <c r="S161" s="5">
        <v>0.56299999999999994</v>
      </c>
      <c r="T161" s="5">
        <v>8.1</v>
      </c>
      <c r="U161" s="5">
        <v>11</v>
      </c>
      <c r="V161" s="5">
        <v>0.73599999999999999</v>
      </c>
      <c r="W161" s="5">
        <v>0.8</v>
      </c>
      <c r="X161" s="5">
        <v>7.8</v>
      </c>
      <c r="Y161" s="5">
        <v>8.6</v>
      </c>
      <c r="Z161" s="5">
        <v>8</v>
      </c>
      <c r="AA161" s="5">
        <v>1.5</v>
      </c>
      <c r="AB161" s="5">
        <v>0.5</v>
      </c>
      <c r="AC161" s="5">
        <v>3.7</v>
      </c>
      <c r="AD161" s="5">
        <v>2.6</v>
      </c>
      <c r="AE161" s="5">
        <v>33</v>
      </c>
      <c r="AF161" s="50" t="b">
        <f>ISNONTEXT(IF(B161&lt;&gt;B162,COUNTIF($B$3:B161,B161),""))</f>
        <v>1</v>
      </c>
    </row>
    <row r="162" spans="1:32" ht="17" x14ac:dyDescent="0.2">
      <c r="A162" s="4">
        <v>122</v>
      </c>
      <c r="B162" s="6" t="s">
        <v>190</v>
      </c>
      <c r="C162" s="6" t="str">
        <f t="shared" si="2"/>
        <v>Tyler Dorsey</v>
      </c>
      <c r="D162" s="5" t="s">
        <v>67</v>
      </c>
      <c r="E162" s="5">
        <v>26</v>
      </c>
      <c r="F162" s="6" t="s">
        <v>23</v>
      </c>
      <c r="G162" s="5">
        <v>3</v>
      </c>
      <c r="H162" s="5">
        <v>0</v>
      </c>
      <c r="I162" s="5">
        <v>2.7</v>
      </c>
      <c r="J162" s="5">
        <v>1.3</v>
      </c>
      <c r="K162" s="5">
        <v>1.7</v>
      </c>
      <c r="L162" s="5">
        <v>0.8</v>
      </c>
      <c r="M162" s="5">
        <v>0.3</v>
      </c>
      <c r="N162" s="5">
        <v>0.7</v>
      </c>
      <c r="O162" s="5">
        <v>0.5</v>
      </c>
      <c r="P162" s="5">
        <v>1</v>
      </c>
      <c r="Q162" s="5">
        <v>1</v>
      </c>
      <c r="R162" s="5">
        <v>1</v>
      </c>
      <c r="S162" s="5">
        <v>0.9</v>
      </c>
      <c r="T162" s="5">
        <v>0</v>
      </c>
      <c r="U162" s="5">
        <v>0</v>
      </c>
      <c r="V162" s="5"/>
      <c r="W162" s="5">
        <v>0.3</v>
      </c>
      <c r="X162" s="5">
        <v>0.3</v>
      </c>
      <c r="Y162" s="5">
        <v>0.7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3</v>
      </c>
      <c r="AF162" s="50" t="b">
        <f>ISNONTEXT(IF(B162&lt;&gt;B163,COUNTIF($B$3:B162,B162),""))</f>
        <v>1</v>
      </c>
    </row>
    <row r="163" spans="1:32" ht="17" x14ac:dyDescent="0.2">
      <c r="A163" s="4">
        <v>123</v>
      </c>
      <c r="B163" s="6" t="s">
        <v>191</v>
      </c>
      <c r="C163" s="6" t="str">
        <f t="shared" si="2"/>
        <v>Luguentz Dort</v>
      </c>
      <c r="D163" s="5" t="s">
        <v>67</v>
      </c>
      <c r="E163" s="5">
        <v>23</v>
      </c>
      <c r="F163" s="6" t="s">
        <v>19</v>
      </c>
      <c r="G163" s="5">
        <v>63</v>
      </c>
      <c r="H163" s="5">
        <v>62</v>
      </c>
      <c r="I163" s="5">
        <v>30.3</v>
      </c>
      <c r="J163" s="5">
        <v>4.7</v>
      </c>
      <c r="K163" s="5">
        <v>11.8</v>
      </c>
      <c r="L163" s="5">
        <v>0.39700000000000002</v>
      </c>
      <c r="M163" s="5">
        <v>1.9</v>
      </c>
      <c r="N163" s="5">
        <v>5.5</v>
      </c>
      <c r="O163" s="5">
        <v>0.33900000000000002</v>
      </c>
      <c r="P163" s="5">
        <v>2.8</v>
      </c>
      <c r="Q163" s="5">
        <v>6.3</v>
      </c>
      <c r="R163" s="5">
        <v>0.44700000000000001</v>
      </c>
      <c r="S163" s="5">
        <v>0.47599999999999998</v>
      </c>
      <c r="T163" s="5">
        <v>2.7</v>
      </c>
      <c r="U163" s="5">
        <v>3.5</v>
      </c>
      <c r="V163" s="5">
        <v>0.78</v>
      </c>
      <c r="W163" s="5">
        <v>1.5</v>
      </c>
      <c r="X163" s="5">
        <v>2.8</v>
      </c>
      <c r="Y163" s="5">
        <v>4.4000000000000004</v>
      </c>
      <c r="Z163" s="5">
        <v>2.2000000000000002</v>
      </c>
      <c r="AA163" s="5">
        <v>1</v>
      </c>
      <c r="AB163" s="5">
        <v>0.3</v>
      </c>
      <c r="AC163" s="5">
        <v>1.3</v>
      </c>
      <c r="AD163" s="5">
        <v>3.2</v>
      </c>
      <c r="AE163" s="5">
        <v>13.9</v>
      </c>
      <c r="AF163" s="50" t="b">
        <f>ISNONTEXT(IF(B163&lt;&gt;B164,COUNTIF($B$3:B163,B163),""))</f>
        <v>1</v>
      </c>
    </row>
    <row r="164" spans="1:32" ht="17" x14ac:dyDescent="0.2">
      <c r="A164" s="4">
        <v>124</v>
      </c>
      <c r="B164" s="6" t="s">
        <v>192</v>
      </c>
      <c r="C164" s="6" t="str">
        <f t="shared" si="2"/>
        <v>Ayo Dosunmu</v>
      </c>
      <c r="D164" s="5" t="s">
        <v>67</v>
      </c>
      <c r="E164" s="5">
        <v>23</v>
      </c>
      <c r="F164" s="6" t="s">
        <v>21</v>
      </c>
      <c r="G164" s="5">
        <v>67</v>
      </c>
      <c r="H164" s="5">
        <v>50</v>
      </c>
      <c r="I164" s="5">
        <v>27</v>
      </c>
      <c r="J164" s="5">
        <v>3.6</v>
      </c>
      <c r="K164" s="5">
        <v>7.3</v>
      </c>
      <c r="L164" s="5">
        <v>0.495</v>
      </c>
      <c r="M164" s="5">
        <v>0.8</v>
      </c>
      <c r="N164" s="5">
        <v>2.4</v>
      </c>
      <c r="O164" s="5">
        <v>0.315</v>
      </c>
      <c r="P164" s="5">
        <v>2.9</v>
      </c>
      <c r="Q164" s="5">
        <v>4.9000000000000004</v>
      </c>
      <c r="R164" s="5">
        <v>0.58399999999999996</v>
      </c>
      <c r="S164" s="5">
        <v>0.54700000000000004</v>
      </c>
      <c r="T164" s="5">
        <v>0.9</v>
      </c>
      <c r="U164" s="5">
        <v>1.1000000000000001</v>
      </c>
      <c r="V164" s="5">
        <v>0.81100000000000005</v>
      </c>
      <c r="W164" s="5">
        <v>0.6</v>
      </c>
      <c r="X164" s="5">
        <v>2.2999999999999998</v>
      </c>
      <c r="Y164" s="5">
        <v>2.9</v>
      </c>
      <c r="Z164" s="5">
        <v>2.6</v>
      </c>
      <c r="AA164" s="5">
        <v>0.7</v>
      </c>
      <c r="AB164" s="5">
        <v>0.3</v>
      </c>
      <c r="AC164" s="5">
        <v>1.3</v>
      </c>
      <c r="AD164" s="5">
        <v>2.5</v>
      </c>
      <c r="AE164" s="5">
        <v>8.9</v>
      </c>
      <c r="AF164" s="50" t="b">
        <f>ISNONTEXT(IF(B164&lt;&gt;B165,COUNTIF($B$3:B164,B164),""))</f>
        <v>1</v>
      </c>
    </row>
    <row r="165" spans="1:32" ht="17" x14ac:dyDescent="0.2">
      <c r="A165" s="4">
        <v>125</v>
      </c>
      <c r="B165" s="6" t="s">
        <v>193</v>
      </c>
      <c r="C165" s="6" t="str">
        <f t="shared" si="2"/>
        <v>Devon Dotson</v>
      </c>
      <c r="D165" s="5" t="s">
        <v>73</v>
      </c>
      <c r="E165" s="5">
        <v>23</v>
      </c>
      <c r="F165" s="6" t="s">
        <v>34</v>
      </c>
      <c r="G165" s="5">
        <v>6</v>
      </c>
      <c r="H165" s="5">
        <v>0</v>
      </c>
      <c r="I165" s="5">
        <v>8.8000000000000007</v>
      </c>
      <c r="J165" s="5">
        <v>0.2</v>
      </c>
      <c r="K165" s="5">
        <v>1.7</v>
      </c>
      <c r="L165" s="5">
        <v>0.1</v>
      </c>
      <c r="M165" s="5">
        <v>0.2</v>
      </c>
      <c r="N165" s="5">
        <v>0.7</v>
      </c>
      <c r="O165" s="5">
        <v>0.25</v>
      </c>
      <c r="P165" s="5">
        <v>0</v>
      </c>
      <c r="Q165" s="5">
        <v>1</v>
      </c>
      <c r="R165" s="5">
        <v>0</v>
      </c>
      <c r="S165" s="5">
        <v>0.15</v>
      </c>
      <c r="T165" s="5">
        <v>0</v>
      </c>
      <c r="U165" s="5">
        <v>0</v>
      </c>
      <c r="V165" s="5"/>
      <c r="W165" s="5">
        <v>1</v>
      </c>
      <c r="X165" s="5">
        <v>0.7</v>
      </c>
      <c r="Y165" s="5">
        <v>1.7</v>
      </c>
      <c r="Z165" s="5">
        <v>1.3</v>
      </c>
      <c r="AA165" s="5">
        <v>0.8</v>
      </c>
      <c r="AB165" s="5">
        <v>0</v>
      </c>
      <c r="AC165" s="5">
        <v>0.5</v>
      </c>
      <c r="AD165" s="5">
        <v>1.5</v>
      </c>
      <c r="AE165" s="5">
        <v>0.5</v>
      </c>
      <c r="AF165" s="50" t="b">
        <f>ISNONTEXT(IF(B165&lt;&gt;B166,COUNTIF($B$3:B165,B165),""))</f>
        <v>1</v>
      </c>
    </row>
    <row r="166" spans="1:32" ht="17" x14ac:dyDescent="0.2">
      <c r="A166" s="4">
        <v>126</v>
      </c>
      <c r="B166" s="6" t="s">
        <v>194</v>
      </c>
      <c r="C166" s="6" t="str">
        <f t="shared" si="2"/>
        <v>Jeff Dowtin</v>
      </c>
      <c r="D166" s="5" t="s">
        <v>73</v>
      </c>
      <c r="E166" s="5">
        <v>25</v>
      </c>
      <c r="F166" s="6" t="s">
        <v>40</v>
      </c>
      <c r="G166" s="5">
        <v>18</v>
      </c>
      <c r="H166" s="5">
        <v>0</v>
      </c>
      <c r="I166" s="5">
        <v>8.8000000000000007</v>
      </c>
      <c r="J166" s="5">
        <v>1.1000000000000001</v>
      </c>
      <c r="K166" s="5">
        <v>2.4</v>
      </c>
      <c r="L166" s="5">
        <v>0.442</v>
      </c>
      <c r="M166" s="5">
        <v>0.2</v>
      </c>
      <c r="N166" s="5">
        <v>0.6</v>
      </c>
      <c r="O166" s="5">
        <v>0.27300000000000002</v>
      </c>
      <c r="P166" s="5">
        <v>0.9</v>
      </c>
      <c r="Q166" s="5">
        <v>1.8</v>
      </c>
      <c r="R166" s="5">
        <v>0.5</v>
      </c>
      <c r="S166" s="5">
        <v>0.47699999999999998</v>
      </c>
      <c r="T166" s="5">
        <v>0.2</v>
      </c>
      <c r="U166" s="5">
        <v>0.2</v>
      </c>
      <c r="V166" s="5">
        <v>0.75</v>
      </c>
      <c r="W166" s="5">
        <v>0.3</v>
      </c>
      <c r="X166" s="5">
        <v>0.6</v>
      </c>
      <c r="Y166" s="5">
        <v>0.9</v>
      </c>
      <c r="Z166" s="5">
        <v>0.9</v>
      </c>
      <c r="AA166" s="5">
        <v>0.2</v>
      </c>
      <c r="AB166" s="5">
        <v>0.1</v>
      </c>
      <c r="AC166" s="5">
        <v>0.3</v>
      </c>
      <c r="AD166" s="5">
        <v>0.6</v>
      </c>
      <c r="AE166" s="5">
        <v>2.4</v>
      </c>
      <c r="AF166" s="50" t="b">
        <f>ISNONTEXT(IF(B166&lt;&gt;B167,COUNTIF($B$3:B166,B166),""))</f>
        <v>1</v>
      </c>
    </row>
    <row r="167" spans="1:32" ht="17" x14ac:dyDescent="0.2">
      <c r="A167" s="4">
        <v>127</v>
      </c>
      <c r="B167" s="6" t="s">
        <v>195</v>
      </c>
      <c r="C167" s="6" t="str">
        <f t="shared" si="2"/>
        <v>PJ Dozier</v>
      </c>
      <c r="D167" s="5" t="s">
        <v>67</v>
      </c>
      <c r="E167" s="5">
        <v>26</v>
      </c>
      <c r="F167" s="6" t="s">
        <v>14</v>
      </c>
      <c r="G167" s="5">
        <v>8</v>
      </c>
      <c r="H167" s="5">
        <v>0</v>
      </c>
      <c r="I167" s="5">
        <v>1.8</v>
      </c>
      <c r="J167" s="5">
        <v>0.3</v>
      </c>
      <c r="K167" s="5">
        <v>0.8</v>
      </c>
      <c r="L167" s="5">
        <v>0.33300000000000002</v>
      </c>
      <c r="M167" s="5">
        <v>0.1</v>
      </c>
      <c r="N167" s="5">
        <v>0.5</v>
      </c>
      <c r="O167" s="5">
        <v>0.25</v>
      </c>
      <c r="P167" s="5">
        <v>0.1</v>
      </c>
      <c r="Q167" s="5">
        <v>0.3</v>
      </c>
      <c r="R167" s="5">
        <v>0.5</v>
      </c>
      <c r="S167" s="5">
        <v>0.41699999999999998</v>
      </c>
      <c r="T167" s="5">
        <v>0</v>
      </c>
      <c r="U167" s="5">
        <v>0</v>
      </c>
      <c r="V167" s="5"/>
      <c r="W167" s="5">
        <v>0</v>
      </c>
      <c r="X167" s="5">
        <v>0.4</v>
      </c>
      <c r="Y167" s="5">
        <v>0.4</v>
      </c>
      <c r="Z167" s="5">
        <v>0</v>
      </c>
      <c r="AA167" s="5">
        <v>0.4</v>
      </c>
      <c r="AB167" s="5">
        <v>0</v>
      </c>
      <c r="AC167" s="5">
        <v>0</v>
      </c>
      <c r="AD167" s="5">
        <v>0.1</v>
      </c>
      <c r="AE167" s="5">
        <v>0.6</v>
      </c>
      <c r="AF167" s="50" t="b">
        <f>ISNONTEXT(IF(B167&lt;&gt;B168,COUNTIF($B$3:B167,B167),""))</f>
        <v>1</v>
      </c>
    </row>
    <row r="168" spans="1:32" ht="17" x14ac:dyDescent="0.2">
      <c r="A168" s="4">
        <v>128</v>
      </c>
      <c r="B168" s="6" t="s">
        <v>196</v>
      </c>
      <c r="C168" s="6" t="str">
        <f t="shared" si="2"/>
        <v>Goran Dragić</v>
      </c>
      <c r="D168" s="5" t="s">
        <v>73</v>
      </c>
      <c r="E168" s="5">
        <v>36</v>
      </c>
      <c r="F168" s="6" t="s">
        <v>21</v>
      </c>
      <c r="G168" s="5">
        <v>51</v>
      </c>
      <c r="H168" s="5">
        <v>0</v>
      </c>
      <c r="I168" s="5">
        <v>15.4</v>
      </c>
      <c r="J168" s="5">
        <v>2.5</v>
      </c>
      <c r="K168" s="5">
        <v>5.9</v>
      </c>
      <c r="L168" s="5">
        <v>0.42499999999999999</v>
      </c>
      <c r="M168" s="5">
        <v>0.9</v>
      </c>
      <c r="N168" s="5">
        <v>2.5</v>
      </c>
      <c r="O168" s="5">
        <v>0.35199999999999998</v>
      </c>
      <c r="P168" s="5">
        <v>1.6</v>
      </c>
      <c r="Q168" s="5">
        <v>3.4</v>
      </c>
      <c r="R168" s="5">
        <v>0.48</v>
      </c>
      <c r="S168" s="5">
        <v>0.5</v>
      </c>
      <c r="T168" s="5">
        <v>0.5</v>
      </c>
      <c r="U168" s="5">
        <v>0.8</v>
      </c>
      <c r="V168" s="5">
        <v>0.65900000000000003</v>
      </c>
      <c r="W168" s="5">
        <v>0.3</v>
      </c>
      <c r="X168" s="5">
        <v>1.1000000000000001</v>
      </c>
      <c r="Y168" s="5">
        <v>1.4</v>
      </c>
      <c r="Z168" s="5">
        <v>2.7</v>
      </c>
      <c r="AA168" s="5">
        <v>0.2</v>
      </c>
      <c r="AB168" s="5">
        <v>0.1</v>
      </c>
      <c r="AC168" s="5">
        <v>1.1000000000000001</v>
      </c>
      <c r="AD168" s="5">
        <v>1.2</v>
      </c>
      <c r="AE168" s="5">
        <v>6.4</v>
      </c>
      <c r="AF168" s="50" t="b">
        <f>ISNONTEXT(IF(B168&lt;&gt;B169,COUNTIF($B$3:B168,B168),""))</f>
        <v>1</v>
      </c>
    </row>
    <row r="169" spans="1:32" ht="17" x14ac:dyDescent="0.2">
      <c r="A169" s="4">
        <v>129</v>
      </c>
      <c r="B169" s="6" t="s">
        <v>197</v>
      </c>
      <c r="C169" s="6" t="str">
        <f t="shared" si="2"/>
        <v>Andre Drummond</v>
      </c>
      <c r="D169" s="5" t="s">
        <v>63</v>
      </c>
      <c r="E169" s="5">
        <v>29</v>
      </c>
      <c r="F169" s="6" t="s">
        <v>21</v>
      </c>
      <c r="G169" s="5">
        <v>56</v>
      </c>
      <c r="H169" s="5">
        <v>0</v>
      </c>
      <c r="I169" s="5">
        <v>12.9</v>
      </c>
      <c r="J169" s="5">
        <v>2.5</v>
      </c>
      <c r="K169" s="5">
        <v>4.0999999999999996</v>
      </c>
      <c r="L169" s="5">
        <v>0.61499999999999999</v>
      </c>
      <c r="M169" s="5">
        <v>0</v>
      </c>
      <c r="N169" s="5">
        <v>0</v>
      </c>
      <c r="O169" s="5">
        <v>0</v>
      </c>
      <c r="P169" s="5">
        <v>2.5</v>
      </c>
      <c r="Q169" s="5">
        <v>4.0999999999999996</v>
      </c>
      <c r="R169" s="5">
        <v>0.62</v>
      </c>
      <c r="S169" s="5">
        <v>0.61499999999999999</v>
      </c>
      <c r="T169" s="5">
        <v>1</v>
      </c>
      <c r="U169" s="5">
        <v>1.8</v>
      </c>
      <c r="V169" s="5">
        <v>0.52900000000000003</v>
      </c>
      <c r="W169" s="5">
        <v>2.1</v>
      </c>
      <c r="X169" s="5">
        <v>4.5</v>
      </c>
      <c r="Y169" s="5">
        <v>6.6</v>
      </c>
      <c r="Z169" s="5">
        <v>0.6</v>
      </c>
      <c r="AA169" s="5">
        <v>0.7</v>
      </c>
      <c r="AB169" s="5">
        <v>0.4</v>
      </c>
      <c r="AC169" s="5">
        <v>1.2</v>
      </c>
      <c r="AD169" s="5">
        <v>1.9</v>
      </c>
      <c r="AE169" s="5">
        <v>6</v>
      </c>
      <c r="AF169" s="50" t="b">
        <f>ISNONTEXT(IF(B169&lt;&gt;B170,COUNTIF($B$3:B169,B169),""))</f>
        <v>1</v>
      </c>
    </row>
    <row r="170" spans="1:32" ht="17" x14ac:dyDescent="0.2">
      <c r="A170" s="4">
        <v>130</v>
      </c>
      <c r="B170" s="6" t="s">
        <v>198</v>
      </c>
      <c r="C170" s="6" t="str">
        <f t="shared" si="2"/>
        <v>Chris Duarte</v>
      </c>
      <c r="D170" s="5" t="s">
        <v>77</v>
      </c>
      <c r="E170" s="5">
        <v>25</v>
      </c>
      <c r="F170" s="6" t="s">
        <v>29</v>
      </c>
      <c r="G170" s="5">
        <v>45</v>
      </c>
      <c r="H170" s="5">
        <v>12</v>
      </c>
      <c r="I170" s="5">
        <v>19.8</v>
      </c>
      <c r="J170" s="5">
        <v>2.7</v>
      </c>
      <c r="K170" s="5">
        <v>7.4</v>
      </c>
      <c r="L170" s="5">
        <v>0.372</v>
      </c>
      <c r="M170" s="5">
        <v>1.2</v>
      </c>
      <c r="N170" s="5">
        <v>3.8</v>
      </c>
      <c r="O170" s="5">
        <v>0.318</v>
      </c>
      <c r="P170" s="5">
        <v>1.5</v>
      </c>
      <c r="Q170" s="5">
        <v>3.5</v>
      </c>
      <c r="R170" s="5">
        <v>0.43</v>
      </c>
      <c r="S170" s="5">
        <v>0.45500000000000002</v>
      </c>
      <c r="T170" s="5">
        <v>1.4</v>
      </c>
      <c r="U170" s="5">
        <v>1.6</v>
      </c>
      <c r="V170" s="5">
        <v>0.84699999999999998</v>
      </c>
      <c r="W170" s="5">
        <v>0.4</v>
      </c>
      <c r="X170" s="5">
        <v>2.1</v>
      </c>
      <c r="Y170" s="5">
        <v>2.6</v>
      </c>
      <c r="Z170" s="5">
        <v>1.4</v>
      </c>
      <c r="AA170" s="5">
        <v>0.5</v>
      </c>
      <c r="AB170" s="5">
        <v>0.2</v>
      </c>
      <c r="AC170" s="5">
        <v>0.9</v>
      </c>
      <c r="AD170" s="5">
        <v>1.4</v>
      </c>
      <c r="AE170" s="5">
        <v>8</v>
      </c>
      <c r="AF170" s="50" t="b">
        <f>ISNONTEXT(IF(B170&lt;&gt;B171,COUNTIF($B$3:B170,B170),""))</f>
        <v>1</v>
      </c>
    </row>
    <row r="171" spans="1:32" ht="17" x14ac:dyDescent="0.2">
      <c r="A171" s="4">
        <v>131</v>
      </c>
      <c r="B171" s="6" t="s">
        <v>199</v>
      </c>
      <c r="C171" s="6" t="str">
        <f t="shared" si="2"/>
        <v>David Duke Jr.</v>
      </c>
      <c r="D171" s="5" t="s">
        <v>67</v>
      </c>
      <c r="E171" s="5">
        <v>23</v>
      </c>
      <c r="F171" s="6" t="s">
        <v>125</v>
      </c>
      <c r="G171" s="5">
        <v>18</v>
      </c>
      <c r="H171" s="5">
        <v>0</v>
      </c>
      <c r="I171" s="5">
        <v>9.6</v>
      </c>
      <c r="J171" s="5">
        <v>1.6</v>
      </c>
      <c r="K171" s="5">
        <v>3.4</v>
      </c>
      <c r="L171" s="5">
        <v>0.45900000000000002</v>
      </c>
      <c r="M171" s="5">
        <v>0.1</v>
      </c>
      <c r="N171" s="5">
        <v>0.4</v>
      </c>
      <c r="O171" s="5">
        <v>0.125</v>
      </c>
      <c r="P171" s="5">
        <v>1.5</v>
      </c>
      <c r="Q171" s="5">
        <v>2.9</v>
      </c>
      <c r="R171" s="5">
        <v>0.50900000000000001</v>
      </c>
      <c r="S171" s="5">
        <v>0.46700000000000003</v>
      </c>
      <c r="T171" s="5">
        <v>0.3</v>
      </c>
      <c r="U171" s="5">
        <v>0.5</v>
      </c>
      <c r="V171" s="5">
        <v>0.55600000000000005</v>
      </c>
      <c r="W171" s="5">
        <v>0.4</v>
      </c>
      <c r="X171" s="5">
        <v>0.7</v>
      </c>
      <c r="Y171" s="5">
        <v>1.1000000000000001</v>
      </c>
      <c r="Z171" s="5">
        <v>0.9</v>
      </c>
      <c r="AA171" s="5">
        <v>0.4</v>
      </c>
      <c r="AB171" s="5">
        <v>0.1</v>
      </c>
      <c r="AC171" s="5">
        <v>0.8</v>
      </c>
      <c r="AD171" s="5">
        <v>1.5</v>
      </c>
      <c r="AE171" s="5">
        <v>3.4</v>
      </c>
      <c r="AF171" s="50" t="b">
        <f>ISNONTEXT(IF(B171&lt;&gt;B172,COUNTIF($B$3:B171,B171),""))</f>
        <v>1</v>
      </c>
    </row>
    <row r="172" spans="1:32" ht="17" x14ac:dyDescent="0.2">
      <c r="A172" s="4">
        <v>132</v>
      </c>
      <c r="B172" s="6" t="s">
        <v>200</v>
      </c>
      <c r="C172" s="6" t="str">
        <f t="shared" si="2"/>
        <v>Kris Dunn</v>
      </c>
      <c r="D172" s="5" t="s">
        <v>73</v>
      </c>
      <c r="E172" s="5">
        <v>28</v>
      </c>
      <c r="F172" s="6" t="s">
        <v>30</v>
      </c>
      <c r="G172" s="5">
        <v>9</v>
      </c>
      <c r="H172" s="5">
        <v>0</v>
      </c>
      <c r="I172" s="5">
        <v>22.2</v>
      </c>
      <c r="J172" s="5">
        <v>4.8</v>
      </c>
      <c r="K172" s="5">
        <v>9</v>
      </c>
      <c r="L172" s="5">
        <v>0.53100000000000003</v>
      </c>
      <c r="M172" s="5">
        <v>0.8</v>
      </c>
      <c r="N172" s="5">
        <v>2.1</v>
      </c>
      <c r="O172" s="5">
        <v>0.36799999999999999</v>
      </c>
      <c r="P172" s="5">
        <v>4</v>
      </c>
      <c r="Q172" s="5">
        <v>6.9</v>
      </c>
      <c r="R172" s="5">
        <v>0.58099999999999996</v>
      </c>
      <c r="S172" s="5">
        <v>0.57399999999999995</v>
      </c>
      <c r="T172" s="5">
        <v>1.2</v>
      </c>
      <c r="U172" s="5">
        <v>1.6</v>
      </c>
      <c r="V172" s="5">
        <v>0.78600000000000003</v>
      </c>
      <c r="W172" s="5">
        <v>0.7</v>
      </c>
      <c r="X172" s="5">
        <v>4.0999999999999996</v>
      </c>
      <c r="Y172" s="5">
        <v>4.8</v>
      </c>
      <c r="Z172" s="5">
        <v>4.8</v>
      </c>
      <c r="AA172" s="5">
        <v>1.6</v>
      </c>
      <c r="AB172" s="5">
        <v>0.6</v>
      </c>
      <c r="AC172" s="5">
        <v>1.6</v>
      </c>
      <c r="AD172" s="5">
        <v>3</v>
      </c>
      <c r="AE172" s="5">
        <v>11.6</v>
      </c>
      <c r="AF172" s="50" t="b">
        <f>ISNONTEXT(IF(B172&lt;&gt;B173,COUNTIF($B$3:B172,B172),""))</f>
        <v>1</v>
      </c>
    </row>
    <row r="173" spans="1:32" ht="17" x14ac:dyDescent="0.2">
      <c r="A173" s="4">
        <v>133</v>
      </c>
      <c r="B173" s="6" t="s">
        <v>201</v>
      </c>
      <c r="C173" s="6" t="str">
        <f t="shared" si="2"/>
        <v/>
      </c>
      <c r="D173" s="5" t="s">
        <v>678</v>
      </c>
      <c r="E173" s="5">
        <v>34</v>
      </c>
      <c r="F173" s="5" t="s">
        <v>677</v>
      </c>
      <c r="G173" s="5">
        <v>42</v>
      </c>
      <c r="H173" s="5">
        <v>42</v>
      </c>
      <c r="I173" s="5">
        <v>35.700000000000003</v>
      </c>
      <c r="J173" s="5">
        <v>10.5</v>
      </c>
      <c r="K173" s="5">
        <v>18.5</v>
      </c>
      <c r="L173" s="5">
        <v>0.56599999999999995</v>
      </c>
      <c r="M173" s="5">
        <v>1.9</v>
      </c>
      <c r="N173" s="5">
        <v>4.8</v>
      </c>
      <c r="O173" s="5">
        <v>0.38600000000000001</v>
      </c>
      <c r="P173" s="5">
        <v>8.6</v>
      </c>
      <c r="Q173" s="5">
        <v>13.7</v>
      </c>
      <c r="R173" s="5">
        <v>0.629</v>
      </c>
      <c r="S173" s="5">
        <v>0.61599999999999999</v>
      </c>
      <c r="T173" s="5">
        <v>6.7</v>
      </c>
      <c r="U173" s="5">
        <v>7.2</v>
      </c>
      <c r="V173" s="5">
        <v>0.93100000000000005</v>
      </c>
      <c r="W173" s="5">
        <v>0.4</v>
      </c>
      <c r="X173" s="5">
        <v>6.4</v>
      </c>
      <c r="Y173" s="5">
        <v>6.8</v>
      </c>
      <c r="Z173" s="5">
        <v>5.2</v>
      </c>
      <c r="AA173" s="5">
        <v>0.8</v>
      </c>
      <c r="AB173" s="5">
        <v>1.5</v>
      </c>
      <c r="AC173" s="5">
        <v>3.4</v>
      </c>
      <c r="AD173" s="5">
        <v>2.2999999999999998</v>
      </c>
      <c r="AE173" s="5">
        <v>29.5</v>
      </c>
      <c r="AF173" s="50" t="b">
        <f>ISNONTEXT(IF(B173&lt;&gt;B174,COUNTIF($B$3:B173,B173),""))</f>
        <v>0</v>
      </c>
    </row>
    <row r="174" spans="1:32" ht="17" x14ac:dyDescent="0.2">
      <c r="A174" s="4">
        <v>133</v>
      </c>
      <c r="B174" s="6" t="s">
        <v>201</v>
      </c>
      <c r="C174" s="6" t="str">
        <f t="shared" si="2"/>
        <v/>
      </c>
      <c r="D174" s="5" t="s">
        <v>11</v>
      </c>
      <c r="E174" s="5">
        <v>34</v>
      </c>
      <c r="F174" s="6" t="s">
        <v>125</v>
      </c>
      <c r="G174" s="5">
        <v>39</v>
      </c>
      <c r="H174" s="5">
        <v>39</v>
      </c>
      <c r="I174" s="5">
        <v>36</v>
      </c>
      <c r="J174" s="5">
        <v>10.5</v>
      </c>
      <c r="K174" s="5">
        <v>18.8</v>
      </c>
      <c r="L174" s="5">
        <v>0.55900000000000005</v>
      </c>
      <c r="M174" s="5">
        <v>1.8</v>
      </c>
      <c r="N174" s="5">
        <v>4.8</v>
      </c>
      <c r="O174" s="5">
        <v>0.376</v>
      </c>
      <c r="P174" s="5">
        <v>8.6999999999999993</v>
      </c>
      <c r="Q174" s="5">
        <v>14</v>
      </c>
      <c r="R174" s="5">
        <v>0.622</v>
      </c>
      <c r="S174" s="5">
        <v>0.60699999999999998</v>
      </c>
      <c r="T174" s="5">
        <v>6.8</v>
      </c>
      <c r="U174" s="5">
        <v>7.3</v>
      </c>
      <c r="V174" s="5">
        <v>0.93400000000000005</v>
      </c>
      <c r="W174" s="5">
        <v>0.4</v>
      </c>
      <c r="X174" s="5">
        <v>6.4</v>
      </c>
      <c r="Y174" s="5">
        <v>6.7</v>
      </c>
      <c r="Z174" s="5">
        <v>5.3</v>
      </c>
      <c r="AA174" s="5">
        <v>0.8</v>
      </c>
      <c r="AB174" s="5">
        <v>1.5</v>
      </c>
      <c r="AC174" s="5">
        <v>3.5</v>
      </c>
      <c r="AD174" s="5">
        <v>2.4</v>
      </c>
      <c r="AE174" s="5">
        <v>29.7</v>
      </c>
      <c r="AF174" s="50" t="b">
        <f>ISNONTEXT(IF(B174&lt;&gt;B175,COUNTIF($B$3:B174,B174),""))</f>
        <v>0</v>
      </c>
    </row>
    <row r="175" spans="1:32" ht="17" x14ac:dyDescent="0.2">
      <c r="A175" s="4">
        <v>133</v>
      </c>
      <c r="B175" s="6" t="s">
        <v>201</v>
      </c>
      <c r="C175" s="6" t="str">
        <f t="shared" si="2"/>
        <v>Kevin Durant</v>
      </c>
      <c r="D175" s="5" t="s">
        <v>77</v>
      </c>
      <c r="E175" s="5">
        <v>34</v>
      </c>
      <c r="F175" s="6" t="s">
        <v>83</v>
      </c>
      <c r="G175" s="5">
        <v>3</v>
      </c>
      <c r="H175" s="5">
        <v>3</v>
      </c>
      <c r="I175" s="5">
        <v>32.700000000000003</v>
      </c>
      <c r="J175" s="5">
        <v>9.6999999999999993</v>
      </c>
      <c r="K175" s="5">
        <v>14</v>
      </c>
      <c r="L175" s="5">
        <v>0.69</v>
      </c>
      <c r="M175" s="5">
        <v>2.2999999999999998</v>
      </c>
      <c r="N175" s="5">
        <v>4.3</v>
      </c>
      <c r="O175" s="5">
        <v>0.53800000000000003</v>
      </c>
      <c r="P175" s="5">
        <v>7.3</v>
      </c>
      <c r="Q175" s="5">
        <v>9.6999999999999993</v>
      </c>
      <c r="R175" s="5">
        <v>0.75900000000000001</v>
      </c>
      <c r="S175" s="5">
        <v>0.77400000000000002</v>
      </c>
      <c r="T175" s="5">
        <v>5</v>
      </c>
      <c r="U175" s="5">
        <v>5.7</v>
      </c>
      <c r="V175" s="5">
        <v>0.88200000000000001</v>
      </c>
      <c r="W175" s="5">
        <v>0.3</v>
      </c>
      <c r="X175" s="5">
        <v>7</v>
      </c>
      <c r="Y175" s="5">
        <v>7.3</v>
      </c>
      <c r="Z175" s="5">
        <v>3.7</v>
      </c>
      <c r="AA175" s="5">
        <v>0.3</v>
      </c>
      <c r="AB175" s="5">
        <v>1.3</v>
      </c>
      <c r="AC175" s="5">
        <v>2</v>
      </c>
      <c r="AD175" s="5">
        <v>1.7</v>
      </c>
      <c r="AE175" s="5">
        <v>26.7</v>
      </c>
      <c r="AF175" s="50" t="b">
        <f>ISNONTEXT(IF(B175&lt;&gt;B176,COUNTIF($B$3:B175,B175),""))</f>
        <v>1</v>
      </c>
    </row>
    <row r="176" spans="1:32" ht="17" x14ac:dyDescent="0.2">
      <c r="A176" s="4">
        <v>134</v>
      </c>
      <c r="B176" s="6" t="s">
        <v>202</v>
      </c>
      <c r="C176" s="6" t="str">
        <f t="shared" si="2"/>
        <v>Jalen Duren</v>
      </c>
      <c r="D176" s="5" t="s">
        <v>63</v>
      </c>
      <c r="E176" s="5">
        <v>19</v>
      </c>
      <c r="F176" s="6" t="s">
        <v>28</v>
      </c>
      <c r="G176" s="5">
        <v>57</v>
      </c>
      <c r="H176" s="5">
        <v>27</v>
      </c>
      <c r="I176" s="5">
        <v>24.8</v>
      </c>
      <c r="J176" s="5">
        <v>3.7</v>
      </c>
      <c r="K176" s="5">
        <v>5.9</v>
      </c>
      <c r="L176" s="5">
        <v>0.63300000000000001</v>
      </c>
      <c r="M176" s="5">
        <v>0</v>
      </c>
      <c r="N176" s="5">
        <v>0</v>
      </c>
      <c r="O176" s="5">
        <v>0</v>
      </c>
      <c r="P176" s="5">
        <v>3.7</v>
      </c>
      <c r="Q176" s="5">
        <v>5.8</v>
      </c>
      <c r="R176" s="5">
        <v>0.63700000000000001</v>
      </c>
      <c r="S176" s="5">
        <v>0.63300000000000001</v>
      </c>
      <c r="T176" s="5">
        <v>1.4</v>
      </c>
      <c r="U176" s="5">
        <v>2.2000000000000002</v>
      </c>
      <c r="V176" s="5">
        <v>0.61699999999999999</v>
      </c>
      <c r="W176" s="5">
        <v>3.5</v>
      </c>
      <c r="X176" s="5">
        <v>5.4</v>
      </c>
      <c r="Y176" s="5">
        <v>8.9</v>
      </c>
      <c r="Z176" s="5">
        <v>1.1000000000000001</v>
      </c>
      <c r="AA176" s="5">
        <v>0.6</v>
      </c>
      <c r="AB176" s="5">
        <v>0.9</v>
      </c>
      <c r="AC176" s="5">
        <v>1.3</v>
      </c>
      <c r="AD176" s="5">
        <v>2.7</v>
      </c>
      <c r="AE176" s="5">
        <v>8.8000000000000007</v>
      </c>
      <c r="AF176" s="50" t="b">
        <f>ISNONTEXT(IF(B176&lt;&gt;B177,COUNTIF($B$3:B176,B176),""))</f>
        <v>1</v>
      </c>
    </row>
    <row r="177" spans="1:32" ht="17" x14ac:dyDescent="0.2">
      <c r="A177" s="4">
        <v>135</v>
      </c>
      <c r="B177" s="6" t="s">
        <v>203</v>
      </c>
      <c r="C177" s="6" t="str">
        <f t="shared" si="2"/>
        <v>Tari Eason</v>
      </c>
      <c r="D177" s="5" t="s">
        <v>11</v>
      </c>
      <c r="E177" s="5">
        <v>21</v>
      </c>
      <c r="F177" s="6" t="s">
        <v>20</v>
      </c>
      <c r="G177" s="5">
        <v>70</v>
      </c>
      <c r="H177" s="5">
        <v>4</v>
      </c>
      <c r="I177" s="5">
        <v>20.6</v>
      </c>
      <c r="J177" s="5">
        <v>3.5</v>
      </c>
      <c r="K177" s="5">
        <v>7.7</v>
      </c>
      <c r="L177" s="5">
        <v>0.45500000000000002</v>
      </c>
      <c r="M177" s="5">
        <v>0.7</v>
      </c>
      <c r="N177" s="5">
        <v>2</v>
      </c>
      <c r="O177" s="5">
        <v>0.36399999999999999</v>
      </c>
      <c r="P177" s="5">
        <v>2.8</v>
      </c>
      <c r="Q177" s="5">
        <v>5.7</v>
      </c>
      <c r="R177" s="5">
        <v>0.48599999999999999</v>
      </c>
      <c r="S177" s="5">
        <v>0.502</v>
      </c>
      <c r="T177" s="5">
        <v>1.3</v>
      </c>
      <c r="U177" s="5">
        <v>1.7</v>
      </c>
      <c r="V177" s="5">
        <v>0.73599999999999999</v>
      </c>
      <c r="W177" s="5">
        <v>2.2999999999999998</v>
      </c>
      <c r="X177" s="5">
        <v>3.5</v>
      </c>
      <c r="Y177" s="5">
        <v>5.8</v>
      </c>
      <c r="Z177" s="5">
        <v>1</v>
      </c>
      <c r="AA177" s="5">
        <v>1.1000000000000001</v>
      </c>
      <c r="AB177" s="5">
        <v>0.6</v>
      </c>
      <c r="AC177" s="5">
        <v>1.2</v>
      </c>
      <c r="AD177" s="5">
        <v>2.2999999999999998</v>
      </c>
      <c r="AE177" s="5">
        <v>9</v>
      </c>
      <c r="AF177" s="50" t="b">
        <f>ISNONTEXT(IF(B177&lt;&gt;B178,COUNTIF($B$3:B177,B177),""))</f>
        <v>1</v>
      </c>
    </row>
    <row r="178" spans="1:32" ht="17" x14ac:dyDescent="0.2">
      <c r="A178" s="4">
        <v>136</v>
      </c>
      <c r="B178" s="6" t="s">
        <v>204</v>
      </c>
      <c r="C178" s="6" t="str">
        <f t="shared" si="2"/>
        <v>Anthony Edwards</v>
      </c>
      <c r="D178" s="5" t="s">
        <v>67</v>
      </c>
      <c r="E178" s="5">
        <v>21</v>
      </c>
      <c r="F178" s="6" t="s">
        <v>38</v>
      </c>
      <c r="G178" s="5">
        <v>71</v>
      </c>
      <c r="H178" s="5">
        <v>71</v>
      </c>
      <c r="I178" s="5">
        <v>36</v>
      </c>
      <c r="J178" s="5">
        <v>9</v>
      </c>
      <c r="K178" s="5">
        <v>19.399999999999999</v>
      </c>
      <c r="L178" s="5">
        <v>0.46100000000000002</v>
      </c>
      <c r="M178" s="5">
        <v>2.7</v>
      </c>
      <c r="N178" s="5">
        <v>7.3</v>
      </c>
      <c r="O178" s="5">
        <v>0.371</v>
      </c>
      <c r="P178" s="5">
        <v>6.2</v>
      </c>
      <c r="Q178" s="5">
        <v>12.1</v>
      </c>
      <c r="R178" s="5">
        <v>0.51500000000000001</v>
      </c>
      <c r="S178" s="5">
        <v>0.53100000000000003</v>
      </c>
      <c r="T178" s="5">
        <v>4.0999999999999996</v>
      </c>
      <c r="U178" s="5">
        <v>5.3</v>
      </c>
      <c r="V178" s="5">
        <v>0.76700000000000002</v>
      </c>
      <c r="W178" s="5">
        <v>0.5</v>
      </c>
      <c r="X178" s="5">
        <v>5.3</v>
      </c>
      <c r="Y178" s="5">
        <v>5.9</v>
      </c>
      <c r="Z178" s="5">
        <v>4.4000000000000004</v>
      </c>
      <c r="AA178" s="5">
        <v>1.6</v>
      </c>
      <c r="AB178" s="5">
        <v>0.7</v>
      </c>
      <c r="AC178" s="5">
        <v>3.3</v>
      </c>
      <c r="AD178" s="5">
        <v>2.4</v>
      </c>
      <c r="AE178" s="5">
        <v>24.7</v>
      </c>
      <c r="AF178" s="50" t="b">
        <f>ISNONTEXT(IF(B178&lt;&gt;B179,COUNTIF($B$3:B178,B178),""))</f>
        <v>1</v>
      </c>
    </row>
    <row r="179" spans="1:32" ht="17" x14ac:dyDescent="0.2">
      <c r="A179" s="4">
        <v>137</v>
      </c>
      <c r="B179" s="6" t="s">
        <v>205</v>
      </c>
      <c r="C179" s="6" t="str">
        <f t="shared" si="2"/>
        <v/>
      </c>
      <c r="D179" s="5" t="s">
        <v>77</v>
      </c>
      <c r="E179" s="5">
        <v>22</v>
      </c>
      <c r="F179" s="5" t="s">
        <v>677</v>
      </c>
      <c r="G179" s="5">
        <v>22</v>
      </c>
      <c r="H179" s="5">
        <v>1</v>
      </c>
      <c r="I179" s="5">
        <v>8.8000000000000007</v>
      </c>
      <c r="J179" s="5">
        <v>0.7</v>
      </c>
      <c r="K179" s="5">
        <v>2.2999999999999998</v>
      </c>
      <c r="L179" s="5">
        <v>0.32</v>
      </c>
      <c r="M179" s="5">
        <v>0.4</v>
      </c>
      <c r="N179" s="5">
        <v>1.3</v>
      </c>
      <c r="O179" s="5">
        <v>0.27600000000000002</v>
      </c>
      <c r="P179" s="5">
        <v>0.4</v>
      </c>
      <c r="Q179" s="5">
        <v>1</v>
      </c>
      <c r="R179" s="5">
        <v>0.38100000000000001</v>
      </c>
      <c r="S179" s="5">
        <v>0.4</v>
      </c>
      <c r="T179" s="5">
        <v>0.2</v>
      </c>
      <c r="U179" s="5">
        <v>0.3</v>
      </c>
      <c r="V179" s="5">
        <v>0.66700000000000004</v>
      </c>
      <c r="W179" s="5">
        <v>0.5</v>
      </c>
      <c r="X179" s="5">
        <v>1</v>
      </c>
      <c r="Y179" s="5">
        <v>1.5</v>
      </c>
      <c r="Z179" s="5">
        <v>0.3</v>
      </c>
      <c r="AA179" s="5">
        <v>0.2</v>
      </c>
      <c r="AB179" s="5">
        <v>0</v>
      </c>
      <c r="AC179" s="5">
        <v>0.4</v>
      </c>
      <c r="AD179" s="5">
        <v>0.7</v>
      </c>
      <c r="AE179" s="5">
        <v>2</v>
      </c>
      <c r="AF179" s="50" t="b">
        <f>ISNONTEXT(IF(B179&lt;&gt;B180,COUNTIF($B$3:B179,B179),""))</f>
        <v>0</v>
      </c>
    </row>
    <row r="180" spans="1:32" ht="17" x14ac:dyDescent="0.2">
      <c r="A180" s="4">
        <v>137</v>
      </c>
      <c r="B180" s="6" t="s">
        <v>205</v>
      </c>
      <c r="C180" s="6" t="str">
        <f t="shared" si="2"/>
        <v/>
      </c>
      <c r="D180" s="5" t="s">
        <v>77</v>
      </c>
      <c r="E180" s="5">
        <v>22</v>
      </c>
      <c r="F180" s="6" t="s">
        <v>125</v>
      </c>
      <c r="G180" s="5">
        <v>14</v>
      </c>
      <c r="H180" s="5">
        <v>1</v>
      </c>
      <c r="I180" s="5">
        <v>5.6</v>
      </c>
      <c r="J180" s="5">
        <v>0.4</v>
      </c>
      <c r="K180" s="5">
        <v>1.7</v>
      </c>
      <c r="L180" s="5">
        <v>0.25</v>
      </c>
      <c r="M180" s="5">
        <v>0.1</v>
      </c>
      <c r="N180" s="5">
        <v>0.9</v>
      </c>
      <c r="O180" s="5">
        <v>0.16700000000000001</v>
      </c>
      <c r="P180" s="5">
        <v>0.3</v>
      </c>
      <c r="Q180" s="5">
        <v>0.9</v>
      </c>
      <c r="R180" s="5">
        <v>0.33300000000000002</v>
      </c>
      <c r="S180" s="5">
        <v>0.29199999999999998</v>
      </c>
      <c r="T180" s="5">
        <v>0.1</v>
      </c>
      <c r="U180" s="5">
        <v>0.1</v>
      </c>
      <c r="V180" s="5">
        <v>0.5</v>
      </c>
      <c r="W180" s="5">
        <v>0.4</v>
      </c>
      <c r="X180" s="5">
        <v>0.6</v>
      </c>
      <c r="Y180" s="5">
        <v>1</v>
      </c>
      <c r="Z180" s="5">
        <v>0.1</v>
      </c>
      <c r="AA180" s="5">
        <v>0.2</v>
      </c>
      <c r="AB180" s="5">
        <v>0.1</v>
      </c>
      <c r="AC180" s="5">
        <v>0.3</v>
      </c>
      <c r="AD180" s="5">
        <v>0.2</v>
      </c>
      <c r="AE180" s="5">
        <v>1.1000000000000001</v>
      </c>
      <c r="AF180" s="50" t="b">
        <f>ISNONTEXT(IF(B180&lt;&gt;B181,COUNTIF($B$3:B180,B180),""))</f>
        <v>0</v>
      </c>
    </row>
    <row r="181" spans="1:32" ht="17" x14ac:dyDescent="0.2">
      <c r="A181" s="4">
        <v>137</v>
      </c>
      <c r="B181" s="6" t="s">
        <v>205</v>
      </c>
      <c r="C181" s="6" t="str">
        <f t="shared" si="2"/>
        <v>Kessler Edwards</v>
      </c>
      <c r="D181" s="5" t="s">
        <v>77</v>
      </c>
      <c r="E181" s="5">
        <v>22</v>
      </c>
      <c r="F181" s="6" t="s">
        <v>14</v>
      </c>
      <c r="G181" s="5">
        <v>8</v>
      </c>
      <c r="H181" s="5">
        <v>0</v>
      </c>
      <c r="I181" s="5">
        <v>14.3</v>
      </c>
      <c r="J181" s="5">
        <v>1.3</v>
      </c>
      <c r="K181" s="5">
        <v>3.3</v>
      </c>
      <c r="L181" s="5">
        <v>0.38500000000000001</v>
      </c>
      <c r="M181" s="5">
        <v>0.8</v>
      </c>
      <c r="N181" s="5">
        <v>2.1</v>
      </c>
      <c r="O181" s="5">
        <v>0.35299999999999998</v>
      </c>
      <c r="P181" s="5">
        <v>0.5</v>
      </c>
      <c r="Q181" s="5">
        <v>1.1000000000000001</v>
      </c>
      <c r="R181" s="5">
        <v>0.44400000000000001</v>
      </c>
      <c r="S181" s="5">
        <v>0.5</v>
      </c>
      <c r="T181" s="5">
        <v>0.4</v>
      </c>
      <c r="U181" s="5">
        <v>0.5</v>
      </c>
      <c r="V181" s="5">
        <v>0.75</v>
      </c>
      <c r="W181" s="5">
        <v>0.6</v>
      </c>
      <c r="X181" s="5">
        <v>1.8</v>
      </c>
      <c r="Y181" s="5">
        <v>2.4</v>
      </c>
      <c r="Z181" s="5">
        <v>0.6</v>
      </c>
      <c r="AA181" s="5">
        <v>0.3</v>
      </c>
      <c r="AB181" s="5">
        <v>0</v>
      </c>
      <c r="AC181" s="5">
        <v>0.5</v>
      </c>
      <c r="AD181" s="5">
        <v>1.6</v>
      </c>
      <c r="AE181" s="5">
        <v>3.6</v>
      </c>
      <c r="AF181" s="50" t="b">
        <f>ISNONTEXT(IF(B181&lt;&gt;B182,COUNTIF($B$3:B181,B181),""))</f>
        <v>1</v>
      </c>
    </row>
    <row r="182" spans="1:32" ht="17" x14ac:dyDescent="0.2">
      <c r="A182" s="4">
        <v>138</v>
      </c>
      <c r="B182" s="6" t="s">
        <v>206</v>
      </c>
      <c r="C182" s="6" t="str">
        <f t="shared" si="2"/>
        <v>Keon Ellis</v>
      </c>
      <c r="D182" s="5" t="s">
        <v>67</v>
      </c>
      <c r="E182" s="5">
        <v>23</v>
      </c>
      <c r="F182" s="6" t="s">
        <v>14</v>
      </c>
      <c r="G182" s="5">
        <v>10</v>
      </c>
      <c r="H182" s="5">
        <v>0</v>
      </c>
      <c r="I182" s="5">
        <v>3.6</v>
      </c>
      <c r="J182" s="5">
        <v>0.6</v>
      </c>
      <c r="K182" s="5">
        <v>1</v>
      </c>
      <c r="L182" s="5">
        <v>0.6</v>
      </c>
      <c r="M182" s="5">
        <v>0.5</v>
      </c>
      <c r="N182" s="5">
        <v>0.8</v>
      </c>
      <c r="O182" s="5">
        <v>0.625</v>
      </c>
      <c r="P182" s="5">
        <v>0.1</v>
      </c>
      <c r="Q182" s="5">
        <v>0.2</v>
      </c>
      <c r="R182" s="5">
        <v>0.5</v>
      </c>
      <c r="S182" s="5">
        <v>0.85</v>
      </c>
      <c r="T182" s="5">
        <v>0.2</v>
      </c>
      <c r="U182" s="5">
        <v>0.3</v>
      </c>
      <c r="V182" s="5">
        <v>0.66700000000000004</v>
      </c>
      <c r="W182" s="5">
        <v>0.3</v>
      </c>
      <c r="X182" s="5">
        <v>0.4</v>
      </c>
      <c r="Y182" s="5">
        <v>0.7</v>
      </c>
      <c r="Z182" s="5">
        <v>0.3</v>
      </c>
      <c r="AA182" s="5">
        <v>0.2</v>
      </c>
      <c r="AB182" s="5">
        <v>0.1</v>
      </c>
      <c r="AC182" s="5">
        <v>0.1</v>
      </c>
      <c r="AD182" s="5">
        <v>0.6</v>
      </c>
      <c r="AE182" s="5">
        <v>1.9</v>
      </c>
      <c r="AF182" s="50" t="b">
        <f>ISNONTEXT(IF(B182&lt;&gt;B183,COUNTIF($B$3:B182,B182),""))</f>
        <v>1</v>
      </c>
    </row>
    <row r="183" spans="1:32" ht="17" x14ac:dyDescent="0.2">
      <c r="A183" s="4">
        <v>139</v>
      </c>
      <c r="B183" s="6" t="s">
        <v>207</v>
      </c>
      <c r="C183" s="6" t="str">
        <f t="shared" si="2"/>
        <v>Joel Embiid</v>
      </c>
      <c r="D183" s="5" t="s">
        <v>63</v>
      </c>
      <c r="E183" s="5">
        <v>28</v>
      </c>
      <c r="F183" s="6" t="s">
        <v>32</v>
      </c>
      <c r="G183" s="5">
        <v>56</v>
      </c>
      <c r="H183" s="5">
        <v>56</v>
      </c>
      <c r="I183" s="5">
        <v>34.9</v>
      </c>
      <c r="J183" s="5">
        <v>11.2</v>
      </c>
      <c r="K183" s="5">
        <v>20.5</v>
      </c>
      <c r="L183" s="5">
        <v>0.54500000000000004</v>
      </c>
      <c r="M183" s="5">
        <v>1.1000000000000001</v>
      </c>
      <c r="N183" s="5">
        <v>3</v>
      </c>
      <c r="O183" s="5">
        <v>0.35499999999999998</v>
      </c>
      <c r="P183" s="5">
        <v>10.1</v>
      </c>
      <c r="Q183" s="5">
        <v>17.5</v>
      </c>
      <c r="R183" s="5">
        <v>0.57799999999999996</v>
      </c>
      <c r="S183" s="5">
        <v>0.57099999999999995</v>
      </c>
      <c r="T183" s="5">
        <v>10.1</v>
      </c>
      <c r="U183" s="5">
        <v>11.8</v>
      </c>
      <c r="V183" s="5">
        <v>0.85599999999999998</v>
      </c>
      <c r="W183" s="5">
        <v>1.8</v>
      </c>
      <c r="X183" s="5">
        <v>8.4</v>
      </c>
      <c r="Y183" s="5">
        <v>10.199999999999999</v>
      </c>
      <c r="Z183" s="5">
        <v>4.0999999999999996</v>
      </c>
      <c r="AA183" s="5">
        <v>1.1000000000000001</v>
      </c>
      <c r="AB183" s="5">
        <v>1.7</v>
      </c>
      <c r="AC183" s="5">
        <v>3.5</v>
      </c>
      <c r="AD183" s="5">
        <v>3.2</v>
      </c>
      <c r="AE183" s="5">
        <v>33.5</v>
      </c>
      <c r="AF183" s="50" t="b">
        <f>ISNONTEXT(IF(B183&lt;&gt;B184,COUNTIF($B$3:B183,B183),""))</f>
        <v>1</v>
      </c>
    </row>
    <row r="184" spans="1:32" ht="17" x14ac:dyDescent="0.2">
      <c r="A184" s="4">
        <v>140</v>
      </c>
      <c r="B184" s="6" t="s">
        <v>208</v>
      </c>
      <c r="C184" s="6" t="str">
        <f t="shared" si="2"/>
        <v>Drew Eubanks</v>
      </c>
      <c r="D184" s="5" t="s">
        <v>63</v>
      </c>
      <c r="E184" s="5">
        <v>25</v>
      </c>
      <c r="F184" s="6" t="s">
        <v>33</v>
      </c>
      <c r="G184" s="5">
        <v>68</v>
      </c>
      <c r="H184" s="5">
        <v>20</v>
      </c>
      <c r="I184" s="5">
        <v>19.600000000000001</v>
      </c>
      <c r="J184" s="5">
        <v>2.5</v>
      </c>
      <c r="K184" s="5">
        <v>3.6</v>
      </c>
      <c r="L184" s="5">
        <v>0.68400000000000005</v>
      </c>
      <c r="M184" s="5">
        <v>0</v>
      </c>
      <c r="N184" s="5">
        <v>0.1</v>
      </c>
      <c r="O184" s="5">
        <v>0.42899999999999999</v>
      </c>
      <c r="P184" s="5">
        <v>2.4</v>
      </c>
      <c r="Q184" s="5">
        <v>3.5</v>
      </c>
      <c r="R184" s="5">
        <v>0.69199999999999995</v>
      </c>
      <c r="S184" s="5">
        <v>0.69</v>
      </c>
      <c r="T184" s="5">
        <v>1</v>
      </c>
      <c r="U184" s="5">
        <v>1.5</v>
      </c>
      <c r="V184" s="5">
        <v>0.66</v>
      </c>
      <c r="W184" s="5">
        <v>1.6</v>
      </c>
      <c r="X184" s="5">
        <v>3.5</v>
      </c>
      <c r="Y184" s="5">
        <v>5.0999999999999996</v>
      </c>
      <c r="Z184" s="5">
        <v>1.2</v>
      </c>
      <c r="AA184" s="5">
        <v>0.5</v>
      </c>
      <c r="AB184" s="5">
        <v>1.1000000000000001</v>
      </c>
      <c r="AC184" s="5">
        <v>0.8</v>
      </c>
      <c r="AD184" s="5">
        <v>2.2000000000000002</v>
      </c>
      <c r="AE184" s="5">
        <v>6</v>
      </c>
      <c r="AF184" s="50" t="b">
        <f>ISNONTEXT(IF(B184&lt;&gt;B185,COUNTIF($B$3:B184,B184),""))</f>
        <v>1</v>
      </c>
    </row>
    <row r="185" spans="1:32" ht="17" x14ac:dyDescent="0.2">
      <c r="A185" s="4" t="s">
        <v>44</v>
      </c>
      <c r="B185" s="4" t="s">
        <v>45</v>
      </c>
      <c r="C185" s="6" t="str">
        <f t="shared" si="2"/>
        <v>Player</v>
      </c>
      <c r="D185" s="4" t="s">
        <v>46</v>
      </c>
      <c r="E185" s="4" t="s">
        <v>47</v>
      </c>
      <c r="F185" s="4" t="s">
        <v>48</v>
      </c>
      <c r="G185" s="4" t="s">
        <v>49</v>
      </c>
      <c r="H185" s="4" t="s">
        <v>50</v>
      </c>
      <c r="I185" s="4" t="s">
        <v>51</v>
      </c>
      <c r="J185" s="4" t="s">
        <v>52</v>
      </c>
      <c r="K185" s="4" t="s">
        <v>1</v>
      </c>
      <c r="L185" s="4" t="s">
        <v>2</v>
      </c>
      <c r="M185" s="4" t="s">
        <v>53</v>
      </c>
      <c r="N185" s="4" t="s">
        <v>3</v>
      </c>
      <c r="O185" s="4" t="s">
        <v>4</v>
      </c>
      <c r="P185" s="4" t="s">
        <v>54</v>
      </c>
      <c r="Q185" s="4" t="s">
        <v>55</v>
      </c>
      <c r="R185" s="4" t="s">
        <v>56</v>
      </c>
      <c r="S185" s="4" t="s">
        <v>57</v>
      </c>
      <c r="T185" s="4" t="s">
        <v>58</v>
      </c>
      <c r="U185" s="4" t="s">
        <v>5</v>
      </c>
      <c r="V185" s="4" t="s">
        <v>6</v>
      </c>
      <c r="W185" s="4" t="s">
        <v>59</v>
      </c>
      <c r="X185" s="4" t="s">
        <v>60</v>
      </c>
      <c r="Y185" s="4" t="s">
        <v>61</v>
      </c>
      <c r="Z185" s="4" t="s">
        <v>7</v>
      </c>
      <c r="AA185" s="4" t="s">
        <v>8</v>
      </c>
      <c r="AB185" s="4" t="s">
        <v>9</v>
      </c>
      <c r="AC185" s="4" t="s">
        <v>10</v>
      </c>
      <c r="AD185" s="4" t="s">
        <v>11</v>
      </c>
      <c r="AE185" s="4" t="s">
        <v>0</v>
      </c>
      <c r="AF185" s="50" t="b">
        <f>ISNONTEXT(IF(B185&lt;&gt;B186,COUNTIF($B$3:B185,B185),""))</f>
        <v>1</v>
      </c>
    </row>
    <row r="186" spans="1:32" ht="17" x14ac:dyDescent="0.2">
      <c r="A186" s="4">
        <v>141</v>
      </c>
      <c r="B186" s="6" t="s">
        <v>209</v>
      </c>
      <c r="C186" s="6" t="str">
        <f t="shared" si="2"/>
        <v/>
      </c>
      <c r="D186" s="5" t="s">
        <v>63</v>
      </c>
      <c r="E186" s="5">
        <v>24</v>
      </c>
      <c r="F186" s="5" t="s">
        <v>677</v>
      </c>
      <c r="G186" s="5">
        <v>34</v>
      </c>
      <c r="H186" s="5">
        <v>4</v>
      </c>
      <c r="I186" s="5">
        <v>10.9</v>
      </c>
      <c r="J186" s="5">
        <v>1.5</v>
      </c>
      <c r="K186" s="5">
        <v>2.8</v>
      </c>
      <c r="L186" s="5">
        <v>0.52100000000000002</v>
      </c>
      <c r="M186" s="5">
        <v>0</v>
      </c>
      <c r="N186" s="5">
        <v>0</v>
      </c>
      <c r="O186" s="5">
        <v>0</v>
      </c>
      <c r="P186" s="5">
        <v>1.5</v>
      </c>
      <c r="Q186" s="5">
        <v>2.8</v>
      </c>
      <c r="R186" s="5">
        <v>0.52600000000000002</v>
      </c>
      <c r="S186" s="5">
        <v>0.52100000000000002</v>
      </c>
      <c r="T186" s="5">
        <v>0.9</v>
      </c>
      <c r="U186" s="5">
        <v>1.3</v>
      </c>
      <c r="V186" s="5">
        <v>0.68200000000000005</v>
      </c>
      <c r="W186" s="5">
        <v>1.4</v>
      </c>
      <c r="X186" s="5">
        <v>2.2000000000000002</v>
      </c>
      <c r="Y186" s="5">
        <v>3.6</v>
      </c>
      <c r="Z186" s="5">
        <v>0.9</v>
      </c>
      <c r="AA186" s="5">
        <v>0.2</v>
      </c>
      <c r="AB186" s="5">
        <v>0.9</v>
      </c>
      <c r="AC186" s="5">
        <v>0.6</v>
      </c>
      <c r="AD186" s="5">
        <v>2</v>
      </c>
      <c r="AE186" s="5">
        <v>3.8</v>
      </c>
      <c r="AF186" s="50" t="b">
        <f>ISNONTEXT(IF(B186&lt;&gt;B187,COUNTIF($B$3:B186,B186),""))</f>
        <v>0</v>
      </c>
    </row>
    <row r="187" spans="1:32" ht="17" x14ac:dyDescent="0.2">
      <c r="A187" s="4">
        <v>141</v>
      </c>
      <c r="B187" s="6" t="s">
        <v>209</v>
      </c>
      <c r="C187" s="6" t="str">
        <f t="shared" si="2"/>
        <v/>
      </c>
      <c r="D187" s="5" t="s">
        <v>63</v>
      </c>
      <c r="E187" s="5">
        <v>24</v>
      </c>
      <c r="F187" s="6" t="s">
        <v>20</v>
      </c>
      <c r="G187" s="5">
        <v>31</v>
      </c>
      <c r="H187" s="5">
        <v>4</v>
      </c>
      <c r="I187" s="5">
        <v>11.7</v>
      </c>
      <c r="J187" s="5">
        <v>1.5</v>
      </c>
      <c r="K187" s="5">
        <v>3</v>
      </c>
      <c r="L187" s="5">
        <v>0.51600000000000001</v>
      </c>
      <c r="M187" s="5">
        <v>0</v>
      </c>
      <c r="N187" s="5">
        <v>0</v>
      </c>
      <c r="O187" s="5">
        <v>0</v>
      </c>
      <c r="P187" s="5">
        <v>1.5</v>
      </c>
      <c r="Q187" s="5">
        <v>3</v>
      </c>
      <c r="R187" s="5">
        <v>0.52200000000000002</v>
      </c>
      <c r="S187" s="5">
        <v>0.51600000000000001</v>
      </c>
      <c r="T187" s="5">
        <v>1</v>
      </c>
      <c r="U187" s="5">
        <v>1.4</v>
      </c>
      <c r="V187" s="5">
        <v>0.68200000000000005</v>
      </c>
      <c r="W187" s="5">
        <v>1.5</v>
      </c>
      <c r="X187" s="5">
        <v>2.4</v>
      </c>
      <c r="Y187" s="5">
        <v>3.9</v>
      </c>
      <c r="Z187" s="5">
        <v>1</v>
      </c>
      <c r="AA187" s="5">
        <v>0.2</v>
      </c>
      <c r="AB187" s="5">
        <v>1</v>
      </c>
      <c r="AC187" s="5">
        <v>0.6</v>
      </c>
      <c r="AD187" s="5">
        <v>2.2000000000000002</v>
      </c>
      <c r="AE187" s="5">
        <v>4.0999999999999996</v>
      </c>
      <c r="AF187" s="50" t="b">
        <f>ISNONTEXT(IF(B187&lt;&gt;B188,COUNTIF($B$3:B187,B187),""))</f>
        <v>0</v>
      </c>
    </row>
    <row r="188" spans="1:32" ht="17" x14ac:dyDescent="0.2">
      <c r="A188" s="4">
        <v>141</v>
      </c>
      <c r="B188" s="6" t="s">
        <v>209</v>
      </c>
      <c r="C188" s="6" t="str">
        <f t="shared" si="2"/>
        <v>Bruno Fernando</v>
      </c>
      <c r="D188" s="5" t="s">
        <v>63</v>
      </c>
      <c r="E188" s="5">
        <v>24</v>
      </c>
      <c r="F188" s="6" t="s">
        <v>24</v>
      </c>
      <c r="G188" s="5">
        <v>3</v>
      </c>
      <c r="H188" s="5">
        <v>0</v>
      </c>
      <c r="I188" s="5">
        <v>2.7</v>
      </c>
      <c r="J188" s="5">
        <v>0.7</v>
      </c>
      <c r="K188" s="5">
        <v>1</v>
      </c>
      <c r="L188" s="5">
        <v>0.66700000000000004</v>
      </c>
      <c r="M188" s="5">
        <v>0</v>
      </c>
      <c r="N188" s="5">
        <v>0</v>
      </c>
      <c r="O188" s="5"/>
      <c r="P188" s="5">
        <v>0.7</v>
      </c>
      <c r="Q188" s="5">
        <v>1</v>
      </c>
      <c r="R188" s="5">
        <v>0.66700000000000004</v>
      </c>
      <c r="S188" s="5">
        <v>0.66700000000000004</v>
      </c>
      <c r="T188" s="5">
        <v>0</v>
      </c>
      <c r="U188" s="5">
        <v>0</v>
      </c>
      <c r="V188" s="5"/>
      <c r="W188" s="5">
        <v>0.3</v>
      </c>
      <c r="X188" s="5">
        <v>0.3</v>
      </c>
      <c r="Y188" s="5">
        <v>0.7</v>
      </c>
      <c r="Z188" s="5">
        <v>0.3</v>
      </c>
      <c r="AA188" s="5">
        <v>0</v>
      </c>
      <c r="AB188" s="5">
        <v>0</v>
      </c>
      <c r="AC188" s="5">
        <v>0.7</v>
      </c>
      <c r="AD188" s="5">
        <v>0.3</v>
      </c>
      <c r="AE188" s="5">
        <v>1.3</v>
      </c>
      <c r="AF188" s="50" t="b">
        <f>ISNONTEXT(IF(B188&lt;&gt;B189,COUNTIF($B$3:B188,B188),""))</f>
        <v>1</v>
      </c>
    </row>
    <row r="189" spans="1:32" ht="17" x14ac:dyDescent="0.2">
      <c r="A189" s="4">
        <v>142</v>
      </c>
      <c r="B189" s="6" t="s">
        <v>210</v>
      </c>
      <c r="C189" s="6" t="str">
        <f t="shared" si="2"/>
        <v/>
      </c>
      <c r="D189" s="5" t="s">
        <v>11</v>
      </c>
      <c r="E189" s="5">
        <v>29</v>
      </c>
      <c r="F189" s="5" t="s">
        <v>677</v>
      </c>
      <c r="G189" s="5">
        <v>56</v>
      </c>
      <c r="H189" s="5">
        <v>56</v>
      </c>
      <c r="I189" s="5">
        <v>31.3</v>
      </c>
      <c r="J189" s="5">
        <v>3</v>
      </c>
      <c r="K189" s="5">
        <v>7.6</v>
      </c>
      <c r="L189" s="5">
        <v>0.39400000000000002</v>
      </c>
      <c r="M189" s="5">
        <v>1.8</v>
      </c>
      <c r="N189" s="5">
        <v>5.3</v>
      </c>
      <c r="O189" s="5">
        <v>0.33400000000000002</v>
      </c>
      <c r="P189" s="5">
        <v>1.2</v>
      </c>
      <c r="Q189" s="5">
        <v>2.2999999999999998</v>
      </c>
      <c r="R189" s="5">
        <v>0.53100000000000003</v>
      </c>
      <c r="S189" s="5">
        <v>0.51100000000000001</v>
      </c>
      <c r="T189" s="5">
        <v>0.7</v>
      </c>
      <c r="U189" s="5">
        <v>0.9</v>
      </c>
      <c r="V189" s="5">
        <v>0.75</v>
      </c>
      <c r="W189" s="5">
        <v>1.7</v>
      </c>
      <c r="X189" s="5">
        <v>3.1</v>
      </c>
      <c r="Y189" s="5">
        <v>4.8</v>
      </c>
      <c r="Z189" s="5">
        <v>1.6</v>
      </c>
      <c r="AA189" s="5">
        <v>0.9</v>
      </c>
      <c r="AB189" s="5">
        <v>0.5</v>
      </c>
      <c r="AC189" s="5">
        <v>0.9</v>
      </c>
      <c r="AD189" s="5">
        <v>2.2000000000000002</v>
      </c>
      <c r="AE189" s="5">
        <v>8.5</v>
      </c>
      <c r="AF189" s="50" t="b">
        <f>ISNONTEXT(IF(B189&lt;&gt;B190,COUNTIF($B$3:B189,B189),""))</f>
        <v>0</v>
      </c>
    </row>
    <row r="190" spans="1:32" ht="17" x14ac:dyDescent="0.2">
      <c r="A190" s="4">
        <v>142</v>
      </c>
      <c r="B190" s="6" t="s">
        <v>210</v>
      </c>
      <c r="C190" s="6" t="str">
        <f t="shared" si="2"/>
        <v/>
      </c>
      <c r="D190" s="5" t="s">
        <v>11</v>
      </c>
      <c r="E190" s="5">
        <v>29</v>
      </c>
      <c r="F190" s="6" t="s">
        <v>23</v>
      </c>
      <c r="G190" s="5">
        <v>40</v>
      </c>
      <c r="H190" s="5">
        <v>40</v>
      </c>
      <c r="I190" s="5">
        <v>32.200000000000003</v>
      </c>
      <c r="J190" s="5">
        <v>3.2</v>
      </c>
      <c r="K190" s="5">
        <v>7.8</v>
      </c>
      <c r="L190" s="5">
        <v>0.41599999999999998</v>
      </c>
      <c r="M190" s="5">
        <v>1.9</v>
      </c>
      <c r="N190" s="5">
        <v>5.4</v>
      </c>
      <c r="O190" s="5">
        <v>0.35499999999999998</v>
      </c>
      <c r="P190" s="5">
        <v>1.3</v>
      </c>
      <c r="Q190" s="5">
        <v>2.2999999999999998</v>
      </c>
      <c r="R190" s="5">
        <v>0.55900000000000005</v>
      </c>
      <c r="S190" s="5">
        <v>0.54</v>
      </c>
      <c r="T190" s="5">
        <v>0.8</v>
      </c>
      <c r="U190" s="5">
        <v>1</v>
      </c>
      <c r="V190" s="5">
        <v>0.75</v>
      </c>
      <c r="W190" s="5">
        <v>1.7</v>
      </c>
      <c r="X190" s="5">
        <v>3</v>
      </c>
      <c r="Y190" s="5">
        <v>4.7</v>
      </c>
      <c r="Z190" s="5">
        <v>1.5</v>
      </c>
      <c r="AA190" s="5">
        <v>1</v>
      </c>
      <c r="AB190" s="5">
        <v>0.5</v>
      </c>
      <c r="AC190" s="5">
        <v>0.9</v>
      </c>
      <c r="AD190" s="5">
        <v>2</v>
      </c>
      <c r="AE190" s="5">
        <v>9.1</v>
      </c>
      <c r="AF190" s="50" t="b">
        <f>ISNONTEXT(IF(B190&lt;&gt;B191,COUNTIF($B$3:B190,B190),""))</f>
        <v>0</v>
      </c>
    </row>
    <row r="191" spans="1:32" ht="17" x14ac:dyDescent="0.2">
      <c r="A191" s="4">
        <v>142</v>
      </c>
      <c r="B191" s="6" t="s">
        <v>210</v>
      </c>
      <c r="C191" s="6" t="str">
        <f t="shared" si="2"/>
        <v>Dorian Finney-Smith</v>
      </c>
      <c r="D191" s="5" t="s">
        <v>11</v>
      </c>
      <c r="E191" s="5">
        <v>29</v>
      </c>
      <c r="F191" s="6" t="s">
        <v>125</v>
      </c>
      <c r="G191" s="5">
        <v>16</v>
      </c>
      <c r="H191" s="5">
        <v>16</v>
      </c>
      <c r="I191" s="5">
        <v>29.2</v>
      </c>
      <c r="J191" s="5">
        <v>2.4</v>
      </c>
      <c r="K191" s="5">
        <v>7.3</v>
      </c>
      <c r="L191" s="5">
        <v>0.33600000000000002</v>
      </c>
      <c r="M191" s="5">
        <v>1.4</v>
      </c>
      <c r="N191" s="5">
        <v>4.9000000000000004</v>
      </c>
      <c r="O191" s="5">
        <v>0.27800000000000002</v>
      </c>
      <c r="P191" s="5">
        <v>1.1000000000000001</v>
      </c>
      <c r="Q191" s="5">
        <v>2.2999999999999998</v>
      </c>
      <c r="R191" s="5">
        <v>0.45900000000000002</v>
      </c>
      <c r="S191" s="5">
        <v>0.43099999999999999</v>
      </c>
      <c r="T191" s="5">
        <v>0.6</v>
      </c>
      <c r="U191" s="5">
        <v>0.8</v>
      </c>
      <c r="V191" s="5">
        <v>0.75</v>
      </c>
      <c r="W191" s="5">
        <v>1.7</v>
      </c>
      <c r="X191" s="5">
        <v>3.3</v>
      </c>
      <c r="Y191" s="5">
        <v>4.9000000000000004</v>
      </c>
      <c r="Z191" s="5">
        <v>1.8</v>
      </c>
      <c r="AA191" s="5">
        <v>0.8</v>
      </c>
      <c r="AB191" s="5">
        <v>0.4</v>
      </c>
      <c r="AC191" s="5">
        <v>0.9</v>
      </c>
      <c r="AD191" s="5">
        <v>2.7</v>
      </c>
      <c r="AE191" s="5">
        <v>6.8</v>
      </c>
      <c r="AF191" s="50" t="b">
        <f>ISNONTEXT(IF(B191&lt;&gt;B192,COUNTIF($B$3:B191,B191),""))</f>
        <v>1</v>
      </c>
    </row>
    <row r="192" spans="1:32" ht="17" x14ac:dyDescent="0.2">
      <c r="A192" s="4">
        <v>143</v>
      </c>
      <c r="B192" s="6" t="s">
        <v>211</v>
      </c>
      <c r="C192" s="6" t="str">
        <f t="shared" si="2"/>
        <v>Malachi Flynn</v>
      </c>
      <c r="D192" s="5" t="s">
        <v>73</v>
      </c>
      <c r="E192" s="5">
        <v>24</v>
      </c>
      <c r="F192" s="6" t="s">
        <v>40</v>
      </c>
      <c r="G192" s="5">
        <v>45</v>
      </c>
      <c r="H192" s="5">
        <v>1</v>
      </c>
      <c r="I192" s="5">
        <v>13.2</v>
      </c>
      <c r="J192" s="5">
        <v>1.6</v>
      </c>
      <c r="K192" s="5">
        <v>4.5</v>
      </c>
      <c r="L192" s="5">
        <v>0.36499999999999999</v>
      </c>
      <c r="M192" s="5">
        <v>0.9</v>
      </c>
      <c r="N192" s="5">
        <v>2.5</v>
      </c>
      <c r="O192" s="5">
        <v>0.372</v>
      </c>
      <c r="P192" s="5">
        <v>0.7</v>
      </c>
      <c r="Q192" s="5">
        <v>2</v>
      </c>
      <c r="R192" s="5">
        <v>0.35599999999999998</v>
      </c>
      <c r="S192" s="5">
        <v>0.46800000000000003</v>
      </c>
      <c r="T192" s="5">
        <v>0.4</v>
      </c>
      <c r="U192" s="5">
        <v>0.5</v>
      </c>
      <c r="V192" s="5">
        <v>0.70799999999999996</v>
      </c>
      <c r="W192" s="5">
        <v>0.3</v>
      </c>
      <c r="X192" s="5">
        <v>1.1000000000000001</v>
      </c>
      <c r="Y192" s="5">
        <v>1.4</v>
      </c>
      <c r="Z192" s="5">
        <v>1.4</v>
      </c>
      <c r="AA192" s="5">
        <v>0.4</v>
      </c>
      <c r="AB192" s="5">
        <v>0.1</v>
      </c>
      <c r="AC192" s="5">
        <v>0.4</v>
      </c>
      <c r="AD192" s="5">
        <v>1.2</v>
      </c>
      <c r="AE192" s="5">
        <v>4.5999999999999996</v>
      </c>
      <c r="AF192" s="50" t="b">
        <f>ISNONTEXT(IF(B192&lt;&gt;B193,COUNTIF($B$3:B192,B192),""))</f>
        <v>1</v>
      </c>
    </row>
    <row r="193" spans="1:32" ht="17" x14ac:dyDescent="0.2">
      <c r="A193" s="4">
        <v>144</v>
      </c>
      <c r="B193" s="6" t="s">
        <v>212</v>
      </c>
      <c r="C193" s="6" t="str">
        <f t="shared" si="2"/>
        <v>Simone Fontecchio</v>
      </c>
      <c r="D193" s="5" t="s">
        <v>77</v>
      </c>
      <c r="E193" s="5">
        <v>27</v>
      </c>
      <c r="F193" s="6" t="s">
        <v>30</v>
      </c>
      <c r="G193" s="5">
        <v>40</v>
      </c>
      <c r="H193" s="5">
        <v>1</v>
      </c>
      <c r="I193" s="5">
        <v>12.1</v>
      </c>
      <c r="J193" s="5">
        <v>1.7</v>
      </c>
      <c r="K193" s="5">
        <v>4.7</v>
      </c>
      <c r="L193" s="5">
        <v>0.36599999999999999</v>
      </c>
      <c r="M193" s="5">
        <v>1</v>
      </c>
      <c r="N193" s="5">
        <v>3</v>
      </c>
      <c r="O193" s="5">
        <v>0.32500000000000001</v>
      </c>
      <c r="P193" s="5">
        <v>0.7</v>
      </c>
      <c r="Q193" s="5">
        <v>1.7</v>
      </c>
      <c r="R193" s="5">
        <v>0.439</v>
      </c>
      <c r="S193" s="5">
        <v>0.47</v>
      </c>
      <c r="T193" s="5">
        <v>0.7</v>
      </c>
      <c r="U193" s="5">
        <v>0.9</v>
      </c>
      <c r="V193" s="5">
        <v>0.79400000000000004</v>
      </c>
      <c r="W193" s="5">
        <v>0.6</v>
      </c>
      <c r="X193" s="5">
        <v>0.8</v>
      </c>
      <c r="Y193" s="5">
        <v>1.4</v>
      </c>
      <c r="Z193" s="5">
        <v>0.7</v>
      </c>
      <c r="AA193" s="5">
        <v>0.3</v>
      </c>
      <c r="AB193" s="5">
        <v>0.2</v>
      </c>
      <c r="AC193" s="5">
        <v>0.7</v>
      </c>
      <c r="AD193" s="5">
        <v>1.1000000000000001</v>
      </c>
      <c r="AE193" s="5">
        <v>5.0999999999999996</v>
      </c>
      <c r="AF193" s="50" t="b">
        <f>ISNONTEXT(IF(B193&lt;&gt;B194,COUNTIF($B$3:B193,B193),""))</f>
        <v>1</v>
      </c>
    </row>
    <row r="194" spans="1:32" ht="17" x14ac:dyDescent="0.2">
      <c r="A194" s="4">
        <v>145</v>
      </c>
      <c r="B194" s="6" t="s">
        <v>213</v>
      </c>
      <c r="C194" s="6" t="str">
        <f t="shared" si="2"/>
        <v>Bryn Forbes</v>
      </c>
      <c r="D194" s="5" t="s">
        <v>67</v>
      </c>
      <c r="E194" s="5">
        <v>29</v>
      </c>
      <c r="F194" s="6" t="s">
        <v>38</v>
      </c>
      <c r="G194" s="5">
        <v>25</v>
      </c>
      <c r="H194" s="5">
        <v>0</v>
      </c>
      <c r="I194" s="5">
        <v>10.7</v>
      </c>
      <c r="J194" s="5">
        <v>1.2</v>
      </c>
      <c r="K194" s="5">
        <v>3.3</v>
      </c>
      <c r="L194" s="5">
        <v>0.36099999999999999</v>
      </c>
      <c r="M194" s="5">
        <v>0.6</v>
      </c>
      <c r="N194" s="5">
        <v>1.8</v>
      </c>
      <c r="O194" s="5">
        <v>0.30399999999999999</v>
      </c>
      <c r="P194" s="5">
        <v>0.6</v>
      </c>
      <c r="Q194" s="5">
        <v>1.5</v>
      </c>
      <c r="R194" s="5">
        <v>0.432</v>
      </c>
      <c r="S194" s="5">
        <v>0.44600000000000001</v>
      </c>
      <c r="T194" s="5">
        <v>0.6</v>
      </c>
      <c r="U194" s="5">
        <v>0.6</v>
      </c>
      <c r="V194" s="5">
        <v>1</v>
      </c>
      <c r="W194" s="5">
        <v>0.2</v>
      </c>
      <c r="X194" s="5">
        <v>0.4</v>
      </c>
      <c r="Y194" s="5">
        <v>0.6</v>
      </c>
      <c r="Z194" s="5">
        <v>0.7</v>
      </c>
      <c r="AA194" s="5">
        <v>0.3</v>
      </c>
      <c r="AB194" s="5">
        <v>0.1</v>
      </c>
      <c r="AC194" s="5">
        <v>0.5</v>
      </c>
      <c r="AD194" s="5">
        <v>0.9</v>
      </c>
      <c r="AE194" s="5">
        <v>3.6</v>
      </c>
      <c r="AF194" s="50" t="b">
        <f>ISNONTEXT(IF(B194&lt;&gt;B195,COUNTIF($B$3:B194,B194),""))</f>
        <v>1</v>
      </c>
    </row>
    <row r="195" spans="1:32" ht="17" x14ac:dyDescent="0.2">
      <c r="A195" s="4">
        <v>146</v>
      </c>
      <c r="B195" s="6" t="s">
        <v>214</v>
      </c>
      <c r="C195" s="6" t="str">
        <f t="shared" si="2"/>
        <v>Trent Forrest</v>
      </c>
      <c r="D195" s="5" t="s">
        <v>73</v>
      </c>
      <c r="E195" s="5">
        <v>24</v>
      </c>
      <c r="F195" s="6" t="s">
        <v>24</v>
      </c>
      <c r="G195" s="5">
        <v>18</v>
      </c>
      <c r="H195" s="5">
        <v>3</v>
      </c>
      <c r="I195" s="5">
        <v>13.3</v>
      </c>
      <c r="J195" s="5">
        <v>1.3</v>
      </c>
      <c r="K195" s="5">
        <v>2.8</v>
      </c>
      <c r="L195" s="5">
        <v>0.48</v>
      </c>
      <c r="M195" s="5">
        <v>0</v>
      </c>
      <c r="N195" s="5">
        <v>0.1</v>
      </c>
      <c r="O195" s="5">
        <v>0</v>
      </c>
      <c r="P195" s="5">
        <v>1.3</v>
      </c>
      <c r="Q195" s="5">
        <v>2.7</v>
      </c>
      <c r="R195" s="5">
        <v>0.5</v>
      </c>
      <c r="S195" s="5">
        <v>0.48</v>
      </c>
      <c r="T195" s="5">
        <v>0.1</v>
      </c>
      <c r="U195" s="5">
        <v>0.2</v>
      </c>
      <c r="V195" s="5">
        <v>0.66700000000000004</v>
      </c>
      <c r="W195" s="5">
        <v>0.3</v>
      </c>
      <c r="X195" s="5">
        <v>1.3</v>
      </c>
      <c r="Y195" s="5">
        <v>1.6</v>
      </c>
      <c r="Z195" s="5">
        <v>1.7</v>
      </c>
      <c r="AA195" s="5">
        <v>0.3</v>
      </c>
      <c r="AB195" s="5">
        <v>0.1</v>
      </c>
      <c r="AC195" s="5">
        <v>0.6</v>
      </c>
      <c r="AD195" s="5">
        <v>0.9</v>
      </c>
      <c r="AE195" s="5">
        <v>2.8</v>
      </c>
      <c r="AF195" s="50" t="b">
        <f>ISNONTEXT(IF(B195&lt;&gt;B196,COUNTIF($B$3:B195,B195),""))</f>
        <v>1</v>
      </c>
    </row>
    <row r="196" spans="1:32" ht="17" x14ac:dyDescent="0.2">
      <c r="A196" s="4">
        <v>147</v>
      </c>
      <c r="B196" s="6" t="s">
        <v>215</v>
      </c>
      <c r="C196" s="6" t="str">
        <f t="shared" ref="C196:C259" si="3">IF(B196&lt;&gt;B197,B196,"")</f>
        <v>Michael Foster Jr.</v>
      </c>
      <c r="D196" s="5" t="s">
        <v>11</v>
      </c>
      <c r="E196" s="5">
        <v>20</v>
      </c>
      <c r="F196" s="6" t="s">
        <v>32</v>
      </c>
      <c r="G196" s="5">
        <v>1</v>
      </c>
      <c r="H196" s="5">
        <v>0</v>
      </c>
      <c r="I196" s="5">
        <v>1</v>
      </c>
      <c r="J196" s="5">
        <v>0</v>
      </c>
      <c r="K196" s="5">
        <v>0</v>
      </c>
      <c r="L196" s="5"/>
      <c r="M196" s="5">
        <v>0</v>
      </c>
      <c r="N196" s="5">
        <v>0</v>
      </c>
      <c r="O196" s="5"/>
      <c r="P196" s="5">
        <v>0</v>
      </c>
      <c r="Q196" s="5">
        <v>0</v>
      </c>
      <c r="R196" s="5"/>
      <c r="S196" s="5"/>
      <c r="T196" s="5">
        <v>0</v>
      </c>
      <c r="U196" s="5">
        <v>0</v>
      </c>
      <c r="V196" s="5"/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0" t="b">
        <f>ISNONTEXT(IF(B196&lt;&gt;B197,COUNTIF($B$3:B196,B196),""))</f>
        <v>1</v>
      </c>
    </row>
    <row r="197" spans="1:32" ht="17" x14ac:dyDescent="0.2">
      <c r="A197" s="4">
        <v>148</v>
      </c>
      <c r="B197" s="6" t="s">
        <v>216</v>
      </c>
      <c r="C197" s="6" t="str">
        <f t="shared" si="3"/>
        <v>Evan Fournier</v>
      </c>
      <c r="D197" s="5" t="s">
        <v>67</v>
      </c>
      <c r="E197" s="5">
        <v>30</v>
      </c>
      <c r="F197" s="6" t="s">
        <v>12</v>
      </c>
      <c r="G197" s="5">
        <v>23</v>
      </c>
      <c r="H197" s="5">
        <v>7</v>
      </c>
      <c r="I197" s="5">
        <v>18</v>
      </c>
      <c r="J197" s="5">
        <v>2.2999999999999998</v>
      </c>
      <c r="K197" s="5">
        <v>6.6</v>
      </c>
      <c r="L197" s="5">
        <v>0.35099999999999998</v>
      </c>
      <c r="M197" s="5">
        <v>1.4</v>
      </c>
      <c r="N197" s="5">
        <v>4.4000000000000004</v>
      </c>
      <c r="O197" s="5">
        <v>0.32400000000000001</v>
      </c>
      <c r="P197" s="5">
        <v>0.9</v>
      </c>
      <c r="Q197" s="5">
        <v>2.1</v>
      </c>
      <c r="R197" s="5">
        <v>0.40799999999999997</v>
      </c>
      <c r="S197" s="5">
        <v>0.46</v>
      </c>
      <c r="T197" s="5">
        <v>0.8</v>
      </c>
      <c r="U197" s="5">
        <v>0.9</v>
      </c>
      <c r="V197" s="5">
        <v>0.85699999999999998</v>
      </c>
      <c r="W197" s="5">
        <v>0.2</v>
      </c>
      <c r="X197" s="5">
        <v>1.8</v>
      </c>
      <c r="Y197" s="5">
        <v>2</v>
      </c>
      <c r="Z197" s="5">
        <v>1.5</v>
      </c>
      <c r="AA197" s="5">
        <v>0.6</v>
      </c>
      <c r="AB197" s="5">
        <v>0.1</v>
      </c>
      <c r="AC197" s="5">
        <v>0.8</v>
      </c>
      <c r="AD197" s="5">
        <v>1.9</v>
      </c>
      <c r="AE197" s="5">
        <v>6.8</v>
      </c>
      <c r="AF197" s="50" t="b">
        <f>ISNONTEXT(IF(B197&lt;&gt;B198,COUNTIF($B$3:B197,B197),""))</f>
        <v>1</v>
      </c>
    </row>
    <row r="198" spans="1:32" ht="17" x14ac:dyDescent="0.2">
      <c r="A198" s="4">
        <v>149</v>
      </c>
      <c r="B198" s="6" t="s">
        <v>217</v>
      </c>
      <c r="C198" s="6" t="str">
        <f t="shared" si="3"/>
        <v>De'Aaron Fox</v>
      </c>
      <c r="D198" s="5" t="s">
        <v>73</v>
      </c>
      <c r="E198" s="5">
        <v>25</v>
      </c>
      <c r="F198" s="6" t="s">
        <v>14</v>
      </c>
      <c r="G198" s="5">
        <v>62</v>
      </c>
      <c r="H198" s="5">
        <v>62</v>
      </c>
      <c r="I198" s="5">
        <v>34.1</v>
      </c>
      <c r="J198" s="5">
        <v>9.5</v>
      </c>
      <c r="K198" s="5">
        <v>18.5</v>
      </c>
      <c r="L198" s="5">
        <v>0.51400000000000001</v>
      </c>
      <c r="M198" s="5">
        <v>1.6</v>
      </c>
      <c r="N198" s="5">
        <v>4.9000000000000004</v>
      </c>
      <c r="O198" s="5">
        <v>0.33300000000000002</v>
      </c>
      <c r="P198" s="5">
        <v>7.8</v>
      </c>
      <c r="Q198" s="5">
        <v>13.5</v>
      </c>
      <c r="R198" s="5">
        <v>0.57899999999999996</v>
      </c>
      <c r="S198" s="5">
        <v>0.55800000000000005</v>
      </c>
      <c r="T198" s="5">
        <v>4.9000000000000004</v>
      </c>
      <c r="U198" s="5">
        <v>6.3</v>
      </c>
      <c r="V198" s="5">
        <v>0.77500000000000002</v>
      </c>
      <c r="W198" s="5">
        <v>0.5</v>
      </c>
      <c r="X198" s="5">
        <v>3.8</v>
      </c>
      <c r="Y198" s="5">
        <v>4.3</v>
      </c>
      <c r="Z198" s="5">
        <v>6.1</v>
      </c>
      <c r="AA198" s="5">
        <v>1.2</v>
      </c>
      <c r="AB198" s="5">
        <v>0.3</v>
      </c>
      <c r="AC198" s="5">
        <v>2.6</v>
      </c>
      <c r="AD198" s="5">
        <v>2.5</v>
      </c>
      <c r="AE198" s="5">
        <v>25.5</v>
      </c>
      <c r="AF198" s="50" t="b">
        <f>ISNONTEXT(IF(B198&lt;&gt;B199,COUNTIF($B$3:B198,B198),""))</f>
        <v>1</v>
      </c>
    </row>
    <row r="199" spans="1:32" ht="17" x14ac:dyDescent="0.2">
      <c r="A199" s="4">
        <v>150</v>
      </c>
      <c r="B199" s="6" t="s">
        <v>218</v>
      </c>
      <c r="C199" s="6" t="str">
        <f t="shared" si="3"/>
        <v>Markelle Fultz</v>
      </c>
      <c r="D199" s="5" t="s">
        <v>73</v>
      </c>
      <c r="E199" s="5">
        <v>24</v>
      </c>
      <c r="F199" s="6" t="s">
        <v>27</v>
      </c>
      <c r="G199" s="5">
        <v>49</v>
      </c>
      <c r="H199" s="5">
        <v>49</v>
      </c>
      <c r="I199" s="5">
        <v>29.9</v>
      </c>
      <c r="J199" s="5">
        <v>5.7</v>
      </c>
      <c r="K199" s="5">
        <v>11.2</v>
      </c>
      <c r="L199" s="5">
        <v>0.50900000000000001</v>
      </c>
      <c r="M199" s="5">
        <v>0.4</v>
      </c>
      <c r="N199" s="5">
        <v>1.3</v>
      </c>
      <c r="O199" s="5">
        <v>0.30299999999999999</v>
      </c>
      <c r="P199" s="5">
        <v>5.3</v>
      </c>
      <c r="Q199" s="5">
        <v>9.8000000000000007</v>
      </c>
      <c r="R199" s="5">
        <v>0.53700000000000003</v>
      </c>
      <c r="S199" s="5">
        <v>0.52700000000000002</v>
      </c>
      <c r="T199" s="5">
        <v>2</v>
      </c>
      <c r="U199" s="5">
        <v>2.5</v>
      </c>
      <c r="V199" s="5">
        <v>0.80300000000000005</v>
      </c>
      <c r="W199" s="5">
        <v>1.3</v>
      </c>
      <c r="X199" s="5">
        <v>2.8</v>
      </c>
      <c r="Y199" s="5">
        <v>4.0999999999999996</v>
      </c>
      <c r="Z199" s="5">
        <v>5.6</v>
      </c>
      <c r="AA199" s="5">
        <v>1.5</v>
      </c>
      <c r="AB199" s="5">
        <v>0.4</v>
      </c>
      <c r="AC199" s="5">
        <v>2.4</v>
      </c>
      <c r="AD199" s="5">
        <v>2.2000000000000002</v>
      </c>
      <c r="AE199" s="5">
        <v>13.8</v>
      </c>
      <c r="AF199" s="50" t="b">
        <f>ISNONTEXT(IF(B199&lt;&gt;B200,COUNTIF($B$3:B199,B199),""))</f>
        <v>1</v>
      </c>
    </row>
    <row r="200" spans="1:32" ht="17" x14ac:dyDescent="0.2">
      <c r="A200" s="4">
        <v>151</v>
      </c>
      <c r="B200" s="6" t="s">
        <v>219</v>
      </c>
      <c r="C200" s="6" t="str">
        <f t="shared" si="3"/>
        <v>Wenyen Gabriel</v>
      </c>
      <c r="D200" s="5" t="s">
        <v>11</v>
      </c>
      <c r="E200" s="5">
        <v>25</v>
      </c>
      <c r="F200" s="6" t="s">
        <v>39</v>
      </c>
      <c r="G200" s="5">
        <v>57</v>
      </c>
      <c r="H200" s="5">
        <v>2</v>
      </c>
      <c r="I200" s="5">
        <v>15.3</v>
      </c>
      <c r="J200" s="5">
        <v>2.5</v>
      </c>
      <c r="K200" s="5">
        <v>4.0999999999999996</v>
      </c>
      <c r="L200" s="5">
        <v>0.59799999999999998</v>
      </c>
      <c r="M200" s="5">
        <v>0.2</v>
      </c>
      <c r="N200" s="5">
        <v>0.5</v>
      </c>
      <c r="O200" s="5">
        <v>0.28999999999999998</v>
      </c>
      <c r="P200" s="5">
        <v>2.2999999999999998</v>
      </c>
      <c r="Q200" s="5">
        <v>3.6</v>
      </c>
      <c r="R200" s="5">
        <v>0.64500000000000002</v>
      </c>
      <c r="S200" s="5">
        <v>0.61799999999999999</v>
      </c>
      <c r="T200" s="5">
        <v>0.8</v>
      </c>
      <c r="U200" s="5">
        <v>1.2</v>
      </c>
      <c r="V200" s="5">
        <v>0.62</v>
      </c>
      <c r="W200" s="5">
        <v>1.8</v>
      </c>
      <c r="X200" s="5">
        <v>2.4</v>
      </c>
      <c r="Y200" s="5">
        <v>4.2</v>
      </c>
      <c r="Z200" s="5">
        <v>0.5</v>
      </c>
      <c r="AA200" s="5">
        <v>0.4</v>
      </c>
      <c r="AB200" s="5">
        <v>0.5</v>
      </c>
      <c r="AC200" s="5">
        <v>0.7</v>
      </c>
      <c r="AD200" s="5">
        <v>2.2000000000000002</v>
      </c>
      <c r="AE200" s="5">
        <v>5.8</v>
      </c>
      <c r="AF200" s="50" t="b">
        <f>ISNONTEXT(IF(B200&lt;&gt;B201,COUNTIF($B$3:B200,B200),""))</f>
        <v>1</v>
      </c>
    </row>
    <row r="201" spans="1:32" ht="17" x14ac:dyDescent="0.2">
      <c r="A201" s="4">
        <v>152</v>
      </c>
      <c r="B201" s="6" t="s">
        <v>220</v>
      </c>
      <c r="C201" s="6" t="str">
        <f t="shared" si="3"/>
        <v>Daniel Gafford</v>
      </c>
      <c r="D201" s="5" t="s">
        <v>63</v>
      </c>
      <c r="E201" s="5">
        <v>24</v>
      </c>
      <c r="F201" s="6" t="s">
        <v>34</v>
      </c>
      <c r="G201" s="5">
        <v>68</v>
      </c>
      <c r="H201" s="5">
        <v>37</v>
      </c>
      <c r="I201" s="5">
        <v>19.8</v>
      </c>
      <c r="J201" s="5">
        <v>3.5</v>
      </c>
      <c r="K201" s="5">
        <v>4.7</v>
      </c>
      <c r="L201" s="5">
        <v>0.74299999999999999</v>
      </c>
      <c r="M201" s="5">
        <v>0</v>
      </c>
      <c r="N201" s="5">
        <v>0</v>
      </c>
      <c r="O201" s="5"/>
      <c r="P201" s="5">
        <v>3.5</v>
      </c>
      <c r="Q201" s="5">
        <v>4.7</v>
      </c>
      <c r="R201" s="5">
        <v>0.74299999999999999</v>
      </c>
      <c r="S201" s="5">
        <v>0.74299999999999999</v>
      </c>
      <c r="T201" s="5">
        <v>1.5</v>
      </c>
      <c r="U201" s="5">
        <v>2.2999999999999998</v>
      </c>
      <c r="V201" s="5">
        <v>0.65200000000000002</v>
      </c>
      <c r="W201" s="5">
        <v>2</v>
      </c>
      <c r="X201" s="5">
        <v>3.4</v>
      </c>
      <c r="Y201" s="5">
        <v>5.4</v>
      </c>
      <c r="Z201" s="5">
        <v>1</v>
      </c>
      <c r="AA201" s="5">
        <v>0.4</v>
      </c>
      <c r="AB201" s="5">
        <v>1.3</v>
      </c>
      <c r="AC201" s="5">
        <v>1</v>
      </c>
      <c r="AD201" s="5">
        <v>2.2000000000000002</v>
      </c>
      <c r="AE201" s="5">
        <v>8.5</v>
      </c>
      <c r="AF201" s="50" t="b">
        <f>ISNONTEXT(IF(B201&lt;&gt;B202,COUNTIF($B$3:B201,B201),""))</f>
        <v>1</v>
      </c>
    </row>
    <row r="202" spans="1:32" ht="17" x14ac:dyDescent="0.2">
      <c r="A202" s="4">
        <v>153</v>
      </c>
      <c r="B202" s="6" t="s">
        <v>221</v>
      </c>
      <c r="C202" s="6" t="str">
        <f t="shared" si="3"/>
        <v>Darius Garland</v>
      </c>
      <c r="D202" s="5" t="s">
        <v>73</v>
      </c>
      <c r="E202" s="5">
        <v>23</v>
      </c>
      <c r="F202" s="6" t="s">
        <v>37</v>
      </c>
      <c r="G202" s="5">
        <v>62</v>
      </c>
      <c r="H202" s="5">
        <v>62</v>
      </c>
      <c r="I202" s="5">
        <v>35.200000000000003</v>
      </c>
      <c r="J202" s="5">
        <v>7.6</v>
      </c>
      <c r="K202" s="5">
        <v>16.2</v>
      </c>
      <c r="L202" s="5">
        <v>0.47</v>
      </c>
      <c r="M202" s="5">
        <v>2.6</v>
      </c>
      <c r="N202" s="5">
        <v>6.2</v>
      </c>
      <c r="O202" s="5">
        <v>0.41599999999999998</v>
      </c>
      <c r="P202" s="5">
        <v>5.0999999999999996</v>
      </c>
      <c r="Q202" s="5">
        <v>10.1</v>
      </c>
      <c r="R202" s="5">
        <v>0.502</v>
      </c>
      <c r="S202" s="5">
        <v>0.54900000000000004</v>
      </c>
      <c r="T202" s="5">
        <v>4.0999999999999996</v>
      </c>
      <c r="U202" s="5">
        <v>4.8</v>
      </c>
      <c r="V202" s="5">
        <v>0.85299999999999998</v>
      </c>
      <c r="W202" s="5">
        <v>0.4</v>
      </c>
      <c r="X202" s="5">
        <v>2.2999999999999998</v>
      </c>
      <c r="Y202" s="5">
        <v>2.7</v>
      </c>
      <c r="Z202" s="5">
        <v>7.8</v>
      </c>
      <c r="AA202" s="5">
        <v>1.3</v>
      </c>
      <c r="AB202" s="5">
        <v>0.1</v>
      </c>
      <c r="AC202" s="5">
        <v>2.9</v>
      </c>
      <c r="AD202" s="5">
        <v>2.1</v>
      </c>
      <c r="AE202" s="5">
        <v>21.9</v>
      </c>
      <c r="AF202" s="50" t="b">
        <f>ISNONTEXT(IF(B202&lt;&gt;B203,COUNTIF($B$3:B202,B202),""))</f>
        <v>1</v>
      </c>
    </row>
    <row r="203" spans="1:32" ht="17" x14ac:dyDescent="0.2">
      <c r="A203" s="4">
        <v>154</v>
      </c>
      <c r="B203" s="6" t="s">
        <v>222</v>
      </c>
      <c r="C203" s="6" t="str">
        <f t="shared" si="3"/>
        <v>Usman Garuba</v>
      </c>
      <c r="D203" s="5" t="s">
        <v>11</v>
      </c>
      <c r="E203" s="5">
        <v>20</v>
      </c>
      <c r="F203" s="6" t="s">
        <v>20</v>
      </c>
      <c r="G203" s="5">
        <v>63</v>
      </c>
      <c r="H203" s="5">
        <v>1</v>
      </c>
      <c r="I203" s="5">
        <v>13.1</v>
      </c>
      <c r="J203" s="5">
        <v>1.2</v>
      </c>
      <c r="K203" s="5">
        <v>2.2999999999999998</v>
      </c>
      <c r="L203" s="5">
        <v>0.52</v>
      </c>
      <c r="M203" s="5">
        <v>0.4</v>
      </c>
      <c r="N203" s="5">
        <v>0.7</v>
      </c>
      <c r="O203" s="5">
        <v>0.52300000000000002</v>
      </c>
      <c r="P203" s="5">
        <v>0.9</v>
      </c>
      <c r="Q203" s="5">
        <v>1.7</v>
      </c>
      <c r="R203" s="5">
        <v>0.51900000000000002</v>
      </c>
      <c r="S203" s="5">
        <v>0.59799999999999998</v>
      </c>
      <c r="T203" s="5">
        <v>0.4</v>
      </c>
      <c r="U203" s="5">
        <v>0.7</v>
      </c>
      <c r="V203" s="5">
        <v>0.59499999999999997</v>
      </c>
      <c r="W203" s="5">
        <v>1.7</v>
      </c>
      <c r="X203" s="5">
        <v>2.6</v>
      </c>
      <c r="Y203" s="5">
        <v>4.3</v>
      </c>
      <c r="Z203" s="5">
        <v>0.9</v>
      </c>
      <c r="AA203" s="5">
        <v>0.6</v>
      </c>
      <c r="AB203" s="5">
        <v>0.4</v>
      </c>
      <c r="AC203" s="5">
        <v>0.6</v>
      </c>
      <c r="AD203" s="5">
        <v>1.7</v>
      </c>
      <c r="AE203" s="5">
        <v>3.2</v>
      </c>
      <c r="AF203" s="50" t="b">
        <f>ISNONTEXT(IF(B203&lt;&gt;B204,COUNTIF($B$3:B203,B203),""))</f>
        <v>1</v>
      </c>
    </row>
    <row r="204" spans="1:32" ht="17" x14ac:dyDescent="0.2">
      <c r="A204" s="4">
        <v>155</v>
      </c>
      <c r="B204" s="6" t="s">
        <v>223</v>
      </c>
      <c r="C204" s="6" t="str">
        <f t="shared" si="3"/>
        <v>Luka Garza</v>
      </c>
      <c r="D204" s="5" t="s">
        <v>63</v>
      </c>
      <c r="E204" s="5">
        <v>24</v>
      </c>
      <c r="F204" s="6" t="s">
        <v>38</v>
      </c>
      <c r="G204" s="5">
        <v>25</v>
      </c>
      <c r="H204" s="5">
        <v>0</v>
      </c>
      <c r="I204" s="5">
        <v>9.3000000000000007</v>
      </c>
      <c r="J204" s="5">
        <v>2.4</v>
      </c>
      <c r="K204" s="5">
        <v>4.4000000000000004</v>
      </c>
      <c r="L204" s="5">
        <v>0.55500000000000005</v>
      </c>
      <c r="M204" s="5">
        <v>0.6</v>
      </c>
      <c r="N204" s="5">
        <v>1.5</v>
      </c>
      <c r="O204" s="5">
        <v>0.36799999999999999</v>
      </c>
      <c r="P204" s="5">
        <v>1.9</v>
      </c>
      <c r="Q204" s="5">
        <v>2.9</v>
      </c>
      <c r="R204" s="5">
        <v>0.65300000000000002</v>
      </c>
      <c r="S204" s="5">
        <v>0.61799999999999999</v>
      </c>
      <c r="T204" s="5">
        <v>1.6</v>
      </c>
      <c r="U204" s="5">
        <v>2.1</v>
      </c>
      <c r="V204" s="5">
        <v>0.78800000000000003</v>
      </c>
      <c r="W204" s="5">
        <v>1.2</v>
      </c>
      <c r="X204" s="5">
        <v>1.2</v>
      </c>
      <c r="Y204" s="5">
        <v>2.4</v>
      </c>
      <c r="Z204" s="5">
        <v>0.7</v>
      </c>
      <c r="AA204" s="5">
        <v>0.1</v>
      </c>
      <c r="AB204" s="5">
        <v>0.1</v>
      </c>
      <c r="AC204" s="5">
        <v>0.5</v>
      </c>
      <c r="AD204" s="5">
        <v>1.6</v>
      </c>
      <c r="AE204" s="5">
        <v>7.1</v>
      </c>
      <c r="AF204" s="50" t="b">
        <f>ISNONTEXT(IF(B204&lt;&gt;B205,COUNTIF($B$3:B204,B204),""))</f>
        <v>1</v>
      </c>
    </row>
    <row r="205" spans="1:32" ht="17" x14ac:dyDescent="0.2">
      <c r="A205" s="4">
        <v>156</v>
      </c>
      <c r="B205" s="6" t="s">
        <v>224</v>
      </c>
      <c r="C205" s="6" t="str">
        <f t="shared" si="3"/>
        <v>Rudy Gay</v>
      </c>
      <c r="D205" s="5" t="s">
        <v>11</v>
      </c>
      <c r="E205" s="5">
        <v>36</v>
      </c>
      <c r="F205" s="6" t="s">
        <v>30</v>
      </c>
      <c r="G205" s="5">
        <v>53</v>
      </c>
      <c r="H205" s="5">
        <v>0</v>
      </c>
      <c r="I205" s="5">
        <v>14.5</v>
      </c>
      <c r="J205" s="5">
        <v>1.9</v>
      </c>
      <c r="K205" s="5">
        <v>5</v>
      </c>
      <c r="L205" s="5">
        <v>0.379</v>
      </c>
      <c r="M205" s="5">
        <v>0.5</v>
      </c>
      <c r="N205" s="5">
        <v>2.2000000000000002</v>
      </c>
      <c r="O205" s="5">
        <v>0.24099999999999999</v>
      </c>
      <c r="P205" s="5">
        <v>1.4</v>
      </c>
      <c r="Q205" s="5">
        <v>2.8</v>
      </c>
      <c r="R205" s="5">
        <v>0.48599999999999999</v>
      </c>
      <c r="S205" s="5">
        <v>0.432</v>
      </c>
      <c r="T205" s="5">
        <v>0.7</v>
      </c>
      <c r="U205" s="5">
        <v>0.8</v>
      </c>
      <c r="V205" s="5">
        <v>0.86399999999999999</v>
      </c>
      <c r="W205" s="5">
        <v>0.6</v>
      </c>
      <c r="X205" s="5">
        <v>2.4</v>
      </c>
      <c r="Y205" s="5">
        <v>3</v>
      </c>
      <c r="Z205" s="5">
        <v>1</v>
      </c>
      <c r="AA205" s="5">
        <v>0.4</v>
      </c>
      <c r="AB205" s="5">
        <v>0.3</v>
      </c>
      <c r="AC205" s="5">
        <v>0.7</v>
      </c>
      <c r="AD205" s="5">
        <v>1.3</v>
      </c>
      <c r="AE205" s="5">
        <v>5</v>
      </c>
      <c r="AF205" s="50" t="b">
        <f>ISNONTEXT(IF(B205&lt;&gt;B206,COUNTIF($B$3:B205,B205),""))</f>
        <v>1</v>
      </c>
    </row>
    <row r="206" spans="1:32" ht="17" x14ac:dyDescent="0.2">
      <c r="A206" s="4">
        <v>157</v>
      </c>
      <c r="B206" s="6" t="s">
        <v>225</v>
      </c>
      <c r="C206" s="6" t="str">
        <f t="shared" si="3"/>
        <v>Paul George</v>
      </c>
      <c r="D206" s="5" t="s">
        <v>67</v>
      </c>
      <c r="E206" s="5">
        <v>32</v>
      </c>
      <c r="F206" s="6" t="s">
        <v>31</v>
      </c>
      <c r="G206" s="5">
        <v>53</v>
      </c>
      <c r="H206" s="5">
        <v>53</v>
      </c>
      <c r="I206" s="5">
        <v>34.6</v>
      </c>
      <c r="J206" s="5">
        <v>8.1</v>
      </c>
      <c r="K206" s="5">
        <v>17.7</v>
      </c>
      <c r="L206" s="5">
        <v>0.45700000000000002</v>
      </c>
      <c r="M206" s="5">
        <v>2.9</v>
      </c>
      <c r="N206" s="5">
        <v>7.7</v>
      </c>
      <c r="O206" s="5">
        <v>0.375</v>
      </c>
      <c r="P206" s="5">
        <v>5.2</v>
      </c>
      <c r="Q206" s="5">
        <v>10</v>
      </c>
      <c r="R206" s="5">
        <v>0.52100000000000002</v>
      </c>
      <c r="S206" s="5">
        <v>0.53900000000000003</v>
      </c>
      <c r="T206" s="5">
        <v>4.5999999999999996</v>
      </c>
      <c r="U206" s="5">
        <v>5.2</v>
      </c>
      <c r="V206" s="5">
        <v>0.877</v>
      </c>
      <c r="W206" s="5">
        <v>0.8</v>
      </c>
      <c r="X206" s="5">
        <v>5.3</v>
      </c>
      <c r="Y206" s="5">
        <v>6.1</v>
      </c>
      <c r="Z206" s="5">
        <v>5.2</v>
      </c>
      <c r="AA206" s="5">
        <v>1.4</v>
      </c>
      <c r="AB206" s="5">
        <v>0.3</v>
      </c>
      <c r="AC206" s="5">
        <v>3.1</v>
      </c>
      <c r="AD206" s="5">
        <v>2.8</v>
      </c>
      <c r="AE206" s="5">
        <v>23.7</v>
      </c>
      <c r="AF206" s="50" t="b">
        <f>ISNONTEXT(IF(B206&lt;&gt;B207,COUNTIF($B$3:B206,B206),""))</f>
        <v>1</v>
      </c>
    </row>
    <row r="207" spans="1:32" ht="17" x14ac:dyDescent="0.2">
      <c r="A207" s="4">
        <v>158</v>
      </c>
      <c r="B207" s="6" t="s">
        <v>226</v>
      </c>
      <c r="C207" s="6" t="str">
        <f t="shared" si="3"/>
        <v>Taj Gibson</v>
      </c>
      <c r="D207" s="5" t="s">
        <v>63</v>
      </c>
      <c r="E207" s="5">
        <v>37</v>
      </c>
      <c r="F207" s="6" t="s">
        <v>34</v>
      </c>
      <c r="G207" s="5">
        <v>44</v>
      </c>
      <c r="H207" s="5">
        <v>2</v>
      </c>
      <c r="I207" s="5">
        <v>9.5</v>
      </c>
      <c r="J207" s="5">
        <v>1.3</v>
      </c>
      <c r="K207" s="5">
        <v>2.4</v>
      </c>
      <c r="L207" s="5">
        <v>0.53300000000000003</v>
      </c>
      <c r="M207" s="5">
        <v>0.1</v>
      </c>
      <c r="N207" s="5">
        <v>0.4</v>
      </c>
      <c r="O207" s="5">
        <v>0.21099999999999999</v>
      </c>
      <c r="P207" s="5">
        <v>1.2</v>
      </c>
      <c r="Q207" s="5">
        <v>2</v>
      </c>
      <c r="R207" s="5">
        <v>0.60199999999999998</v>
      </c>
      <c r="S207" s="5">
        <v>0.55100000000000005</v>
      </c>
      <c r="T207" s="5">
        <v>0.6</v>
      </c>
      <c r="U207" s="5">
        <v>0.9</v>
      </c>
      <c r="V207" s="5">
        <v>0.68400000000000005</v>
      </c>
      <c r="W207" s="5">
        <v>0.7</v>
      </c>
      <c r="X207" s="5">
        <v>1.3</v>
      </c>
      <c r="Y207" s="5">
        <v>2</v>
      </c>
      <c r="Z207" s="5">
        <v>0.7</v>
      </c>
      <c r="AA207" s="5">
        <v>0.3</v>
      </c>
      <c r="AB207" s="5">
        <v>0.3</v>
      </c>
      <c r="AC207" s="5">
        <v>0.5</v>
      </c>
      <c r="AD207" s="5">
        <v>1.7</v>
      </c>
      <c r="AE207" s="5">
        <v>3.3</v>
      </c>
      <c r="AF207" s="50" t="b">
        <f>ISNONTEXT(IF(B207&lt;&gt;B208,COUNTIF($B$3:B207,B207),""))</f>
        <v>1</v>
      </c>
    </row>
    <row r="208" spans="1:32" ht="17" x14ac:dyDescent="0.2">
      <c r="A208" s="4">
        <v>159</v>
      </c>
      <c r="B208" s="6" t="s">
        <v>227</v>
      </c>
      <c r="C208" s="6" t="str">
        <f t="shared" si="3"/>
        <v>Josh Giddey</v>
      </c>
      <c r="D208" s="5" t="s">
        <v>67</v>
      </c>
      <c r="E208" s="5">
        <v>20</v>
      </c>
      <c r="F208" s="6" t="s">
        <v>19</v>
      </c>
      <c r="G208" s="5">
        <v>65</v>
      </c>
      <c r="H208" s="5">
        <v>65</v>
      </c>
      <c r="I208" s="5">
        <v>30.8</v>
      </c>
      <c r="J208" s="5">
        <v>7</v>
      </c>
      <c r="K208" s="5">
        <v>14.4</v>
      </c>
      <c r="L208" s="5">
        <v>0.48299999999999998</v>
      </c>
      <c r="M208" s="5">
        <v>0.9</v>
      </c>
      <c r="N208" s="5">
        <v>2.9</v>
      </c>
      <c r="O208" s="5">
        <v>0.32400000000000001</v>
      </c>
      <c r="P208" s="5">
        <v>6</v>
      </c>
      <c r="Q208" s="5">
        <v>11.5</v>
      </c>
      <c r="R208" s="5">
        <v>0.52300000000000002</v>
      </c>
      <c r="S208" s="5">
        <v>0.51600000000000001</v>
      </c>
      <c r="T208" s="5">
        <v>1.3</v>
      </c>
      <c r="U208" s="5">
        <v>1.7</v>
      </c>
      <c r="V208" s="5">
        <v>0.75</v>
      </c>
      <c r="W208" s="5">
        <v>2</v>
      </c>
      <c r="X208" s="5">
        <v>5.8</v>
      </c>
      <c r="Y208" s="5">
        <v>7.9</v>
      </c>
      <c r="Z208" s="5">
        <v>6.1</v>
      </c>
      <c r="AA208" s="5">
        <v>0.8</v>
      </c>
      <c r="AB208" s="5">
        <v>0.4</v>
      </c>
      <c r="AC208" s="5">
        <v>2.9</v>
      </c>
      <c r="AD208" s="5">
        <v>2</v>
      </c>
      <c r="AE208" s="5">
        <v>16.2</v>
      </c>
      <c r="AF208" s="50" t="b">
        <f>ISNONTEXT(IF(B208&lt;&gt;B209,COUNTIF($B$3:B208,B208),""))</f>
        <v>1</v>
      </c>
    </row>
    <row r="209" spans="1:32" ht="17" x14ac:dyDescent="0.2">
      <c r="A209" s="4">
        <v>160</v>
      </c>
      <c r="B209" s="6" t="s">
        <v>228</v>
      </c>
      <c r="C209" s="6" t="str">
        <f t="shared" si="3"/>
        <v>Shai Gilgeous-Alexander</v>
      </c>
      <c r="D209" s="5" t="s">
        <v>73</v>
      </c>
      <c r="E209" s="5">
        <v>24</v>
      </c>
      <c r="F209" s="6" t="s">
        <v>19</v>
      </c>
      <c r="G209" s="5">
        <v>59</v>
      </c>
      <c r="H209" s="5">
        <v>59</v>
      </c>
      <c r="I209" s="5">
        <v>35.6</v>
      </c>
      <c r="J209" s="5">
        <v>10.4</v>
      </c>
      <c r="K209" s="5">
        <v>20.3</v>
      </c>
      <c r="L209" s="5">
        <v>0.51100000000000001</v>
      </c>
      <c r="M209" s="5">
        <v>0.9</v>
      </c>
      <c r="N209" s="5">
        <v>2.5</v>
      </c>
      <c r="O209" s="5">
        <v>0.35099999999999998</v>
      </c>
      <c r="P209" s="5">
        <v>9.5</v>
      </c>
      <c r="Q209" s="5">
        <v>17.8</v>
      </c>
      <c r="R209" s="5">
        <v>0.53300000000000003</v>
      </c>
      <c r="S209" s="5">
        <v>0.53300000000000003</v>
      </c>
      <c r="T209" s="5">
        <v>9.6</v>
      </c>
      <c r="U209" s="5">
        <v>10.6</v>
      </c>
      <c r="V209" s="5">
        <v>0.90600000000000003</v>
      </c>
      <c r="W209" s="5">
        <v>0.9</v>
      </c>
      <c r="X209" s="5">
        <v>3.9</v>
      </c>
      <c r="Y209" s="5">
        <v>4.8</v>
      </c>
      <c r="Z209" s="5">
        <v>5.5</v>
      </c>
      <c r="AA209" s="5">
        <v>1.7</v>
      </c>
      <c r="AB209" s="5">
        <v>1</v>
      </c>
      <c r="AC209" s="5">
        <v>2.9</v>
      </c>
      <c r="AD209" s="5">
        <v>2.7</v>
      </c>
      <c r="AE209" s="5">
        <v>31.3</v>
      </c>
      <c r="AF209" s="50" t="b">
        <f>ISNONTEXT(IF(B209&lt;&gt;B210,COUNTIF($B$3:B209,B209),""))</f>
        <v>1</v>
      </c>
    </row>
    <row r="210" spans="1:32" ht="17" x14ac:dyDescent="0.2">
      <c r="A210" s="4" t="s">
        <v>44</v>
      </c>
      <c r="B210" s="4" t="s">
        <v>45</v>
      </c>
      <c r="C210" s="6" t="str">
        <f t="shared" si="3"/>
        <v>Player</v>
      </c>
      <c r="D210" s="4" t="s">
        <v>46</v>
      </c>
      <c r="E210" s="4" t="s">
        <v>47</v>
      </c>
      <c r="F210" s="4" t="s">
        <v>48</v>
      </c>
      <c r="G210" s="4" t="s">
        <v>49</v>
      </c>
      <c r="H210" s="4" t="s">
        <v>50</v>
      </c>
      <c r="I210" s="4" t="s">
        <v>51</v>
      </c>
      <c r="J210" s="4" t="s">
        <v>52</v>
      </c>
      <c r="K210" s="4" t="s">
        <v>1</v>
      </c>
      <c r="L210" s="4" t="s">
        <v>2</v>
      </c>
      <c r="M210" s="4" t="s">
        <v>53</v>
      </c>
      <c r="N210" s="4" t="s">
        <v>3</v>
      </c>
      <c r="O210" s="4" t="s">
        <v>4</v>
      </c>
      <c r="P210" s="4" t="s">
        <v>54</v>
      </c>
      <c r="Q210" s="4" t="s">
        <v>55</v>
      </c>
      <c r="R210" s="4" t="s">
        <v>56</v>
      </c>
      <c r="S210" s="4" t="s">
        <v>57</v>
      </c>
      <c r="T210" s="4" t="s">
        <v>58</v>
      </c>
      <c r="U210" s="4" t="s">
        <v>5</v>
      </c>
      <c r="V210" s="4" t="s">
        <v>6</v>
      </c>
      <c r="W210" s="4" t="s">
        <v>59</v>
      </c>
      <c r="X210" s="4" t="s">
        <v>60</v>
      </c>
      <c r="Y210" s="4" t="s">
        <v>61</v>
      </c>
      <c r="Z210" s="4" t="s">
        <v>7</v>
      </c>
      <c r="AA210" s="4" t="s">
        <v>8</v>
      </c>
      <c r="AB210" s="4" t="s">
        <v>9</v>
      </c>
      <c r="AC210" s="4" t="s">
        <v>10</v>
      </c>
      <c r="AD210" s="4" t="s">
        <v>11</v>
      </c>
      <c r="AE210" s="4" t="s">
        <v>0</v>
      </c>
      <c r="AF210" s="50" t="b">
        <f>ISNONTEXT(IF(B210&lt;&gt;B211,COUNTIF($B$3:B210,B210),""))</f>
        <v>1</v>
      </c>
    </row>
    <row r="211" spans="1:32" ht="17" x14ac:dyDescent="0.2">
      <c r="A211" s="4">
        <v>161</v>
      </c>
      <c r="B211" s="6" t="s">
        <v>229</v>
      </c>
      <c r="C211" s="6" t="str">
        <f t="shared" si="3"/>
        <v>Anthony Gill</v>
      </c>
      <c r="D211" s="5" t="s">
        <v>11</v>
      </c>
      <c r="E211" s="5">
        <v>30</v>
      </c>
      <c r="F211" s="6" t="s">
        <v>34</v>
      </c>
      <c r="G211" s="5">
        <v>47</v>
      </c>
      <c r="H211" s="5">
        <v>5</v>
      </c>
      <c r="I211" s="5">
        <v>9.9</v>
      </c>
      <c r="J211" s="5">
        <v>1.1000000000000001</v>
      </c>
      <c r="K211" s="5">
        <v>1.9</v>
      </c>
      <c r="L211" s="5">
        <v>0.58199999999999996</v>
      </c>
      <c r="M211" s="5">
        <v>0.1</v>
      </c>
      <c r="N211" s="5">
        <v>0.4</v>
      </c>
      <c r="O211" s="5">
        <v>0.14299999999999999</v>
      </c>
      <c r="P211" s="5">
        <v>1.1000000000000001</v>
      </c>
      <c r="Q211" s="5">
        <v>1.5</v>
      </c>
      <c r="R211" s="5">
        <v>0.71399999999999997</v>
      </c>
      <c r="S211" s="5">
        <v>0.59899999999999998</v>
      </c>
      <c r="T211" s="5">
        <v>0.8</v>
      </c>
      <c r="U211" s="5">
        <v>1</v>
      </c>
      <c r="V211" s="5">
        <v>0.8</v>
      </c>
      <c r="W211" s="5">
        <v>0.6</v>
      </c>
      <c r="X211" s="5">
        <v>0.9</v>
      </c>
      <c r="Y211" s="5">
        <v>1.5</v>
      </c>
      <c r="Z211" s="5">
        <v>0.5</v>
      </c>
      <c r="AA211" s="5">
        <v>0.1</v>
      </c>
      <c r="AB211" s="5">
        <v>0.2</v>
      </c>
      <c r="AC211" s="5">
        <v>0.2</v>
      </c>
      <c r="AD211" s="5">
        <v>1.2</v>
      </c>
      <c r="AE211" s="5">
        <v>3.1</v>
      </c>
      <c r="AF211" s="50" t="b">
        <f>ISNONTEXT(IF(B211&lt;&gt;B212,COUNTIF($B$3:B211,B211),""))</f>
        <v>1</v>
      </c>
    </row>
    <row r="212" spans="1:32" ht="17" x14ac:dyDescent="0.2">
      <c r="A212" s="4">
        <v>162</v>
      </c>
      <c r="B212" s="6" t="s">
        <v>230</v>
      </c>
      <c r="C212" s="6" t="str">
        <f t="shared" si="3"/>
        <v>Rudy Gobert</v>
      </c>
      <c r="D212" s="5" t="s">
        <v>63</v>
      </c>
      <c r="E212" s="5">
        <v>30</v>
      </c>
      <c r="F212" s="6" t="s">
        <v>38</v>
      </c>
      <c r="G212" s="5">
        <v>59</v>
      </c>
      <c r="H212" s="5">
        <v>59</v>
      </c>
      <c r="I212" s="5">
        <v>30.5</v>
      </c>
      <c r="J212" s="5">
        <v>5.3</v>
      </c>
      <c r="K212" s="5">
        <v>8</v>
      </c>
      <c r="L212" s="5">
        <v>0.66900000000000004</v>
      </c>
      <c r="M212" s="5">
        <v>0</v>
      </c>
      <c r="N212" s="5">
        <v>0.1</v>
      </c>
      <c r="O212" s="5">
        <v>0</v>
      </c>
      <c r="P212" s="5">
        <v>5.3</v>
      </c>
      <c r="Q212" s="5">
        <v>7.9</v>
      </c>
      <c r="R212" s="5">
        <v>0.67300000000000004</v>
      </c>
      <c r="S212" s="5">
        <v>0.66900000000000004</v>
      </c>
      <c r="T212" s="5">
        <v>3.2</v>
      </c>
      <c r="U212" s="5">
        <v>4.9000000000000004</v>
      </c>
      <c r="V212" s="5">
        <v>0.64600000000000002</v>
      </c>
      <c r="W212" s="5">
        <v>3.2</v>
      </c>
      <c r="X212" s="5">
        <v>8.3000000000000007</v>
      </c>
      <c r="Y212" s="5">
        <v>11.5</v>
      </c>
      <c r="Z212" s="5">
        <v>1</v>
      </c>
      <c r="AA212" s="5">
        <v>0.8</v>
      </c>
      <c r="AB212" s="5">
        <v>1.4</v>
      </c>
      <c r="AC212" s="5">
        <v>1.7</v>
      </c>
      <c r="AD212" s="5">
        <v>3</v>
      </c>
      <c r="AE212" s="5">
        <v>13.8</v>
      </c>
      <c r="AF212" s="50" t="b">
        <f>ISNONTEXT(IF(B212&lt;&gt;B213,COUNTIF($B$3:B212,B212),""))</f>
        <v>1</v>
      </c>
    </row>
    <row r="213" spans="1:32" ht="17" x14ac:dyDescent="0.2">
      <c r="A213" s="4">
        <v>163</v>
      </c>
      <c r="B213" s="6" t="s">
        <v>231</v>
      </c>
      <c r="C213" s="6" t="str">
        <f t="shared" si="3"/>
        <v>Jordan Goodwin</v>
      </c>
      <c r="D213" s="5" t="s">
        <v>73</v>
      </c>
      <c r="E213" s="5">
        <v>24</v>
      </c>
      <c r="F213" s="6" t="s">
        <v>34</v>
      </c>
      <c r="G213" s="5">
        <v>50</v>
      </c>
      <c r="H213" s="5">
        <v>4</v>
      </c>
      <c r="I213" s="5">
        <v>17</v>
      </c>
      <c r="J213" s="5">
        <v>2.2000000000000002</v>
      </c>
      <c r="K213" s="5">
        <v>4.9000000000000004</v>
      </c>
      <c r="L213" s="5">
        <v>0.44700000000000001</v>
      </c>
      <c r="M213" s="5">
        <v>0.5</v>
      </c>
      <c r="N213" s="5">
        <v>1.5</v>
      </c>
      <c r="O213" s="5">
        <v>0.35499999999999998</v>
      </c>
      <c r="P213" s="5">
        <v>1.6</v>
      </c>
      <c r="Q213" s="5">
        <v>3.4</v>
      </c>
      <c r="R213" s="5">
        <v>0.48799999999999999</v>
      </c>
      <c r="S213" s="5">
        <v>0.502</v>
      </c>
      <c r="T213" s="5">
        <v>0.7</v>
      </c>
      <c r="U213" s="5">
        <v>1</v>
      </c>
      <c r="V213" s="5">
        <v>0.755</v>
      </c>
      <c r="W213" s="5">
        <v>0.9</v>
      </c>
      <c r="X213" s="5">
        <v>2.2000000000000002</v>
      </c>
      <c r="Y213" s="5">
        <v>3.1</v>
      </c>
      <c r="Z213" s="5">
        <v>2.4</v>
      </c>
      <c r="AA213" s="5">
        <v>0.9</v>
      </c>
      <c r="AB213" s="5">
        <v>0.4</v>
      </c>
      <c r="AC213" s="5">
        <v>0.9</v>
      </c>
      <c r="AD213" s="5">
        <v>1.6</v>
      </c>
      <c r="AE213" s="5">
        <v>5.6</v>
      </c>
      <c r="AF213" s="50" t="b">
        <f>ISNONTEXT(IF(B213&lt;&gt;B214,COUNTIF($B$3:B213,B213),""))</f>
        <v>1</v>
      </c>
    </row>
    <row r="214" spans="1:32" ht="17" x14ac:dyDescent="0.2">
      <c r="A214" s="4">
        <v>164</v>
      </c>
      <c r="B214" s="6" t="s">
        <v>232</v>
      </c>
      <c r="C214" s="6" t="str">
        <f t="shared" si="3"/>
        <v>Aaron Gordon</v>
      </c>
      <c r="D214" s="5" t="s">
        <v>11</v>
      </c>
      <c r="E214" s="5">
        <v>27</v>
      </c>
      <c r="F214" s="6" t="s">
        <v>36</v>
      </c>
      <c r="G214" s="5">
        <v>58</v>
      </c>
      <c r="H214" s="5">
        <v>58</v>
      </c>
      <c r="I214" s="5">
        <v>30.1</v>
      </c>
      <c r="J214" s="5">
        <v>6.4</v>
      </c>
      <c r="K214" s="5">
        <v>11.1</v>
      </c>
      <c r="L214" s="5">
        <v>0.58199999999999996</v>
      </c>
      <c r="M214" s="5">
        <v>0.9</v>
      </c>
      <c r="N214" s="5">
        <v>2.5</v>
      </c>
      <c r="O214" s="5">
        <v>0.36699999999999999</v>
      </c>
      <c r="P214" s="5">
        <v>5.5</v>
      </c>
      <c r="Q214" s="5">
        <v>8.5</v>
      </c>
      <c r="R214" s="5">
        <v>0.64600000000000002</v>
      </c>
      <c r="S214" s="5">
        <v>0.624</v>
      </c>
      <c r="T214" s="5">
        <v>3</v>
      </c>
      <c r="U214" s="5">
        <v>4.8</v>
      </c>
      <c r="V214" s="5">
        <v>0.61899999999999999</v>
      </c>
      <c r="W214" s="5">
        <v>2.4</v>
      </c>
      <c r="X214" s="5">
        <v>4.2</v>
      </c>
      <c r="Y214" s="5">
        <v>6.7</v>
      </c>
      <c r="Z214" s="5">
        <v>2.9</v>
      </c>
      <c r="AA214" s="5">
        <v>0.8</v>
      </c>
      <c r="AB214" s="5">
        <v>0.7</v>
      </c>
      <c r="AC214" s="5">
        <v>1.5</v>
      </c>
      <c r="AD214" s="5">
        <v>1.9</v>
      </c>
      <c r="AE214" s="5">
        <v>16.8</v>
      </c>
      <c r="AF214" s="50" t="b">
        <f>ISNONTEXT(IF(B214&lt;&gt;B215,COUNTIF($B$3:B214,B214),""))</f>
        <v>1</v>
      </c>
    </row>
    <row r="215" spans="1:32" ht="17" x14ac:dyDescent="0.2">
      <c r="A215" s="4">
        <v>165</v>
      </c>
      <c r="B215" s="6" t="s">
        <v>233</v>
      </c>
      <c r="C215" s="6" t="str">
        <f t="shared" si="3"/>
        <v/>
      </c>
      <c r="D215" s="5" t="s">
        <v>67</v>
      </c>
      <c r="E215" s="5">
        <v>34</v>
      </c>
      <c r="F215" s="5" t="s">
        <v>677</v>
      </c>
      <c r="G215" s="5">
        <v>58</v>
      </c>
      <c r="H215" s="5">
        <v>49</v>
      </c>
      <c r="I215" s="5">
        <v>29.2</v>
      </c>
      <c r="J215" s="5">
        <v>4.3</v>
      </c>
      <c r="K215" s="5">
        <v>9.6999999999999993</v>
      </c>
      <c r="L215" s="5">
        <v>0.441</v>
      </c>
      <c r="M215" s="5">
        <v>1.8</v>
      </c>
      <c r="N215" s="5">
        <v>5.0999999999999996</v>
      </c>
      <c r="O215" s="5">
        <v>0.35699999999999998</v>
      </c>
      <c r="P215" s="5">
        <v>2.5</v>
      </c>
      <c r="Q215" s="5">
        <v>4.5999999999999996</v>
      </c>
      <c r="R215" s="5">
        <v>0.53400000000000003</v>
      </c>
      <c r="S215" s="5">
        <v>0.53500000000000003</v>
      </c>
      <c r="T215" s="5">
        <v>2.2000000000000002</v>
      </c>
      <c r="U215" s="5">
        <v>2.7</v>
      </c>
      <c r="V215" s="5">
        <v>0.81</v>
      </c>
      <c r="W215" s="5">
        <v>0.2</v>
      </c>
      <c r="X215" s="5">
        <v>1.8</v>
      </c>
      <c r="Y215" s="5">
        <v>2</v>
      </c>
      <c r="Z215" s="5">
        <v>2.8</v>
      </c>
      <c r="AA215" s="5">
        <v>0.7</v>
      </c>
      <c r="AB215" s="5">
        <v>0.4</v>
      </c>
      <c r="AC215" s="5">
        <v>1.6</v>
      </c>
      <c r="AD215" s="5">
        <v>1.1000000000000001</v>
      </c>
      <c r="AE215" s="5">
        <v>12.6</v>
      </c>
      <c r="AF215" s="50" t="b">
        <f>ISNONTEXT(IF(B215&lt;&gt;B216,COUNTIF($B$3:B215,B215),""))</f>
        <v>0</v>
      </c>
    </row>
    <row r="216" spans="1:32" ht="17" x14ac:dyDescent="0.2">
      <c r="A216" s="4">
        <v>165</v>
      </c>
      <c r="B216" s="6" t="s">
        <v>233</v>
      </c>
      <c r="C216" s="6" t="str">
        <f t="shared" si="3"/>
        <v/>
      </c>
      <c r="D216" s="5" t="s">
        <v>67</v>
      </c>
      <c r="E216" s="5">
        <v>34</v>
      </c>
      <c r="F216" s="6" t="s">
        <v>20</v>
      </c>
      <c r="G216" s="5">
        <v>47</v>
      </c>
      <c r="H216" s="5">
        <v>47</v>
      </c>
      <c r="I216" s="5">
        <v>30.2</v>
      </c>
      <c r="J216" s="5">
        <v>4.5</v>
      </c>
      <c r="K216" s="5">
        <v>10.199999999999999</v>
      </c>
      <c r="L216" s="5">
        <v>0.439</v>
      </c>
      <c r="M216" s="5">
        <v>1.8</v>
      </c>
      <c r="N216" s="5">
        <v>5.2</v>
      </c>
      <c r="O216" s="5">
        <v>0.34699999999999998</v>
      </c>
      <c r="P216" s="5">
        <v>2.7</v>
      </c>
      <c r="Q216" s="5">
        <v>5</v>
      </c>
      <c r="R216" s="5">
        <v>0.53600000000000003</v>
      </c>
      <c r="S216" s="5">
        <v>0.52800000000000002</v>
      </c>
      <c r="T216" s="5">
        <v>2.2999999999999998</v>
      </c>
      <c r="U216" s="5">
        <v>2.9</v>
      </c>
      <c r="V216" s="5">
        <v>0.81499999999999995</v>
      </c>
      <c r="W216" s="5">
        <v>0.3</v>
      </c>
      <c r="X216" s="5">
        <v>1.8</v>
      </c>
      <c r="Y216" s="5">
        <v>2.1</v>
      </c>
      <c r="Z216" s="5">
        <v>2.9</v>
      </c>
      <c r="AA216" s="5">
        <v>0.6</v>
      </c>
      <c r="AB216" s="5">
        <v>0.4</v>
      </c>
      <c r="AC216" s="5">
        <v>1.8</v>
      </c>
      <c r="AD216" s="5">
        <v>1</v>
      </c>
      <c r="AE216" s="5">
        <v>13.1</v>
      </c>
      <c r="AF216" s="50" t="b">
        <f>ISNONTEXT(IF(B216&lt;&gt;B217,COUNTIF($B$3:B216,B216),""))</f>
        <v>0</v>
      </c>
    </row>
    <row r="217" spans="1:32" ht="17" x14ac:dyDescent="0.2">
      <c r="A217" s="4">
        <v>165</v>
      </c>
      <c r="B217" s="6" t="s">
        <v>233</v>
      </c>
      <c r="C217" s="6" t="str">
        <f t="shared" si="3"/>
        <v>Eric Gordon</v>
      </c>
      <c r="D217" s="5" t="s">
        <v>67</v>
      </c>
      <c r="E217" s="5">
        <v>34</v>
      </c>
      <c r="F217" s="6" t="s">
        <v>31</v>
      </c>
      <c r="G217" s="5">
        <v>11</v>
      </c>
      <c r="H217" s="5">
        <v>2</v>
      </c>
      <c r="I217" s="5">
        <v>25.3</v>
      </c>
      <c r="J217" s="5">
        <v>3.5</v>
      </c>
      <c r="K217" s="5">
        <v>7.9</v>
      </c>
      <c r="L217" s="5">
        <v>0.44800000000000001</v>
      </c>
      <c r="M217" s="5">
        <v>1.9</v>
      </c>
      <c r="N217" s="5">
        <v>4.7</v>
      </c>
      <c r="O217" s="5">
        <v>0.40400000000000003</v>
      </c>
      <c r="P217" s="5">
        <v>1.6</v>
      </c>
      <c r="Q217" s="5">
        <v>3.2</v>
      </c>
      <c r="R217" s="5">
        <v>0.51400000000000001</v>
      </c>
      <c r="S217" s="5">
        <v>0.56899999999999995</v>
      </c>
      <c r="T217" s="5">
        <v>1.6</v>
      </c>
      <c r="U217" s="5">
        <v>2.1</v>
      </c>
      <c r="V217" s="5">
        <v>0.78300000000000003</v>
      </c>
      <c r="W217" s="5">
        <v>0.1</v>
      </c>
      <c r="X217" s="5">
        <v>1.6</v>
      </c>
      <c r="Y217" s="5">
        <v>1.7</v>
      </c>
      <c r="Z217" s="5">
        <v>2.2999999999999998</v>
      </c>
      <c r="AA217" s="5">
        <v>0.7</v>
      </c>
      <c r="AB217" s="5">
        <v>0.5</v>
      </c>
      <c r="AC217" s="5">
        <v>0.7</v>
      </c>
      <c r="AD217" s="5">
        <v>1.6</v>
      </c>
      <c r="AE217" s="5">
        <v>10.6</v>
      </c>
      <c r="AF217" s="50" t="b">
        <f>ISNONTEXT(IF(B217&lt;&gt;B218,COUNTIF($B$3:B217,B217),""))</f>
        <v>1</v>
      </c>
    </row>
    <row r="218" spans="1:32" ht="17" x14ac:dyDescent="0.2">
      <c r="A218" s="4">
        <v>166</v>
      </c>
      <c r="B218" s="6" t="s">
        <v>234</v>
      </c>
      <c r="C218" s="6" t="str">
        <f t="shared" si="3"/>
        <v/>
      </c>
      <c r="D218" s="5" t="s">
        <v>73</v>
      </c>
      <c r="E218" s="5">
        <v>27</v>
      </c>
      <c r="F218" s="5" t="s">
        <v>677</v>
      </c>
      <c r="G218" s="5">
        <v>66</v>
      </c>
      <c r="H218" s="5">
        <v>6</v>
      </c>
      <c r="I218" s="5">
        <v>17.8</v>
      </c>
      <c r="J218" s="5">
        <v>2.2000000000000002</v>
      </c>
      <c r="K218" s="5">
        <v>5.7</v>
      </c>
      <c r="L218" s="5">
        <v>0.38400000000000001</v>
      </c>
      <c r="M218" s="5">
        <v>1.6</v>
      </c>
      <c r="N218" s="5">
        <v>4.5</v>
      </c>
      <c r="O218" s="5">
        <v>0.36199999999999999</v>
      </c>
      <c r="P218" s="5">
        <v>0.6</v>
      </c>
      <c r="Q218" s="5">
        <v>1.2</v>
      </c>
      <c r="R218" s="5">
        <v>0.46300000000000002</v>
      </c>
      <c r="S218" s="5">
        <v>0.52600000000000002</v>
      </c>
      <c r="T218" s="5">
        <v>1.3</v>
      </c>
      <c r="U218" s="5">
        <v>1.7</v>
      </c>
      <c r="V218" s="5">
        <v>0.77100000000000002</v>
      </c>
      <c r="W218" s="5">
        <v>0.3</v>
      </c>
      <c r="X218" s="5">
        <v>1.4</v>
      </c>
      <c r="Y218" s="5">
        <v>1.6</v>
      </c>
      <c r="Z218" s="5">
        <v>2.7</v>
      </c>
      <c r="AA218" s="5">
        <v>0.6</v>
      </c>
      <c r="AB218" s="5">
        <v>0.2</v>
      </c>
      <c r="AC218" s="5">
        <v>0.7</v>
      </c>
      <c r="AD218" s="5">
        <v>1</v>
      </c>
      <c r="AE218" s="5">
        <v>7.3</v>
      </c>
      <c r="AF218" s="50" t="b">
        <f>ISNONTEXT(IF(B218&lt;&gt;B219,COUNTIF($B$3:B218,B218),""))</f>
        <v>0</v>
      </c>
    </row>
    <row r="219" spans="1:32" ht="17" x14ac:dyDescent="0.2">
      <c r="A219" s="4">
        <v>166</v>
      </c>
      <c r="B219" s="6" t="s">
        <v>234</v>
      </c>
      <c r="C219" s="6" t="str">
        <f t="shared" si="3"/>
        <v/>
      </c>
      <c r="D219" s="5" t="s">
        <v>73</v>
      </c>
      <c r="E219" s="5">
        <v>27</v>
      </c>
      <c r="F219" s="6" t="s">
        <v>18</v>
      </c>
      <c r="G219" s="5">
        <v>53</v>
      </c>
      <c r="H219" s="5">
        <v>0</v>
      </c>
      <c r="I219" s="5">
        <v>15.3</v>
      </c>
      <c r="J219" s="5">
        <v>1.6</v>
      </c>
      <c r="K219" s="5">
        <v>4.4000000000000004</v>
      </c>
      <c r="L219" s="5">
        <v>0.36799999999999999</v>
      </c>
      <c r="M219" s="5">
        <v>1.2</v>
      </c>
      <c r="N219" s="5">
        <v>3.6</v>
      </c>
      <c r="O219" s="5">
        <v>0.34699999999999998</v>
      </c>
      <c r="P219" s="5">
        <v>0.4</v>
      </c>
      <c r="Q219" s="5">
        <v>0.8</v>
      </c>
      <c r="R219" s="5">
        <v>0.46300000000000002</v>
      </c>
      <c r="S219" s="5">
        <v>0.51100000000000001</v>
      </c>
      <c r="T219" s="5">
        <v>0.8</v>
      </c>
      <c r="U219" s="5">
        <v>1.1000000000000001</v>
      </c>
      <c r="V219" s="5">
        <v>0.746</v>
      </c>
      <c r="W219" s="5">
        <v>0.2</v>
      </c>
      <c r="X219" s="5">
        <v>1.1000000000000001</v>
      </c>
      <c r="Y219" s="5">
        <v>1.4</v>
      </c>
      <c r="Z219" s="5">
        <v>2.2000000000000002</v>
      </c>
      <c r="AA219" s="5">
        <v>0.6</v>
      </c>
      <c r="AB219" s="5">
        <v>0.2</v>
      </c>
      <c r="AC219" s="5">
        <v>0.5</v>
      </c>
      <c r="AD219" s="5">
        <v>0.9</v>
      </c>
      <c r="AE219" s="5">
        <v>5.3</v>
      </c>
      <c r="AF219" s="50" t="b">
        <f>ISNONTEXT(IF(B219&lt;&gt;B220,COUNTIF($B$3:B219,B219),""))</f>
        <v>0</v>
      </c>
    </row>
    <row r="220" spans="1:32" ht="17" x14ac:dyDescent="0.2">
      <c r="A220" s="4">
        <v>166</v>
      </c>
      <c r="B220" s="6" t="s">
        <v>234</v>
      </c>
      <c r="C220" s="6" t="str">
        <f t="shared" si="3"/>
        <v>Devonte' Graham</v>
      </c>
      <c r="D220" s="5" t="s">
        <v>73</v>
      </c>
      <c r="E220" s="5">
        <v>27</v>
      </c>
      <c r="F220" s="6" t="s">
        <v>35</v>
      </c>
      <c r="G220" s="5">
        <v>13</v>
      </c>
      <c r="H220" s="5">
        <v>6</v>
      </c>
      <c r="I220" s="5">
        <v>28.2</v>
      </c>
      <c r="J220" s="5">
        <v>4.5999999999999996</v>
      </c>
      <c r="K220" s="5">
        <v>11.3</v>
      </c>
      <c r="L220" s="5">
        <v>0.40799999999999997</v>
      </c>
      <c r="M220" s="5">
        <v>3.2</v>
      </c>
      <c r="N220" s="5">
        <v>8.3000000000000007</v>
      </c>
      <c r="O220" s="5">
        <v>0.38900000000000001</v>
      </c>
      <c r="P220" s="5">
        <v>1.4</v>
      </c>
      <c r="Q220" s="5">
        <v>3</v>
      </c>
      <c r="R220" s="5">
        <v>0.46200000000000002</v>
      </c>
      <c r="S220" s="5">
        <v>0.55100000000000005</v>
      </c>
      <c r="T220" s="5">
        <v>3.1</v>
      </c>
      <c r="U220" s="5">
        <v>3.8</v>
      </c>
      <c r="V220" s="5">
        <v>0.8</v>
      </c>
      <c r="W220" s="5">
        <v>0.5</v>
      </c>
      <c r="X220" s="5">
        <v>2.2999999999999998</v>
      </c>
      <c r="Y220" s="5">
        <v>2.8</v>
      </c>
      <c r="Z220" s="5">
        <v>4.5999999999999996</v>
      </c>
      <c r="AA220" s="5">
        <v>0.7</v>
      </c>
      <c r="AB220" s="5">
        <v>0.4</v>
      </c>
      <c r="AC220" s="5">
        <v>1.3</v>
      </c>
      <c r="AD220" s="5">
        <v>1.6</v>
      </c>
      <c r="AE220" s="5">
        <v>15.5</v>
      </c>
      <c r="AF220" s="50" t="b">
        <f>ISNONTEXT(IF(B220&lt;&gt;B221,COUNTIF($B$3:B220,B220),""))</f>
        <v>1</v>
      </c>
    </row>
    <row r="221" spans="1:32" ht="17" x14ac:dyDescent="0.2">
      <c r="A221" s="4">
        <v>167</v>
      </c>
      <c r="B221" s="6" t="s">
        <v>235</v>
      </c>
      <c r="C221" s="6" t="str">
        <f t="shared" si="3"/>
        <v>Jerami Grant</v>
      </c>
      <c r="D221" s="5" t="s">
        <v>11</v>
      </c>
      <c r="E221" s="5">
        <v>28</v>
      </c>
      <c r="F221" s="6" t="s">
        <v>33</v>
      </c>
      <c r="G221" s="5">
        <v>63</v>
      </c>
      <c r="H221" s="5">
        <v>63</v>
      </c>
      <c r="I221" s="5">
        <v>35.700000000000003</v>
      </c>
      <c r="J221" s="5">
        <v>6.9</v>
      </c>
      <c r="K221" s="5">
        <v>14.5</v>
      </c>
      <c r="L221" s="5">
        <v>0.47499999999999998</v>
      </c>
      <c r="M221" s="5">
        <v>2.2999999999999998</v>
      </c>
      <c r="N221" s="5">
        <v>5.7</v>
      </c>
      <c r="O221" s="5">
        <v>0.40100000000000002</v>
      </c>
      <c r="P221" s="5">
        <v>4.5999999999999996</v>
      </c>
      <c r="Q221" s="5">
        <v>8.8000000000000007</v>
      </c>
      <c r="R221" s="5">
        <v>0.52300000000000002</v>
      </c>
      <c r="S221" s="5">
        <v>0.55400000000000005</v>
      </c>
      <c r="T221" s="5">
        <v>4.4000000000000004</v>
      </c>
      <c r="U221" s="5">
        <v>5.4</v>
      </c>
      <c r="V221" s="5">
        <v>0.81299999999999994</v>
      </c>
      <c r="W221" s="5">
        <v>0.8</v>
      </c>
      <c r="X221" s="5">
        <v>3.7</v>
      </c>
      <c r="Y221" s="5">
        <v>4.5</v>
      </c>
      <c r="Z221" s="5">
        <v>2.4</v>
      </c>
      <c r="AA221" s="5">
        <v>0.8</v>
      </c>
      <c r="AB221" s="5">
        <v>0.8</v>
      </c>
      <c r="AC221" s="5">
        <v>1.8</v>
      </c>
      <c r="AD221" s="5">
        <v>2.4</v>
      </c>
      <c r="AE221" s="5">
        <v>20.5</v>
      </c>
      <c r="AF221" s="50" t="b">
        <f>ISNONTEXT(IF(B221&lt;&gt;B222,COUNTIF($B$3:B221,B221),""))</f>
        <v>1</v>
      </c>
    </row>
    <row r="222" spans="1:32" ht="17" x14ac:dyDescent="0.2">
      <c r="A222" s="4">
        <v>168</v>
      </c>
      <c r="B222" s="6" t="s">
        <v>236</v>
      </c>
      <c r="C222" s="6" t="str">
        <f t="shared" si="3"/>
        <v>A.J. Green</v>
      </c>
      <c r="D222" s="5" t="s">
        <v>67</v>
      </c>
      <c r="E222" s="5">
        <v>23</v>
      </c>
      <c r="F222" s="6" t="s">
        <v>17</v>
      </c>
      <c r="G222" s="5">
        <v>32</v>
      </c>
      <c r="H222" s="5">
        <v>0</v>
      </c>
      <c r="I222" s="5">
        <v>9.4</v>
      </c>
      <c r="J222" s="5">
        <v>1.5</v>
      </c>
      <c r="K222" s="5">
        <v>3.4</v>
      </c>
      <c r="L222" s="5">
        <v>0.44</v>
      </c>
      <c r="M222" s="5">
        <v>1.2</v>
      </c>
      <c r="N222" s="5">
        <v>2.8</v>
      </c>
      <c r="O222" s="5">
        <v>0.42899999999999999</v>
      </c>
      <c r="P222" s="5">
        <v>0.3</v>
      </c>
      <c r="Q222" s="5">
        <v>0.6</v>
      </c>
      <c r="R222" s="5">
        <v>0.5</v>
      </c>
      <c r="S222" s="5">
        <v>0.61899999999999999</v>
      </c>
      <c r="T222" s="5">
        <v>0.1</v>
      </c>
      <c r="U222" s="5">
        <v>0.1</v>
      </c>
      <c r="V222" s="5">
        <v>1</v>
      </c>
      <c r="W222" s="5">
        <v>0.2</v>
      </c>
      <c r="X222" s="5">
        <v>1</v>
      </c>
      <c r="Y222" s="5">
        <v>1.2</v>
      </c>
      <c r="Z222" s="5">
        <v>0.6</v>
      </c>
      <c r="AA222" s="5">
        <v>0.2</v>
      </c>
      <c r="AB222" s="5">
        <v>0</v>
      </c>
      <c r="AC222" s="5">
        <v>0.3</v>
      </c>
      <c r="AD222" s="5">
        <v>0.9</v>
      </c>
      <c r="AE222" s="5">
        <v>4.3</v>
      </c>
      <c r="AF222" s="50" t="b">
        <f>ISNONTEXT(IF(B222&lt;&gt;B223,COUNTIF($B$3:B222,B222),""))</f>
        <v>1</v>
      </c>
    </row>
    <row r="223" spans="1:32" ht="17" x14ac:dyDescent="0.2">
      <c r="A223" s="4">
        <v>169</v>
      </c>
      <c r="B223" s="6" t="s">
        <v>237</v>
      </c>
      <c r="C223" s="6" t="str">
        <f t="shared" si="3"/>
        <v/>
      </c>
      <c r="D223" s="5" t="s">
        <v>67</v>
      </c>
      <c r="E223" s="5">
        <v>35</v>
      </c>
      <c r="F223" s="5" t="s">
        <v>677</v>
      </c>
      <c r="G223" s="5">
        <v>9</v>
      </c>
      <c r="H223" s="5">
        <v>0</v>
      </c>
      <c r="I223" s="5">
        <v>9.8000000000000007</v>
      </c>
      <c r="J223" s="5">
        <v>1</v>
      </c>
      <c r="K223" s="5">
        <v>2.6</v>
      </c>
      <c r="L223" s="5">
        <v>0.39100000000000001</v>
      </c>
      <c r="M223" s="5">
        <v>0.9</v>
      </c>
      <c r="N223" s="5">
        <v>2</v>
      </c>
      <c r="O223" s="5">
        <v>0.44400000000000001</v>
      </c>
      <c r="P223" s="5">
        <v>0.1</v>
      </c>
      <c r="Q223" s="5">
        <v>0.6</v>
      </c>
      <c r="R223" s="5">
        <v>0.2</v>
      </c>
      <c r="S223" s="5">
        <v>0.56499999999999995</v>
      </c>
      <c r="T223" s="5">
        <v>0.1</v>
      </c>
      <c r="U223" s="5">
        <v>0.1</v>
      </c>
      <c r="V223" s="5">
        <v>1</v>
      </c>
      <c r="W223" s="5">
        <v>0.2</v>
      </c>
      <c r="X223" s="5">
        <v>0.6</v>
      </c>
      <c r="Y223" s="5">
        <v>0.8</v>
      </c>
      <c r="Z223" s="5">
        <v>0.2</v>
      </c>
      <c r="AA223" s="5">
        <v>0.3</v>
      </c>
      <c r="AB223" s="5">
        <v>0.1</v>
      </c>
      <c r="AC223" s="5">
        <v>0.7</v>
      </c>
      <c r="AD223" s="5">
        <v>1.1000000000000001</v>
      </c>
      <c r="AE223" s="5">
        <v>3</v>
      </c>
      <c r="AF223" s="50" t="b">
        <f>ISNONTEXT(IF(B223&lt;&gt;B224,COUNTIF($B$3:B223,B223),""))</f>
        <v>0</v>
      </c>
    </row>
    <row r="224" spans="1:32" ht="17" x14ac:dyDescent="0.2">
      <c r="A224" s="4">
        <v>169</v>
      </c>
      <c r="B224" s="6" t="s">
        <v>237</v>
      </c>
      <c r="C224" s="6" t="str">
        <f t="shared" si="3"/>
        <v/>
      </c>
      <c r="D224" s="5" t="s">
        <v>67</v>
      </c>
      <c r="E224" s="5">
        <v>35</v>
      </c>
      <c r="F224" s="6" t="s">
        <v>22</v>
      </c>
      <c r="G224" s="5">
        <v>3</v>
      </c>
      <c r="H224" s="5">
        <v>0</v>
      </c>
      <c r="I224" s="5">
        <v>14.3</v>
      </c>
      <c r="J224" s="5">
        <v>1</v>
      </c>
      <c r="K224" s="5">
        <v>3.7</v>
      </c>
      <c r="L224" s="5">
        <v>0.27300000000000002</v>
      </c>
      <c r="M224" s="5">
        <v>1</v>
      </c>
      <c r="N224" s="5">
        <v>2.7</v>
      </c>
      <c r="O224" s="5">
        <v>0.375</v>
      </c>
      <c r="P224" s="5">
        <v>0</v>
      </c>
      <c r="Q224" s="5">
        <v>1</v>
      </c>
      <c r="R224" s="5">
        <v>0</v>
      </c>
      <c r="S224" s="5">
        <v>0.40899999999999997</v>
      </c>
      <c r="T224" s="5">
        <v>0</v>
      </c>
      <c r="U224" s="5">
        <v>0</v>
      </c>
      <c r="V224" s="5"/>
      <c r="W224" s="5">
        <v>0.3</v>
      </c>
      <c r="X224" s="5">
        <v>1</v>
      </c>
      <c r="Y224" s="5">
        <v>1.3</v>
      </c>
      <c r="Z224" s="5">
        <v>0.7</v>
      </c>
      <c r="AA224" s="5">
        <v>0.3</v>
      </c>
      <c r="AB224" s="5">
        <v>0</v>
      </c>
      <c r="AC224" s="5">
        <v>1</v>
      </c>
      <c r="AD224" s="5">
        <v>2</v>
      </c>
      <c r="AE224" s="5">
        <v>3</v>
      </c>
      <c r="AF224" s="50" t="b">
        <f>ISNONTEXT(IF(B224&lt;&gt;B225,COUNTIF($B$3:B224,B224),""))</f>
        <v>0</v>
      </c>
    </row>
    <row r="225" spans="1:32" ht="17" x14ac:dyDescent="0.2">
      <c r="A225" s="4">
        <v>169</v>
      </c>
      <c r="B225" s="6" t="s">
        <v>237</v>
      </c>
      <c r="C225" s="6" t="str">
        <f t="shared" si="3"/>
        <v>Danny Green</v>
      </c>
      <c r="D225" s="5" t="s">
        <v>67</v>
      </c>
      <c r="E225" s="5">
        <v>35</v>
      </c>
      <c r="F225" s="6" t="s">
        <v>37</v>
      </c>
      <c r="G225" s="5">
        <v>6</v>
      </c>
      <c r="H225" s="5">
        <v>0</v>
      </c>
      <c r="I225" s="5">
        <v>7.5</v>
      </c>
      <c r="J225" s="5">
        <v>1</v>
      </c>
      <c r="K225" s="5">
        <v>2</v>
      </c>
      <c r="L225" s="5">
        <v>0.5</v>
      </c>
      <c r="M225" s="5">
        <v>0.8</v>
      </c>
      <c r="N225" s="5">
        <v>1.7</v>
      </c>
      <c r="O225" s="5">
        <v>0.5</v>
      </c>
      <c r="P225" s="5">
        <v>0.2</v>
      </c>
      <c r="Q225" s="5">
        <v>0.3</v>
      </c>
      <c r="R225" s="5">
        <v>0.5</v>
      </c>
      <c r="S225" s="5">
        <v>0.70799999999999996</v>
      </c>
      <c r="T225" s="5">
        <v>0.2</v>
      </c>
      <c r="U225" s="5">
        <v>0.2</v>
      </c>
      <c r="V225" s="5">
        <v>1</v>
      </c>
      <c r="W225" s="5">
        <v>0.2</v>
      </c>
      <c r="X225" s="5">
        <v>0.3</v>
      </c>
      <c r="Y225" s="5">
        <v>0.5</v>
      </c>
      <c r="Z225" s="5">
        <v>0</v>
      </c>
      <c r="AA225" s="5">
        <v>0.3</v>
      </c>
      <c r="AB225" s="5">
        <v>0.2</v>
      </c>
      <c r="AC225" s="5">
        <v>0.5</v>
      </c>
      <c r="AD225" s="5">
        <v>0.7</v>
      </c>
      <c r="AE225" s="5">
        <v>3</v>
      </c>
      <c r="AF225" s="50" t="b">
        <f>ISNONTEXT(IF(B225&lt;&gt;B226,COUNTIF($B$3:B225,B225),""))</f>
        <v>1</v>
      </c>
    </row>
    <row r="226" spans="1:32" ht="17" x14ac:dyDescent="0.2">
      <c r="A226" s="4">
        <v>170</v>
      </c>
      <c r="B226" s="6" t="s">
        <v>238</v>
      </c>
      <c r="C226" s="6" t="str">
        <f t="shared" si="3"/>
        <v>Draymond Green</v>
      </c>
      <c r="D226" s="5" t="s">
        <v>11</v>
      </c>
      <c r="E226" s="5">
        <v>32</v>
      </c>
      <c r="F226" s="6" t="s">
        <v>16</v>
      </c>
      <c r="G226" s="5">
        <v>62</v>
      </c>
      <c r="H226" s="5">
        <v>62</v>
      </c>
      <c r="I226" s="5">
        <v>31.5</v>
      </c>
      <c r="J226" s="5">
        <v>3.3</v>
      </c>
      <c r="K226" s="5">
        <v>6.4</v>
      </c>
      <c r="L226" s="5">
        <v>0.52300000000000002</v>
      </c>
      <c r="M226" s="5">
        <v>0.6</v>
      </c>
      <c r="N226" s="5">
        <v>1.8</v>
      </c>
      <c r="O226" s="5">
        <v>0.33</v>
      </c>
      <c r="P226" s="5">
        <v>2.7</v>
      </c>
      <c r="Q226" s="5">
        <v>4.5999999999999996</v>
      </c>
      <c r="R226" s="5">
        <v>0.59599999999999997</v>
      </c>
      <c r="S226" s="5">
        <v>0.56899999999999995</v>
      </c>
      <c r="T226" s="5">
        <v>1.1000000000000001</v>
      </c>
      <c r="U226" s="5">
        <v>1.5</v>
      </c>
      <c r="V226" s="5">
        <v>0.70799999999999996</v>
      </c>
      <c r="W226" s="5">
        <v>0.9</v>
      </c>
      <c r="X226" s="5">
        <v>6.5</v>
      </c>
      <c r="Y226" s="5">
        <v>7.3</v>
      </c>
      <c r="Z226" s="5">
        <v>6.8</v>
      </c>
      <c r="AA226" s="5">
        <v>1</v>
      </c>
      <c r="AB226" s="5">
        <v>0.8</v>
      </c>
      <c r="AC226" s="5">
        <v>2.6</v>
      </c>
      <c r="AD226" s="5">
        <v>3.1</v>
      </c>
      <c r="AE226" s="5">
        <v>8.3000000000000007</v>
      </c>
      <c r="AF226" s="50" t="b">
        <f>ISNONTEXT(IF(B226&lt;&gt;B227,COUNTIF($B$3:B226,B226),""))</f>
        <v>1</v>
      </c>
    </row>
    <row r="227" spans="1:32" ht="17" x14ac:dyDescent="0.2">
      <c r="A227" s="4">
        <v>171</v>
      </c>
      <c r="B227" s="6" t="s">
        <v>239</v>
      </c>
      <c r="C227" s="6" t="str">
        <f t="shared" si="3"/>
        <v>Jalen Green</v>
      </c>
      <c r="D227" s="5" t="s">
        <v>67</v>
      </c>
      <c r="E227" s="5">
        <v>20</v>
      </c>
      <c r="F227" s="6" t="s">
        <v>20</v>
      </c>
      <c r="G227" s="5">
        <v>64</v>
      </c>
      <c r="H227" s="5">
        <v>64</v>
      </c>
      <c r="I227" s="5">
        <v>33.9</v>
      </c>
      <c r="J227" s="5">
        <v>7.3</v>
      </c>
      <c r="K227" s="5">
        <v>17.899999999999999</v>
      </c>
      <c r="L227" s="5">
        <v>0.41</v>
      </c>
      <c r="M227" s="5">
        <v>2.5</v>
      </c>
      <c r="N227" s="5">
        <v>7.5</v>
      </c>
      <c r="O227" s="5">
        <v>0.33300000000000002</v>
      </c>
      <c r="P227" s="5">
        <v>4.9000000000000004</v>
      </c>
      <c r="Q227" s="5">
        <v>10.4</v>
      </c>
      <c r="R227" s="5">
        <v>0.46600000000000003</v>
      </c>
      <c r="S227" s="5">
        <v>0.48</v>
      </c>
      <c r="T227" s="5">
        <v>4.5</v>
      </c>
      <c r="U227" s="5">
        <v>5.8</v>
      </c>
      <c r="V227" s="5">
        <v>0.78</v>
      </c>
      <c r="W227" s="5">
        <v>0.6</v>
      </c>
      <c r="X227" s="5">
        <v>3.3</v>
      </c>
      <c r="Y227" s="5">
        <v>3.9</v>
      </c>
      <c r="Z227" s="5">
        <v>3.6</v>
      </c>
      <c r="AA227" s="5">
        <v>0.8</v>
      </c>
      <c r="AB227" s="5">
        <v>0.3</v>
      </c>
      <c r="AC227" s="5">
        <v>2.8</v>
      </c>
      <c r="AD227" s="5">
        <v>1.7</v>
      </c>
      <c r="AE227" s="5">
        <v>21.7</v>
      </c>
      <c r="AF227" s="50" t="b">
        <f>ISNONTEXT(IF(B227&lt;&gt;B228,COUNTIF($B$3:B227,B227),""))</f>
        <v>1</v>
      </c>
    </row>
    <row r="228" spans="1:32" ht="17" x14ac:dyDescent="0.2">
      <c r="A228" s="4">
        <v>172</v>
      </c>
      <c r="B228" s="6" t="s">
        <v>240</v>
      </c>
      <c r="C228" s="6" t="str">
        <f t="shared" si="3"/>
        <v>JaMychal Green</v>
      </c>
      <c r="D228" s="5" t="s">
        <v>11</v>
      </c>
      <c r="E228" s="5">
        <v>32</v>
      </c>
      <c r="F228" s="6" t="s">
        <v>16</v>
      </c>
      <c r="G228" s="5">
        <v>51</v>
      </c>
      <c r="H228" s="5">
        <v>1</v>
      </c>
      <c r="I228" s="5">
        <v>14.4</v>
      </c>
      <c r="J228" s="5">
        <v>2.4</v>
      </c>
      <c r="K228" s="5">
        <v>4.5</v>
      </c>
      <c r="L228" s="5">
        <v>0.53400000000000003</v>
      </c>
      <c r="M228" s="5">
        <v>0.8</v>
      </c>
      <c r="N228" s="5">
        <v>2.1</v>
      </c>
      <c r="O228" s="5">
        <v>0.38100000000000001</v>
      </c>
      <c r="P228" s="5">
        <v>1.6</v>
      </c>
      <c r="Q228" s="5">
        <v>2.5</v>
      </c>
      <c r="R228" s="5">
        <v>0.66100000000000003</v>
      </c>
      <c r="S228" s="5">
        <v>0.621</v>
      </c>
      <c r="T228" s="5">
        <v>1</v>
      </c>
      <c r="U228" s="5">
        <v>1.3</v>
      </c>
      <c r="V228" s="5">
        <v>0.76600000000000001</v>
      </c>
      <c r="W228" s="5">
        <v>1.2</v>
      </c>
      <c r="X228" s="5">
        <v>2.5</v>
      </c>
      <c r="Y228" s="5">
        <v>3.7</v>
      </c>
      <c r="Z228" s="5">
        <v>0.9</v>
      </c>
      <c r="AA228" s="5">
        <v>0.5</v>
      </c>
      <c r="AB228" s="5">
        <v>0.4</v>
      </c>
      <c r="AC228" s="5">
        <v>1</v>
      </c>
      <c r="AD228" s="5">
        <v>2</v>
      </c>
      <c r="AE228" s="5">
        <v>6.6</v>
      </c>
      <c r="AF228" s="50" t="b">
        <f>ISNONTEXT(IF(B228&lt;&gt;B229,COUNTIF($B$3:B228,B228),""))</f>
        <v>1</v>
      </c>
    </row>
    <row r="229" spans="1:32" ht="17" x14ac:dyDescent="0.2">
      <c r="A229" s="4">
        <v>173</v>
      </c>
      <c r="B229" s="6" t="s">
        <v>241</v>
      </c>
      <c r="C229" s="6" t="str">
        <f t="shared" si="3"/>
        <v>Javonte Green</v>
      </c>
      <c r="D229" s="5" t="s">
        <v>67</v>
      </c>
      <c r="E229" s="5">
        <v>29</v>
      </c>
      <c r="F229" s="6" t="s">
        <v>21</v>
      </c>
      <c r="G229" s="5">
        <v>28</v>
      </c>
      <c r="H229" s="5">
        <v>1</v>
      </c>
      <c r="I229" s="5">
        <v>16</v>
      </c>
      <c r="J229" s="5">
        <v>2.2000000000000002</v>
      </c>
      <c r="K229" s="5">
        <v>3.7</v>
      </c>
      <c r="L229" s="5">
        <v>0.58699999999999997</v>
      </c>
      <c r="M229" s="5">
        <v>0.5</v>
      </c>
      <c r="N229" s="5">
        <v>1.2</v>
      </c>
      <c r="O229" s="5">
        <v>0.38200000000000001</v>
      </c>
      <c r="P229" s="5">
        <v>1.7</v>
      </c>
      <c r="Q229" s="5">
        <v>2.5</v>
      </c>
      <c r="R229" s="5">
        <v>0.68600000000000005</v>
      </c>
      <c r="S229" s="5">
        <v>0.64900000000000002</v>
      </c>
      <c r="T229" s="5">
        <v>1</v>
      </c>
      <c r="U229" s="5">
        <v>1.5</v>
      </c>
      <c r="V229" s="5">
        <v>0.67400000000000004</v>
      </c>
      <c r="W229" s="5">
        <v>0.9</v>
      </c>
      <c r="X229" s="5">
        <v>2</v>
      </c>
      <c r="Y229" s="5">
        <v>2.9</v>
      </c>
      <c r="Z229" s="5">
        <v>0.8</v>
      </c>
      <c r="AA229" s="5">
        <v>0.8</v>
      </c>
      <c r="AB229" s="5">
        <v>0.7</v>
      </c>
      <c r="AC229" s="5">
        <v>0.7</v>
      </c>
      <c r="AD229" s="5">
        <v>1.7</v>
      </c>
      <c r="AE229" s="5">
        <v>5.9</v>
      </c>
      <c r="AF229" s="50" t="b">
        <f>ISNONTEXT(IF(B229&lt;&gt;B230,COUNTIF($B$3:B229,B229),""))</f>
        <v>1</v>
      </c>
    </row>
    <row r="230" spans="1:32" ht="17" x14ac:dyDescent="0.2">
      <c r="A230" s="4">
        <v>174</v>
      </c>
      <c r="B230" s="6" t="s">
        <v>242</v>
      </c>
      <c r="C230" s="6" t="str">
        <f t="shared" si="3"/>
        <v>Jeff Green</v>
      </c>
      <c r="D230" s="5" t="s">
        <v>11</v>
      </c>
      <c r="E230" s="5">
        <v>36</v>
      </c>
      <c r="F230" s="6" t="s">
        <v>36</v>
      </c>
      <c r="G230" s="5">
        <v>46</v>
      </c>
      <c r="H230" s="5">
        <v>3</v>
      </c>
      <c r="I230" s="5">
        <v>19.3</v>
      </c>
      <c r="J230" s="5">
        <v>2.9</v>
      </c>
      <c r="K230" s="5">
        <v>5.9</v>
      </c>
      <c r="L230" s="5">
        <v>0.5</v>
      </c>
      <c r="M230" s="5">
        <v>0.4</v>
      </c>
      <c r="N230" s="5">
        <v>1.7</v>
      </c>
      <c r="O230" s="5">
        <v>0.25600000000000001</v>
      </c>
      <c r="P230" s="5">
        <v>2.5</v>
      </c>
      <c r="Q230" s="5">
        <v>4.2</v>
      </c>
      <c r="R230" s="5">
        <v>0.59899999999999998</v>
      </c>
      <c r="S230" s="5">
        <v>0.53700000000000003</v>
      </c>
      <c r="T230" s="5">
        <v>1.4</v>
      </c>
      <c r="U230" s="5">
        <v>2</v>
      </c>
      <c r="V230" s="5">
        <v>0.72199999999999998</v>
      </c>
      <c r="W230" s="5">
        <v>0.7</v>
      </c>
      <c r="X230" s="5">
        <v>2</v>
      </c>
      <c r="Y230" s="5">
        <v>2.7</v>
      </c>
      <c r="Z230" s="5">
        <v>1.2</v>
      </c>
      <c r="AA230" s="5">
        <v>0.4</v>
      </c>
      <c r="AB230" s="5">
        <v>0.3</v>
      </c>
      <c r="AC230" s="5">
        <v>0.9</v>
      </c>
      <c r="AD230" s="5">
        <v>1.8</v>
      </c>
      <c r="AE230" s="5">
        <v>7.7</v>
      </c>
      <c r="AF230" s="50" t="b">
        <f>ISNONTEXT(IF(B230&lt;&gt;B231,COUNTIF($B$3:B230,B230),""))</f>
        <v>1</v>
      </c>
    </row>
    <row r="231" spans="1:32" ht="17" x14ac:dyDescent="0.2">
      <c r="A231" s="4">
        <v>175</v>
      </c>
      <c r="B231" s="6" t="s">
        <v>243</v>
      </c>
      <c r="C231" s="6" t="str">
        <f t="shared" si="3"/>
        <v>Josh Green</v>
      </c>
      <c r="D231" s="5" t="s">
        <v>67</v>
      </c>
      <c r="E231" s="5">
        <v>22</v>
      </c>
      <c r="F231" s="6" t="s">
        <v>23</v>
      </c>
      <c r="G231" s="5">
        <v>51</v>
      </c>
      <c r="H231" s="5">
        <v>18</v>
      </c>
      <c r="I231" s="5">
        <v>25.5</v>
      </c>
      <c r="J231" s="5">
        <v>3.5</v>
      </c>
      <c r="K231" s="5">
        <v>6.6</v>
      </c>
      <c r="L231" s="5">
        <v>0.53400000000000003</v>
      </c>
      <c r="M231" s="5">
        <v>1.2</v>
      </c>
      <c r="N231" s="5">
        <v>3</v>
      </c>
      <c r="O231" s="5">
        <v>0.40799999999999997</v>
      </c>
      <c r="P231" s="5">
        <v>2.2999999999999998</v>
      </c>
      <c r="Q231" s="5">
        <v>3.7</v>
      </c>
      <c r="R231" s="5">
        <v>0.63600000000000001</v>
      </c>
      <c r="S231" s="5">
        <v>0.625</v>
      </c>
      <c r="T231" s="5">
        <v>1.2</v>
      </c>
      <c r="U231" s="5">
        <v>1.7</v>
      </c>
      <c r="V231" s="5">
        <v>0.71299999999999997</v>
      </c>
      <c r="W231" s="5">
        <v>0.9</v>
      </c>
      <c r="X231" s="5">
        <v>2</v>
      </c>
      <c r="Y231" s="5">
        <v>2.9</v>
      </c>
      <c r="Z231" s="5">
        <v>1.8</v>
      </c>
      <c r="AA231" s="5">
        <v>0.7</v>
      </c>
      <c r="AB231" s="5">
        <v>0.1</v>
      </c>
      <c r="AC231" s="5">
        <v>1.2</v>
      </c>
      <c r="AD231" s="5">
        <v>2.7</v>
      </c>
      <c r="AE231" s="5">
        <v>9.5</v>
      </c>
      <c r="AF231" s="50" t="b">
        <f>ISNONTEXT(IF(B231&lt;&gt;B232,COUNTIF($B$3:B231,B231),""))</f>
        <v>1</v>
      </c>
    </row>
    <row r="232" spans="1:32" ht="17" x14ac:dyDescent="0.2">
      <c r="A232" s="4">
        <v>176</v>
      </c>
      <c r="B232" s="6" t="s">
        <v>244</v>
      </c>
      <c r="C232" s="6" t="str">
        <f t="shared" si="3"/>
        <v>AJ Griffin</v>
      </c>
      <c r="D232" s="5" t="s">
        <v>77</v>
      </c>
      <c r="E232" s="5">
        <v>19</v>
      </c>
      <c r="F232" s="6" t="s">
        <v>24</v>
      </c>
      <c r="G232" s="5">
        <v>62</v>
      </c>
      <c r="H232" s="5">
        <v>11</v>
      </c>
      <c r="I232" s="5">
        <v>19.399999999999999</v>
      </c>
      <c r="J232" s="5">
        <v>3.4</v>
      </c>
      <c r="K232" s="5">
        <v>7.4</v>
      </c>
      <c r="L232" s="5">
        <v>0.46600000000000003</v>
      </c>
      <c r="M232" s="5">
        <v>1.4</v>
      </c>
      <c r="N232" s="5">
        <v>3.6</v>
      </c>
      <c r="O232" s="5">
        <v>0.38100000000000001</v>
      </c>
      <c r="P232" s="5">
        <v>2</v>
      </c>
      <c r="Q232" s="5">
        <v>3.7</v>
      </c>
      <c r="R232" s="5">
        <v>0.55000000000000004</v>
      </c>
      <c r="S232" s="5">
        <v>0.56000000000000005</v>
      </c>
      <c r="T232" s="5">
        <v>0.5</v>
      </c>
      <c r="U232" s="5">
        <v>0.6</v>
      </c>
      <c r="V232" s="5">
        <v>0.89500000000000002</v>
      </c>
      <c r="W232" s="5">
        <v>0.5</v>
      </c>
      <c r="X232" s="5">
        <v>1.6</v>
      </c>
      <c r="Y232" s="5">
        <v>2</v>
      </c>
      <c r="Z232" s="5">
        <v>1</v>
      </c>
      <c r="AA232" s="5">
        <v>0.6</v>
      </c>
      <c r="AB232" s="5">
        <v>0.1</v>
      </c>
      <c r="AC232" s="5">
        <v>0.6</v>
      </c>
      <c r="AD232" s="5">
        <v>1.2</v>
      </c>
      <c r="AE232" s="5">
        <v>8.8000000000000007</v>
      </c>
      <c r="AF232" s="50" t="b">
        <f>ISNONTEXT(IF(B232&lt;&gt;B233,COUNTIF($B$3:B232,B232),""))</f>
        <v>1</v>
      </c>
    </row>
    <row r="233" spans="1:32" ht="17" x14ac:dyDescent="0.2">
      <c r="A233" s="4">
        <v>177</v>
      </c>
      <c r="B233" s="6" t="s">
        <v>245</v>
      </c>
      <c r="C233" s="6" t="str">
        <f t="shared" si="3"/>
        <v>Blake Griffin</v>
      </c>
      <c r="D233" s="5" t="s">
        <v>63</v>
      </c>
      <c r="E233" s="5">
        <v>33</v>
      </c>
      <c r="F233" s="6" t="s">
        <v>25</v>
      </c>
      <c r="G233" s="5">
        <v>33</v>
      </c>
      <c r="H233" s="5">
        <v>13</v>
      </c>
      <c r="I233" s="5">
        <v>14.2</v>
      </c>
      <c r="J233" s="5">
        <v>1.7</v>
      </c>
      <c r="K233" s="5">
        <v>3.4</v>
      </c>
      <c r="L233" s="5">
        <v>0.496</v>
      </c>
      <c r="M233" s="5">
        <v>0.6</v>
      </c>
      <c r="N233" s="5">
        <v>1.7</v>
      </c>
      <c r="O233" s="5">
        <v>0.34499999999999997</v>
      </c>
      <c r="P233" s="5">
        <v>1.1000000000000001</v>
      </c>
      <c r="Q233" s="5">
        <v>1.8</v>
      </c>
      <c r="R233" s="5">
        <v>0.63800000000000001</v>
      </c>
      <c r="S233" s="5">
        <v>0.57999999999999996</v>
      </c>
      <c r="T233" s="5">
        <v>0.5</v>
      </c>
      <c r="U233" s="5">
        <v>0.7</v>
      </c>
      <c r="V233" s="5">
        <v>0.625</v>
      </c>
      <c r="W233" s="5">
        <v>1.1000000000000001</v>
      </c>
      <c r="X233" s="5">
        <v>2.6</v>
      </c>
      <c r="Y233" s="5">
        <v>3.7</v>
      </c>
      <c r="Z233" s="5">
        <v>1.3</v>
      </c>
      <c r="AA233" s="5">
        <v>0.4</v>
      </c>
      <c r="AB233" s="5">
        <v>0.2</v>
      </c>
      <c r="AC233" s="5">
        <v>0.5</v>
      </c>
      <c r="AD233" s="5">
        <v>2</v>
      </c>
      <c r="AE233" s="5">
        <v>4.4000000000000004</v>
      </c>
      <c r="AF233" s="50" t="b">
        <f>ISNONTEXT(IF(B233&lt;&gt;B234,COUNTIF($B$3:B233,B233),""))</f>
        <v>1</v>
      </c>
    </row>
    <row r="234" spans="1:32" ht="17" x14ac:dyDescent="0.2">
      <c r="A234" s="4">
        <v>178</v>
      </c>
      <c r="B234" s="6" t="s">
        <v>246</v>
      </c>
      <c r="C234" s="6" t="str">
        <f t="shared" si="3"/>
        <v>Quentin Grimes</v>
      </c>
      <c r="D234" s="5" t="s">
        <v>67</v>
      </c>
      <c r="E234" s="5">
        <v>22</v>
      </c>
      <c r="F234" s="6" t="s">
        <v>12</v>
      </c>
      <c r="G234" s="5">
        <v>60</v>
      </c>
      <c r="H234" s="5">
        <v>55</v>
      </c>
      <c r="I234" s="5">
        <v>29.3</v>
      </c>
      <c r="J234" s="5">
        <v>3.5</v>
      </c>
      <c r="K234" s="5">
        <v>7.8</v>
      </c>
      <c r="L234" s="5">
        <v>0.44700000000000001</v>
      </c>
      <c r="M234" s="5">
        <v>1.8</v>
      </c>
      <c r="N234" s="5">
        <v>5.2</v>
      </c>
      <c r="O234" s="5">
        <v>0.35399999999999998</v>
      </c>
      <c r="P234" s="5">
        <v>1.6</v>
      </c>
      <c r="Q234" s="5">
        <v>2.6</v>
      </c>
      <c r="R234" s="5">
        <v>0.63600000000000001</v>
      </c>
      <c r="S234" s="5">
        <v>0.56599999999999995</v>
      </c>
      <c r="T234" s="5">
        <v>1.1000000000000001</v>
      </c>
      <c r="U234" s="5">
        <v>1.4</v>
      </c>
      <c r="V234" s="5">
        <v>0.79</v>
      </c>
      <c r="W234" s="5">
        <v>0.7</v>
      </c>
      <c r="X234" s="5">
        <v>2.5</v>
      </c>
      <c r="Y234" s="5">
        <v>3.1</v>
      </c>
      <c r="Z234" s="5">
        <v>1.9</v>
      </c>
      <c r="AA234" s="5">
        <v>0.6</v>
      </c>
      <c r="AB234" s="5">
        <v>0.4</v>
      </c>
      <c r="AC234" s="5">
        <v>1</v>
      </c>
      <c r="AD234" s="5">
        <v>2.5</v>
      </c>
      <c r="AE234" s="5">
        <v>9.8000000000000007</v>
      </c>
      <c r="AF234" s="50" t="b">
        <f>ISNONTEXT(IF(B234&lt;&gt;B235,COUNTIF($B$3:B234,B234),""))</f>
        <v>1</v>
      </c>
    </row>
    <row r="235" spans="1:32" ht="17" x14ac:dyDescent="0.2">
      <c r="A235" s="4">
        <v>179</v>
      </c>
      <c r="B235" s="6" t="s">
        <v>247</v>
      </c>
      <c r="C235" s="6" t="str">
        <f t="shared" si="3"/>
        <v/>
      </c>
      <c r="D235" s="5" t="s">
        <v>11</v>
      </c>
      <c r="E235" s="5">
        <v>24</v>
      </c>
      <c r="F235" s="5" t="s">
        <v>677</v>
      </c>
      <c r="G235" s="5">
        <v>53</v>
      </c>
      <c r="H235" s="5">
        <v>9</v>
      </c>
      <c r="I235" s="5">
        <v>23.9</v>
      </c>
      <c r="J235" s="5">
        <v>4.7</v>
      </c>
      <c r="K235" s="5">
        <v>9.6</v>
      </c>
      <c r="L235" s="5">
        <v>0.48499999999999999</v>
      </c>
      <c r="M235" s="5">
        <v>0.9</v>
      </c>
      <c r="N235" s="5">
        <v>2.7</v>
      </c>
      <c r="O235" s="5">
        <v>0.34499999999999997</v>
      </c>
      <c r="P235" s="5">
        <v>3.7</v>
      </c>
      <c r="Q235" s="5">
        <v>6.9</v>
      </c>
      <c r="R235" s="5">
        <v>0.54</v>
      </c>
      <c r="S235" s="5">
        <v>0.53300000000000003</v>
      </c>
      <c r="T235" s="5">
        <v>1.5</v>
      </c>
      <c r="U235" s="5">
        <v>2</v>
      </c>
      <c r="V235" s="5">
        <v>0.745</v>
      </c>
      <c r="W235" s="5">
        <v>0.8</v>
      </c>
      <c r="X235" s="5">
        <v>3.6</v>
      </c>
      <c r="Y235" s="5">
        <v>4.4000000000000004</v>
      </c>
      <c r="Z235" s="5">
        <v>0.9</v>
      </c>
      <c r="AA235" s="5">
        <v>0.3</v>
      </c>
      <c r="AB235" s="5">
        <v>0.4</v>
      </c>
      <c r="AC235" s="5">
        <v>0.9</v>
      </c>
      <c r="AD235" s="5">
        <v>1.1000000000000001</v>
      </c>
      <c r="AE235" s="5">
        <v>11.7</v>
      </c>
      <c r="AF235" s="50" t="b">
        <f>ISNONTEXT(IF(B235&lt;&gt;B236,COUNTIF($B$3:B235,B235),""))</f>
        <v>0</v>
      </c>
    </row>
    <row r="236" spans="1:32" ht="17" x14ac:dyDescent="0.2">
      <c r="A236" s="4">
        <v>179</v>
      </c>
      <c r="B236" s="6" t="s">
        <v>247</v>
      </c>
      <c r="C236" s="6" t="str">
        <f t="shared" si="3"/>
        <v/>
      </c>
      <c r="D236" s="5" t="s">
        <v>11</v>
      </c>
      <c r="E236" s="5">
        <v>24</v>
      </c>
      <c r="F236" s="6" t="s">
        <v>34</v>
      </c>
      <c r="G236" s="5">
        <v>30</v>
      </c>
      <c r="H236" s="5">
        <v>0</v>
      </c>
      <c r="I236" s="5">
        <v>24.3</v>
      </c>
      <c r="J236" s="5">
        <v>5.3</v>
      </c>
      <c r="K236" s="5">
        <v>10.8</v>
      </c>
      <c r="L236" s="5">
        <v>0.48799999999999999</v>
      </c>
      <c r="M236" s="5">
        <v>1</v>
      </c>
      <c r="N236" s="5">
        <v>3</v>
      </c>
      <c r="O236" s="5">
        <v>0.33700000000000002</v>
      </c>
      <c r="P236" s="5">
        <v>4.3</v>
      </c>
      <c r="Q236" s="5">
        <v>7.8</v>
      </c>
      <c r="R236" s="5">
        <v>0.54500000000000004</v>
      </c>
      <c r="S236" s="5">
        <v>0.53400000000000003</v>
      </c>
      <c r="T236" s="5">
        <v>1.5</v>
      </c>
      <c r="U236" s="5">
        <v>1.9</v>
      </c>
      <c r="V236" s="5">
        <v>0.75900000000000001</v>
      </c>
      <c r="W236" s="5">
        <v>0.6</v>
      </c>
      <c r="X236" s="5">
        <v>3.6</v>
      </c>
      <c r="Y236" s="5">
        <v>4.3</v>
      </c>
      <c r="Z236" s="5">
        <v>1.2</v>
      </c>
      <c r="AA236" s="5">
        <v>0.4</v>
      </c>
      <c r="AB236" s="5">
        <v>0.4</v>
      </c>
      <c r="AC236" s="5">
        <v>1.2</v>
      </c>
      <c r="AD236" s="5">
        <v>1.3</v>
      </c>
      <c r="AE236" s="5">
        <v>13</v>
      </c>
      <c r="AF236" s="50" t="b">
        <f>ISNONTEXT(IF(B236&lt;&gt;B237,COUNTIF($B$3:B236,B236),""))</f>
        <v>0</v>
      </c>
    </row>
    <row r="237" spans="1:32" ht="17" x14ac:dyDescent="0.2">
      <c r="A237" s="4">
        <v>179</v>
      </c>
      <c r="B237" s="6" t="s">
        <v>247</v>
      </c>
      <c r="C237" s="6" t="str">
        <f t="shared" si="3"/>
        <v>Rui Hachimura</v>
      </c>
      <c r="D237" s="5" t="s">
        <v>11</v>
      </c>
      <c r="E237" s="5">
        <v>24</v>
      </c>
      <c r="F237" s="6" t="s">
        <v>39</v>
      </c>
      <c r="G237" s="5">
        <v>23</v>
      </c>
      <c r="H237" s="5">
        <v>9</v>
      </c>
      <c r="I237" s="5">
        <v>23.5</v>
      </c>
      <c r="J237" s="5">
        <v>3.9</v>
      </c>
      <c r="K237" s="5">
        <v>8</v>
      </c>
      <c r="L237" s="5">
        <v>0.48099999999999998</v>
      </c>
      <c r="M237" s="5">
        <v>0.8</v>
      </c>
      <c r="N237" s="5">
        <v>2.2999999999999998</v>
      </c>
      <c r="O237" s="5">
        <v>0.35799999999999998</v>
      </c>
      <c r="P237" s="5">
        <v>3</v>
      </c>
      <c r="Q237" s="5">
        <v>5.7</v>
      </c>
      <c r="R237" s="5">
        <v>0.53</v>
      </c>
      <c r="S237" s="5">
        <v>0.53200000000000003</v>
      </c>
      <c r="T237" s="5">
        <v>1.5</v>
      </c>
      <c r="U237" s="5">
        <v>2.1</v>
      </c>
      <c r="V237" s="5">
        <v>0.72899999999999998</v>
      </c>
      <c r="W237" s="5">
        <v>1</v>
      </c>
      <c r="X237" s="5">
        <v>3.5</v>
      </c>
      <c r="Y237" s="5">
        <v>4.5</v>
      </c>
      <c r="Z237" s="5">
        <v>0.6</v>
      </c>
      <c r="AA237" s="5">
        <v>0.3</v>
      </c>
      <c r="AB237" s="5">
        <v>0.3</v>
      </c>
      <c r="AC237" s="5">
        <v>0.5</v>
      </c>
      <c r="AD237" s="5">
        <v>0.7</v>
      </c>
      <c r="AE237" s="5">
        <v>10.1</v>
      </c>
      <c r="AF237" s="50" t="b">
        <f>ISNONTEXT(IF(B237&lt;&gt;B238,COUNTIF($B$3:B237,B237),""))</f>
        <v>1</v>
      </c>
    </row>
    <row r="238" spans="1:32" ht="17" x14ac:dyDescent="0.2">
      <c r="A238" s="4">
        <v>180</v>
      </c>
      <c r="B238" s="6" t="s">
        <v>248</v>
      </c>
      <c r="C238" s="6" t="str">
        <f t="shared" si="3"/>
        <v>Tyrese Haliburton</v>
      </c>
      <c r="D238" s="5" t="s">
        <v>73</v>
      </c>
      <c r="E238" s="5">
        <v>22</v>
      </c>
      <c r="F238" s="6" t="s">
        <v>29</v>
      </c>
      <c r="G238" s="5">
        <v>54</v>
      </c>
      <c r="H238" s="5">
        <v>54</v>
      </c>
      <c r="I238" s="5">
        <v>33.700000000000003</v>
      </c>
      <c r="J238" s="5">
        <v>7.4</v>
      </c>
      <c r="K238" s="5">
        <v>15.1</v>
      </c>
      <c r="L238" s="5">
        <v>0.48799999999999999</v>
      </c>
      <c r="M238" s="5">
        <v>2.9</v>
      </c>
      <c r="N238" s="5">
        <v>7.3</v>
      </c>
      <c r="O238" s="5">
        <v>0.40300000000000002</v>
      </c>
      <c r="P238" s="5">
        <v>4.4000000000000004</v>
      </c>
      <c r="Q238" s="5">
        <v>7.8</v>
      </c>
      <c r="R238" s="5">
        <v>0.56699999999999995</v>
      </c>
      <c r="S238" s="5">
        <v>0.58499999999999996</v>
      </c>
      <c r="T238" s="5">
        <v>3.1</v>
      </c>
      <c r="U238" s="5">
        <v>3.6</v>
      </c>
      <c r="V238" s="5">
        <v>0.87</v>
      </c>
      <c r="W238" s="5">
        <v>0.6</v>
      </c>
      <c r="X238" s="5">
        <v>3.1</v>
      </c>
      <c r="Y238" s="5">
        <v>3.7</v>
      </c>
      <c r="Z238" s="5">
        <v>10.4</v>
      </c>
      <c r="AA238" s="5">
        <v>1.6</v>
      </c>
      <c r="AB238" s="5">
        <v>0.4</v>
      </c>
      <c r="AC238" s="5">
        <v>2.5</v>
      </c>
      <c r="AD238" s="5">
        <v>1.2</v>
      </c>
      <c r="AE238" s="5">
        <v>20.8</v>
      </c>
      <c r="AF238" s="50" t="b">
        <f>ISNONTEXT(IF(B238&lt;&gt;B239,COUNTIF($B$3:B238,B238),""))</f>
        <v>1</v>
      </c>
    </row>
    <row r="239" spans="1:32" ht="17" x14ac:dyDescent="0.2">
      <c r="A239" s="4" t="s">
        <v>44</v>
      </c>
      <c r="B239" s="4" t="s">
        <v>45</v>
      </c>
      <c r="C239" s="6" t="str">
        <f t="shared" si="3"/>
        <v>Player</v>
      </c>
      <c r="D239" s="4" t="s">
        <v>46</v>
      </c>
      <c r="E239" s="4" t="s">
        <v>47</v>
      </c>
      <c r="F239" s="4" t="s">
        <v>48</v>
      </c>
      <c r="G239" s="4" t="s">
        <v>49</v>
      </c>
      <c r="H239" s="4" t="s">
        <v>50</v>
      </c>
      <c r="I239" s="4" t="s">
        <v>51</v>
      </c>
      <c r="J239" s="4" t="s">
        <v>52</v>
      </c>
      <c r="K239" s="4" t="s">
        <v>1</v>
      </c>
      <c r="L239" s="4" t="s">
        <v>2</v>
      </c>
      <c r="M239" s="4" t="s">
        <v>53</v>
      </c>
      <c r="N239" s="4" t="s">
        <v>3</v>
      </c>
      <c r="O239" s="4" t="s">
        <v>4</v>
      </c>
      <c r="P239" s="4" t="s">
        <v>54</v>
      </c>
      <c r="Q239" s="4" t="s">
        <v>55</v>
      </c>
      <c r="R239" s="4" t="s">
        <v>56</v>
      </c>
      <c r="S239" s="4" t="s">
        <v>57</v>
      </c>
      <c r="T239" s="4" t="s">
        <v>58</v>
      </c>
      <c r="U239" s="4" t="s">
        <v>5</v>
      </c>
      <c r="V239" s="4" t="s">
        <v>6</v>
      </c>
      <c r="W239" s="4" t="s">
        <v>59</v>
      </c>
      <c r="X239" s="4" t="s">
        <v>60</v>
      </c>
      <c r="Y239" s="4" t="s">
        <v>61</v>
      </c>
      <c r="Z239" s="4" t="s">
        <v>7</v>
      </c>
      <c r="AA239" s="4" t="s">
        <v>8</v>
      </c>
      <c r="AB239" s="4" t="s">
        <v>9</v>
      </c>
      <c r="AC239" s="4" t="s">
        <v>10</v>
      </c>
      <c r="AD239" s="4" t="s">
        <v>11</v>
      </c>
      <c r="AE239" s="4" t="s">
        <v>0</v>
      </c>
      <c r="AF239" s="50" t="b">
        <f>ISNONTEXT(IF(B239&lt;&gt;B240,COUNTIF($B$3:B239,B239),""))</f>
        <v>1</v>
      </c>
    </row>
    <row r="240" spans="1:32" ht="17" x14ac:dyDescent="0.2">
      <c r="A240" s="4">
        <v>181</v>
      </c>
      <c r="B240" s="6" t="s">
        <v>249</v>
      </c>
      <c r="C240" s="6" t="str">
        <f t="shared" si="3"/>
        <v>Jordan Hall</v>
      </c>
      <c r="D240" s="5" t="s">
        <v>77</v>
      </c>
      <c r="E240" s="5">
        <v>21</v>
      </c>
      <c r="F240" s="6" t="s">
        <v>35</v>
      </c>
      <c r="G240" s="5">
        <v>9</v>
      </c>
      <c r="H240" s="5">
        <v>0</v>
      </c>
      <c r="I240" s="5">
        <v>9.1999999999999993</v>
      </c>
      <c r="J240" s="5">
        <v>1</v>
      </c>
      <c r="K240" s="5">
        <v>3.1</v>
      </c>
      <c r="L240" s="5">
        <v>0.32100000000000001</v>
      </c>
      <c r="M240" s="5">
        <v>0.3</v>
      </c>
      <c r="N240" s="5">
        <v>1.7</v>
      </c>
      <c r="O240" s="5">
        <v>0.2</v>
      </c>
      <c r="P240" s="5">
        <v>0.7</v>
      </c>
      <c r="Q240" s="5">
        <v>1.4</v>
      </c>
      <c r="R240" s="5">
        <v>0.46200000000000002</v>
      </c>
      <c r="S240" s="5">
        <v>0.375</v>
      </c>
      <c r="T240" s="5">
        <v>0.8</v>
      </c>
      <c r="U240" s="5">
        <v>1</v>
      </c>
      <c r="V240" s="5">
        <v>0.77800000000000002</v>
      </c>
      <c r="W240" s="5">
        <v>0.3</v>
      </c>
      <c r="X240" s="5">
        <v>1</v>
      </c>
      <c r="Y240" s="5">
        <v>1.3</v>
      </c>
      <c r="Z240" s="5">
        <v>1.2</v>
      </c>
      <c r="AA240" s="5">
        <v>0.1</v>
      </c>
      <c r="AB240" s="5">
        <v>0</v>
      </c>
      <c r="AC240" s="5">
        <v>0.8</v>
      </c>
      <c r="AD240" s="5">
        <v>0.7</v>
      </c>
      <c r="AE240" s="5">
        <v>3.1</v>
      </c>
      <c r="AF240" s="50" t="b">
        <f>ISNONTEXT(IF(B240&lt;&gt;B241,COUNTIF($B$3:B240,B240),""))</f>
        <v>1</v>
      </c>
    </row>
    <row r="241" spans="1:32" ht="17" x14ac:dyDescent="0.2">
      <c r="A241" s="4">
        <v>182</v>
      </c>
      <c r="B241" s="6" t="s">
        <v>250</v>
      </c>
      <c r="C241" s="6" t="str">
        <f t="shared" si="3"/>
        <v/>
      </c>
      <c r="D241" s="5" t="s">
        <v>73</v>
      </c>
      <c r="E241" s="5">
        <v>21</v>
      </c>
      <c r="F241" s="5" t="s">
        <v>677</v>
      </c>
      <c r="G241" s="5">
        <v>37</v>
      </c>
      <c r="H241" s="5">
        <v>1</v>
      </c>
      <c r="I241" s="5">
        <v>15</v>
      </c>
      <c r="J241" s="5">
        <v>2</v>
      </c>
      <c r="K241" s="5">
        <v>4.5999999999999996</v>
      </c>
      <c r="L241" s="5">
        <v>0.435</v>
      </c>
      <c r="M241" s="5">
        <v>0.8</v>
      </c>
      <c r="N241" s="5">
        <v>2.1</v>
      </c>
      <c r="O241" s="5">
        <v>0.36699999999999999</v>
      </c>
      <c r="P241" s="5">
        <v>1.2</v>
      </c>
      <c r="Q241" s="5">
        <v>2.5</v>
      </c>
      <c r="R241" s="5">
        <v>0.495</v>
      </c>
      <c r="S241" s="5">
        <v>0.52100000000000002</v>
      </c>
      <c r="T241" s="5">
        <v>1.2</v>
      </c>
      <c r="U241" s="5">
        <v>1.5</v>
      </c>
      <c r="V241" s="5">
        <v>0.80400000000000005</v>
      </c>
      <c r="W241" s="5">
        <v>0.4</v>
      </c>
      <c r="X241" s="5">
        <v>1.3</v>
      </c>
      <c r="Y241" s="5">
        <v>1.7</v>
      </c>
      <c r="Z241" s="5">
        <v>1.2</v>
      </c>
      <c r="AA241" s="5">
        <v>0.6</v>
      </c>
      <c r="AB241" s="5">
        <v>0.1</v>
      </c>
      <c r="AC241" s="5">
        <v>0.9</v>
      </c>
      <c r="AD241" s="5">
        <v>0.9</v>
      </c>
      <c r="AE241" s="5">
        <v>6</v>
      </c>
      <c r="AF241" s="50" t="b">
        <f>ISNONTEXT(IF(B241&lt;&gt;B242,COUNTIF($B$3:B241,B241),""))</f>
        <v>0</v>
      </c>
    </row>
    <row r="242" spans="1:32" ht="17" x14ac:dyDescent="0.2">
      <c r="A242" s="4">
        <v>182</v>
      </c>
      <c r="B242" s="6" t="s">
        <v>250</v>
      </c>
      <c r="C242" s="6" t="str">
        <f t="shared" si="3"/>
        <v/>
      </c>
      <c r="D242" s="5" t="s">
        <v>73</v>
      </c>
      <c r="E242" s="5">
        <v>21</v>
      </c>
      <c r="F242" s="6" t="s">
        <v>27</v>
      </c>
      <c r="G242" s="5">
        <v>26</v>
      </c>
      <c r="H242" s="5">
        <v>0</v>
      </c>
      <c r="I242" s="5">
        <v>13.9</v>
      </c>
      <c r="J242" s="5">
        <v>1.9</v>
      </c>
      <c r="K242" s="5">
        <v>4.4000000000000004</v>
      </c>
      <c r="L242" s="5">
        <v>0.439</v>
      </c>
      <c r="M242" s="5">
        <v>0.7</v>
      </c>
      <c r="N242" s="5">
        <v>2</v>
      </c>
      <c r="O242" s="5">
        <v>0.34</v>
      </c>
      <c r="P242" s="5">
        <v>1.2</v>
      </c>
      <c r="Q242" s="5">
        <v>2.2999999999999998</v>
      </c>
      <c r="R242" s="5">
        <v>0.52500000000000002</v>
      </c>
      <c r="S242" s="5">
        <v>0.51800000000000002</v>
      </c>
      <c r="T242" s="5">
        <v>1.2</v>
      </c>
      <c r="U242" s="5">
        <v>1.4</v>
      </c>
      <c r="V242" s="5">
        <v>0.83799999999999997</v>
      </c>
      <c r="W242" s="5">
        <v>0.3</v>
      </c>
      <c r="X242" s="5">
        <v>1.2</v>
      </c>
      <c r="Y242" s="5">
        <v>1.5</v>
      </c>
      <c r="Z242" s="5">
        <v>1.3</v>
      </c>
      <c r="AA242" s="5">
        <v>0.6</v>
      </c>
      <c r="AB242" s="5">
        <v>0.2</v>
      </c>
      <c r="AC242" s="5">
        <v>0.8</v>
      </c>
      <c r="AD242" s="5">
        <v>0.8</v>
      </c>
      <c r="AE242" s="5">
        <v>5.7</v>
      </c>
      <c r="AF242" s="50" t="b">
        <f>ISNONTEXT(IF(B242&lt;&gt;B243,COUNTIF($B$3:B242,B242),""))</f>
        <v>0</v>
      </c>
    </row>
    <row r="243" spans="1:32" ht="17" x14ac:dyDescent="0.2">
      <c r="A243" s="4">
        <v>182</v>
      </c>
      <c r="B243" s="6" t="s">
        <v>250</v>
      </c>
      <c r="C243" s="6" t="str">
        <f t="shared" si="3"/>
        <v>R.J. Hampton</v>
      </c>
      <c r="D243" s="5" t="s">
        <v>73</v>
      </c>
      <c r="E243" s="5">
        <v>21</v>
      </c>
      <c r="F243" s="6" t="s">
        <v>28</v>
      </c>
      <c r="G243" s="5">
        <v>11</v>
      </c>
      <c r="H243" s="5">
        <v>1</v>
      </c>
      <c r="I243" s="5">
        <v>17.600000000000001</v>
      </c>
      <c r="J243" s="5">
        <v>2.2000000000000002</v>
      </c>
      <c r="K243" s="5">
        <v>5.0999999999999996</v>
      </c>
      <c r="L243" s="5">
        <v>0.42899999999999999</v>
      </c>
      <c r="M243" s="5">
        <v>1</v>
      </c>
      <c r="N243" s="5">
        <v>2.4</v>
      </c>
      <c r="O243" s="5">
        <v>0.42299999999999999</v>
      </c>
      <c r="P243" s="5">
        <v>1.2</v>
      </c>
      <c r="Q243" s="5">
        <v>2.7</v>
      </c>
      <c r="R243" s="5">
        <v>0.433</v>
      </c>
      <c r="S243" s="5">
        <v>0.52700000000000002</v>
      </c>
      <c r="T243" s="5">
        <v>1.3</v>
      </c>
      <c r="U243" s="5">
        <v>1.7</v>
      </c>
      <c r="V243" s="5">
        <v>0.73699999999999999</v>
      </c>
      <c r="W243" s="5">
        <v>0.5</v>
      </c>
      <c r="X243" s="5">
        <v>1.7</v>
      </c>
      <c r="Y243" s="5">
        <v>2.2999999999999998</v>
      </c>
      <c r="Z243" s="5">
        <v>1.1000000000000001</v>
      </c>
      <c r="AA243" s="5">
        <v>0.6</v>
      </c>
      <c r="AB243" s="5">
        <v>0.1</v>
      </c>
      <c r="AC243" s="5">
        <v>1</v>
      </c>
      <c r="AD243" s="5">
        <v>0.9</v>
      </c>
      <c r="AE243" s="5">
        <v>6.6</v>
      </c>
      <c r="AF243" s="50" t="b">
        <f>ISNONTEXT(IF(B243&lt;&gt;B244,COUNTIF($B$3:B243,B243),""))</f>
        <v>1</v>
      </c>
    </row>
    <row r="244" spans="1:32" ht="17" x14ac:dyDescent="0.2">
      <c r="A244" s="4">
        <v>183</v>
      </c>
      <c r="B244" s="6" t="s">
        <v>251</v>
      </c>
      <c r="C244" s="6" t="str">
        <f t="shared" si="3"/>
        <v>Tim Hardaway Jr.</v>
      </c>
      <c r="D244" s="5" t="s">
        <v>67</v>
      </c>
      <c r="E244" s="5">
        <v>30</v>
      </c>
      <c r="F244" s="6" t="s">
        <v>23</v>
      </c>
      <c r="G244" s="5">
        <v>64</v>
      </c>
      <c r="H244" s="5">
        <v>40</v>
      </c>
      <c r="I244" s="5">
        <v>30.2</v>
      </c>
      <c r="J244" s="5">
        <v>4.7</v>
      </c>
      <c r="K244" s="5">
        <v>12</v>
      </c>
      <c r="L244" s="5">
        <v>0.39200000000000002</v>
      </c>
      <c r="M244" s="5">
        <v>3</v>
      </c>
      <c r="N244" s="5">
        <v>7.8</v>
      </c>
      <c r="O244" s="5">
        <v>0.378</v>
      </c>
      <c r="P244" s="5">
        <v>1.8</v>
      </c>
      <c r="Q244" s="5">
        <v>4.2</v>
      </c>
      <c r="R244" s="5">
        <v>0.41599999999999998</v>
      </c>
      <c r="S244" s="5">
        <v>0.51500000000000001</v>
      </c>
      <c r="T244" s="5">
        <v>1.8</v>
      </c>
      <c r="U244" s="5">
        <v>2.2999999999999998</v>
      </c>
      <c r="V244" s="5">
        <v>0.76400000000000001</v>
      </c>
      <c r="W244" s="5">
        <v>0.3</v>
      </c>
      <c r="X244" s="5">
        <v>3.2</v>
      </c>
      <c r="Y244" s="5">
        <v>3.6</v>
      </c>
      <c r="Z244" s="5">
        <v>1.8</v>
      </c>
      <c r="AA244" s="5">
        <v>0.7</v>
      </c>
      <c r="AB244" s="5">
        <v>0.2</v>
      </c>
      <c r="AC244" s="5">
        <v>0.9</v>
      </c>
      <c r="AD244" s="5">
        <v>1.6</v>
      </c>
      <c r="AE244" s="5">
        <v>14.2</v>
      </c>
      <c r="AF244" s="50" t="b">
        <f>ISNONTEXT(IF(B244&lt;&gt;B245,COUNTIF($B$3:B244,B244),""))</f>
        <v>1</v>
      </c>
    </row>
    <row r="245" spans="1:32" ht="17" x14ac:dyDescent="0.2">
      <c r="A245" s="4">
        <v>184</v>
      </c>
      <c r="B245" s="6" t="s">
        <v>252</v>
      </c>
      <c r="C245" s="6" t="str">
        <f t="shared" si="3"/>
        <v>James Harden</v>
      </c>
      <c r="D245" s="5" t="s">
        <v>73</v>
      </c>
      <c r="E245" s="5">
        <v>33</v>
      </c>
      <c r="F245" s="6" t="s">
        <v>32</v>
      </c>
      <c r="G245" s="5">
        <v>52</v>
      </c>
      <c r="H245" s="5">
        <v>52</v>
      </c>
      <c r="I245" s="5">
        <v>36.799999999999997</v>
      </c>
      <c r="J245" s="5">
        <v>6.5</v>
      </c>
      <c r="K245" s="5">
        <v>14.7</v>
      </c>
      <c r="L245" s="5">
        <v>0.44600000000000001</v>
      </c>
      <c r="M245" s="5">
        <v>2.9</v>
      </c>
      <c r="N245" s="5">
        <v>7.3</v>
      </c>
      <c r="O245" s="5">
        <v>0.39</v>
      </c>
      <c r="P245" s="5">
        <v>3.7</v>
      </c>
      <c r="Q245" s="5">
        <v>7.3</v>
      </c>
      <c r="R245" s="5">
        <v>0.503</v>
      </c>
      <c r="S245" s="5">
        <v>0.54400000000000004</v>
      </c>
      <c r="T245" s="5">
        <v>5.8</v>
      </c>
      <c r="U245" s="5">
        <v>6.6</v>
      </c>
      <c r="V245" s="5">
        <v>0.86699999999999999</v>
      </c>
      <c r="W245" s="5">
        <v>0.7</v>
      </c>
      <c r="X245" s="5">
        <v>5.6</v>
      </c>
      <c r="Y245" s="5">
        <v>6.3</v>
      </c>
      <c r="Z245" s="5">
        <v>10.8</v>
      </c>
      <c r="AA245" s="5">
        <v>1.2</v>
      </c>
      <c r="AB245" s="5">
        <v>0.5</v>
      </c>
      <c r="AC245" s="5">
        <v>3.3</v>
      </c>
      <c r="AD245" s="5">
        <v>1.9</v>
      </c>
      <c r="AE245" s="5">
        <v>21.7</v>
      </c>
      <c r="AF245" s="50" t="b">
        <f>ISNONTEXT(IF(B245&lt;&gt;B246,COUNTIF($B$3:B245,B245),""))</f>
        <v>1</v>
      </c>
    </row>
    <row r="246" spans="1:32" ht="17" x14ac:dyDescent="0.2">
      <c r="A246" s="4">
        <v>185</v>
      </c>
      <c r="B246" s="6" t="s">
        <v>253</v>
      </c>
      <c r="C246" s="6" t="str">
        <f t="shared" si="3"/>
        <v>Jaden Hardy</v>
      </c>
      <c r="D246" s="5" t="s">
        <v>67</v>
      </c>
      <c r="E246" s="5">
        <v>20</v>
      </c>
      <c r="F246" s="6" t="s">
        <v>23</v>
      </c>
      <c r="G246" s="5">
        <v>37</v>
      </c>
      <c r="H246" s="5">
        <v>3</v>
      </c>
      <c r="I246" s="5">
        <v>13.8</v>
      </c>
      <c r="J246" s="5">
        <v>2.6</v>
      </c>
      <c r="K246" s="5">
        <v>6.3</v>
      </c>
      <c r="L246" s="5">
        <v>0.41599999999999998</v>
      </c>
      <c r="M246" s="5">
        <v>1.1000000000000001</v>
      </c>
      <c r="N246" s="5">
        <v>2.9</v>
      </c>
      <c r="O246" s="5">
        <v>0.36399999999999999</v>
      </c>
      <c r="P246" s="5">
        <v>1.6</v>
      </c>
      <c r="Q246" s="5">
        <v>3.4</v>
      </c>
      <c r="R246" s="5">
        <v>0.46</v>
      </c>
      <c r="S246" s="5">
        <v>0.5</v>
      </c>
      <c r="T246" s="5">
        <v>1.6</v>
      </c>
      <c r="U246" s="5">
        <v>1.9</v>
      </c>
      <c r="V246" s="5">
        <v>0.84099999999999997</v>
      </c>
      <c r="W246" s="5">
        <v>0.2</v>
      </c>
      <c r="X246" s="5">
        <v>1.4</v>
      </c>
      <c r="Y246" s="5">
        <v>1.6</v>
      </c>
      <c r="Z246" s="5">
        <v>1.1000000000000001</v>
      </c>
      <c r="AA246" s="5">
        <v>0.3</v>
      </c>
      <c r="AB246" s="5">
        <v>0.1</v>
      </c>
      <c r="AC246" s="5">
        <v>0.9</v>
      </c>
      <c r="AD246" s="5">
        <v>1.2</v>
      </c>
      <c r="AE246" s="5">
        <v>7.9</v>
      </c>
      <c r="AF246" s="50" t="b">
        <f>ISNONTEXT(IF(B246&lt;&gt;B247,COUNTIF($B$3:B246,B246),""))</f>
        <v>1</v>
      </c>
    </row>
    <row r="247" spans="1:32" ht="17" x14ac:dyDescent="0.2">
      <c r="A247" s="4">
        <v>186</v>
      </c>
      <c r="B247" s="6" t="s">
        <v>254</v>
      </c>
      <c r="C247" s="6" t="str">
        <f t="shared" si="3"/>
        <v>Ron Harper Jr.</v>
      </c>
      <c r="D247" s="5" t="s">
        <v>77</v>
      </c>
      <c r="E247" s="5">
        <v>22</v>
      </c>
      <c r="F247" s="6" t="s">
        <v>40</v>
      </c>
      <c r="G247" s="5">
        <v>4</v>
      </c>
      <c r="H247" s="5">
        <v>0</v>
      </c>
      <c r="I247" s="5">
        <v>3.5</v>
      </c>
      <c r="J247" s="5">
        <v>1</v>
      </c>
      <c r="K247" s="5">
        <v>1.8</v>
      </c>
      <c r="L247" s="5">
        <v>0.57099999999999995</v>
      </c>
      <c r="M247" s="5">
        <v>0.5</v>
      </c>
      <c r="N247" s="5">
        <v>1</v>
      </c>
      <c r="O247" s="5">
        <v>0.5</v>
      </c>
      <c r="P247" s="5">
        <v>0.5</v>
      </c>
      <c r="Q247" s="5">
        <v>0.8</v>
      </c>
      <c r="R247" s="5">
        <v>0.66700000000000004</v>
      </c>
      <c r="S247" s="5">
        <v>0.71399999999999997</v>
      </c>
      <c r="T247" s="5">
        <v>0</v>
      </c>
      <c r="U247" s="5">
        <v>0</v>
      </c>
      <c r="V247" s="5"/>
      <c r="W247" s="5">
        <v>0.3</v>
      </c>
      <c r="X247" s="5">
        <v>0.3</v>
      </c>
      <c r="Y247" s="5">
        <v>0.5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2.5</v>
      </c>
      <c r="AF247" s="50" t="b">
        <f>ISNONTEXT(IF(B247&lt;&gt;B248,COUNTIF($B$3:B247,B247),""))</f>
        <v>1</v>
      </c>
    </row>
    <row r="248" spans="1:32" ht="17" x14ac:dyDescent="0.2">
      <c r="A248" s="4">
        <v>187</v>
      </c>
      <c r="B248" s="6" t="s">
        <v>255</v>
      </c>
      <c r="C248" s="6" t="str">
        <f t="shared" si="3"/>
        <v>Montrezl Harrell</v>
      </c>
      <c r="D248" s="5" t="s">
        <v>63</v>
      </c>
      <c r="E248" s="5">
        <v>29</v>
      </c>
      <c r="F248" s="6" t="s">
        <v>32</v>
      </c>
      <c r="G248" s="5">
        <v>51</v>
      </c>
      <c r="H248" s="5">
        <v>7</v>
      </c>
      <c r="I248" s="5">
        <v>12.3</v>
      </c>
      <c r="J248" s="5">
        <v>2.2000000000000002</v>
      </c>
      <c r="K248" s="5">
        <v>3.6</v>
      </c>
      <c r="L248" s="5">
        <v>0.60199999999999998</v>
      </c>
      <c r="M248" s="5">
        <v>0</v>
      </c>
      <c r="N248" s="5">
        <v>0</v>
      </c>
      <c r="O248" s="5">
        <v>0</v>
      </c>
      <c r="P248" s="5">
        <v>2.2000000000000002</v>
      </c>
      <c r="Q248" s="5">
        <v>3.6</v>
      </c>
      <c r="R248" s="5">
        <v>0.60899999999999999</v>
      </c>
      <c r="S248" s="5">
        <v>0.60199999999999998</v>
      </c>
      <c r="T248" s="5">
        <v>1.2</v>
      </c>
      <c r="U248" s="5">
        <v>1.7</v>
      </c>
      <c r="V248" s="5">
        <v>0.69399999999999995</v>
      </c>
      <c r="W248" s="5">
        <v>1.2</v>
      </c>
      <c r="X248" s="5">
        <v>1.6</v>
      </c>
      <c r="Y248" s="5">
        <v>2.7</v>
      </c>
      <c r="Z248" s="5">
        <v>0.6</v>
      </c>
      <c r="AA248" s="5">
        <v>0.3</v>
      </c>
      <c r="AB248" s="5">
        <v>0.5</v>
      </c>
      <c r="AC248" s="5">
        <v>0.6</v>
      </c>
      <c r="AD248" s="5">
        <v>1.5</v>
      </c>
      <c r="AE248" s="5">
        <v>5.5</v>
      </c>
      <c r="AF248" s="50" t="b">
        <f>ISNONTEXT(IF(B248&lt;&gt;B249,COUNTIF($B$3:B248,B248),""))</f>
        <v>1</v>
      </c>
    </row>
    <row r="249" spans="1:32" ht="17" x14ac:dyDescent="0.2">
      <c r="A249" s="4">
        <v>188</v>
      </c>
      <c r="B249" s="6" t="s">
        <v>256</v>
      </c>
      <c r="C249" s="6" t="str">
        <f t="shared" si="3"/>
        <v>Gary Harris</v>
      </c>
      <c r="D249" s="5" t="s">
        <v>67</v>
      </c>
      <c r="E249" s="5">
        <v>28</v>
      </c>
      <c r="F249" s="6" t="s">
        <v>27</v>
      </c>
      <c r="G249" s="5">
        <v>39</v>
      </c>
      <c r="H249" s="5">
        <v>33</v>
      </c>
      <c r="I249" s="5">
        <v>25</v>
      </c>
      <c r="J249" s="5">
        <v>2.9</v>
      </c>
      <c r="K249" s="5">
        <v>6.5</v>
      </c>
      <c r="L249" s="5">
        <v>0.45200000000000001</v>
      </c>
      <c r="M249" s="5">
        <v>1.9</v>
      </c>
      <c r="N249" s="5">
        <v>4.5</v>
      </c>
      <c r="O249" s="5">
        <v>0.42499999999999999</v>
      </c>
      <c r="P249" s="5">
        <v>1</v>
      </c>
      <c r="Q249" s="5">
        <v>2</v>
      </c>
      <c r="R249" s="5">
        <v>0.51300000000000001</v>
      </c>
      <c r="S249" s="5">
        <v>0.59899999999999998</v>
      </c>
      <c r="T249" s="5">
        <v>0.6</v>
      </c>
      <c r="U249" s="5">
        <v>0.7</v>
      </c>
      <c r="V249" s="5">
        <v>0.89300000000000002</v>
      </c>
      <c r="W249" s="5">
        <v>0.5</v>
      </c>
      <c r="X249" s="5">
        <v>1.6</v>
      </c>
      <c r="Y249" s="5">
        <v>2.1</v>
      </c>
      <c r="Z249" s="5">
        <v>1.3</v>
      </c>
      <c r="AA249" s="5">
        <v>1</v>
      </c>
      <c r="AB249" s="5">
        <v>0.2</v>
      </c>
      <c r="AC249" s="5">
        <v>0.7</v>
      </c>
      <c r="AD249" s="5">
        <v>2</v>
      </c>
      <c r="AE249" s="5">
        <v>8.4</v>
      </c>
      <c r="AF249" s="50" t="b">
        <f>ISNONTEXT(IF(B249&lt;&gt;B250,COUNTIF($B$3:B249,B249),""))</f>
        <v>1</v>
      </c>
    </row>
    <row r="250" spans="1:32" ht="17" x14ac:dyDescent="0.2">
      <c r="A250" s="4">
        <v>189</v>
      </c>
      <c r="B250" s="6" t="s">
        <v>257</v>
      </c>
      <c r="C250" s="6" t="str">
        <f t="shared" si="3"/>
        <v>Joe Harris</v>
      </c>
      <c r="D250" s="5" t="s">
        <v>67</v>
      </c>
      <c r="E250" s="5">
        <v>31</v>
      </c>
      <c r="F250" s="6" t="s">
        <v>125</v>
      </c>
      <c r="G250" s="5">
        <v>63</v>
      </c>
      <c r="H250" s="5">
        <v>33</v>
      </c>
      <c r="I250" s="5">
        <v>21.6</v>
      </c>
      <c r="J250" s="5">
        <v>2.8</v>
      </c>
      <c r="K250" s="5">
        <v>6.1</v>
      </c>
      <c r="L250" s="5">
        <v>0.45600000000000002</v>
      </c>
      <c r="M250" s="5">
        <v>1.9</v>
      </c>
      <c r="N250" s="5">
        <v>4.5</v>
      </c>
      <c r="O250" s="5">
        <v>0.42399999999999999</v>
      </c>
      <c r="P250" s="5">
        <v>0.9</v>
      </c>
      <c r="Q250" s="5">
        <v>1.6</v>
      </c>
      <c r="R250" s="5">
        <v>0.54400000000000004</v>
      </c>
      <c r="S250" s="5">
        <v>0.61099999999999999</v>
      </c>
      <c r="T250" s="5">
        <v>0.2</v>
      </c>
      <c r="U250" s="5">
        <v>0.4</v>
      </c>
      <c r="V250" s="5">
        <v>0.625</v>
      </c>
      <c r="W250" s="5">
        <v>0.3</v>
      </c>
      <c r="X250" s="5">
        <v>2</v>
      </c>
      <c r="Y250" s="5">
        <v>2.2999999999999998</v>
      </c>
      <c r="Z250" s="5">
        <v>1.4</v>
      </c>
      <c r="AA250" s="5">
        <v>0.5</v>
      </c>
      <c r="AB250" s="5">
        <v>0.2</v>
      </c>
      <c r="AC250" s="5">
        <v>0.6</v>
      </c>
      <c r="AD250" s="5">
        <v>2.2000000000000002</v>
      </c>
      <c r="AE250" s="5">
        <v>7.7</v>
      </c>
      <c r="AF250" s="50" t="b">
        <f>ISNONTEXT(IF(B250&lt;&gt;B251,COUNTIF($B$3:B250,B250),""))</f>
        <v>1</v>
      </c>
    </row>
    <row r="251" spans="1:32" ht="17" x14ac:dyDescent="0.2">
      <c r="A251" s="4">
        <v>190</v>
      </c>
      <c r="B251" s="6" t="s">
        <v>258</v>
      </c>
      <c r="C251" s="6" t="str">
        <f t="shared" si="3"/>
        <v>Kevon Harris</v>
      </c>
      <c r="D251" s="5" t="s">
        <v>67</v>
      </c>
      <c r="E251" s="5">
        <v>25</v>
      </c>
      <c r="F251" s="6" t="s">
        <v>27</v>
      </c>
      <c r="G251" s="5">
        <v>28</v>
      </c>
      <c r="H251" s="5">
        <v>0</v>
      </c>
      <c r="I251" s="5">
        <v>12.3</v>
      </c>
      <c r="J251" s="5">
        <v>1.1000000000000001</v>
      </c>
      <c r="K251" s="5">
        <v>2.8</v>
      </c>
      <c r="L251" s="5">
        <v>0.41599999999999998</v>
      </c>
      <c r="M251" s="5">
        <v>0.4</v>
      </c>
      <c r="N251" s="5">
        <v>1</v>
      </c>
      <c r="O251" s="5">
        <v>0.39300000000000002</v>
      </c>
      <c r="P251" s="5">
        <v>0.8</v>
      </c>
      <c r="Q251" s="5">
        <v>1.8</v>
      </c>
      <c r="R251" s="5">
        <v>0.42899999999999999</v>
      </c>
      <c r="S251" s="5">
        <v>0.48699999999999999</v>
      </c>
      <c r="T251" s="5">
        <v>0.8</v>
      </c>
      <c r="U251" s="5">
        <v>1</v>
      </c>
      <c r="V251" s="5">
        <v>0.81499999999999995</v>
      </c>
      <c r="W251" s="5">
        <v>0.8</v>
      </c>
      <c r="X251" s="5">
        <v>1.1000000000000001</v>
      </c>
      <c r="Y251" s="5">
        <v>1.9</v>
      </c>
      <c r="Z251" s="5">
        <v>0.5</v>
      </c>
      <c r="AA251" s="5">
        <v>0.5</v>
      </c>
      <c r="AB251" s="5">
        <v>0.1</v>
      </c>
      <c r="AC251" s="5">
        <v>0.6</v>
      </c>
      <c r="AD251" s="5">
        <v>1.3</v>
      </c>
      <c r="AE251" s="5">
        <v>3.5</v>
      </c>
      <c r="AF251" s="50" t="b">
        <f>ISNONTEXT(IF(B251&lt;&gt;B252,COUNTIF($B$3:B251,B251),""))</f>
        <v>1</v>
      </c>
    </row>
    <row r="252" spans="1:32" ht="17" x14ac:dyDescent="0.2">
      <c r="A252" s="4">
        <v>191</v>
      </c>
      <c r="B252" s="6" t="s">
        <v>259</v>
      </c>
      <c r="C252" s="6" t="str">
        <f t="shared" si="3"/>
        <v>Tobias Harris</v>
      </c>
      <c r="D252" s="5" t="s">
        <v>11</v>
      </c>
      <c r="E252" s="5">
        <v>30</v>
      </c>
      <c r="F252" s="6" t="s">
        <v>32</v>
      </c>
      <c r="G252" s="5">
        <v>64</v>
      </c>
      <c r="H252" s="5">
        <v>64</v>
      </c>
      <c r="I252" s="5">
        <v>32.9</v>
      </c>
      <c r="J252" s="5">
        <v>5.8</v>
      </c>
      <c r="K252" s="5">
        <v>11.7</v>
      </c>
      <c r="L252" s="5">
        <v>0.49299999999999999</v>
      </c>
      <c r="M252" s="5">
        <v>1.7</v>
      </c>
      <c r="N252" s="5">
        <v>4.5</v>
      </c>
      <c r="O252" s="5">
        <v>0.38100000000000001</v>
      </c>
      <c r="P252" s="5">
        <v>4.0999999999999996</v>
      </c>
      <c r="Q252" s="5">
        <v>7.2</v>
      </c>
      <c r="R252" s="5">
        <v>0.56299999999999994</v>
      </c>
      <c r="S252" s="5">
        <v>0.56599999999999995</v>
      </c>
      <c r="T252" s="5">
        <v>1.5</v>
      </c>
      <c r="U252" s="5">
        <v>1.7</v>
      </c>
      <c r="V252" s="5">
        <v>0.86899999999999999</v>
      </c>
      <c r="W252" s="5">
        <v>0.9</v>
      </c>
      <c r="X252" s="5">
        <v>4.8</v>
      </c>
      <c r="Y252" s="5">
        <v>5.8</v>
      </c>
      <c r="Z252" s="5">
        <v>2.4</v>
      </c>
      <c r="AA252" s="5">
        <v>1</v>
      </c>
      <c r="AB252" s="5">
        <v>0.5</v>
      </c>
      <c r="AC252" s="5">
        <v>1.2</v>
      </c>
      <c r="AD252" s="5">
        <v>2</v>
      </c>
      <c r="AE252" s="5">
        <v>14.7</v>
      </c>
      <c r="AF252" s="50" t="b">
        <f>ISNONTEXT(IF(B252&lt;&gt;B253,COUNTIF($B$3:B252,B252),""))</f>
        <v>1</v>
      </c>
    </row>
    <row r="253" spans="1:32" ht="17" x14ac:dyDescent="0.2">
      <c r="A253" s="4">
        <v>192</v>
      </c>
      <c r="B253" s="6" t="s">
        <v>260</v>
      </c>
      <c r="C253" s="6" t="str">
        <f t="shared" si="3"/>
        <v/>
      </c>
      <c r="D253" s="5" t="s">
        <v>679</v>
      </c>
      <c r="E253" s="5">
        <v>27</v>
      </c>
      <c r="F253" s="5" t="s">
        <v>677</v>
      </c>
      <c r="G253" s="5">
        <v>65</v>
      </c>
      <c r="H253" s="5">
        <v>51</v>
      </c>
      <c r="I253" s="5">
        <v>32.700000000000003</v>
      </c>
      <c r="J253" s="5">
        <v>3.6</v>
      </c>
      <c r="K253" s="5">
        <v>7</v>
      </c>
      <c r="L253" s="5">
        <v>0.52100000000000002</v>
      </c>
      <c r="M253" s="5">
        <v>0.8</v>
      </c>
      <c r="N253" s="5">
        <v>2.2000000000000002</v>
      </c>
      <c r="O253" s="5">
        <v>0.36299999999999999</v>
      </c>
      <c r="P253" s="5">
        <v>2.8</v>
      </c>
      <c r="Q253" s="5">
        <v>4.8</v>
      </c>
      <c r="R253" s="5">
        <v>0.59499999999999997</v>
      </c>
      <c r="S253" s="5">
        <v>0.57899999999999996</v>
      </c>
      <c r="T253" s="5">
        <v>1.8</v>
      </c>
      <c r="U253" s="5">
        <v>2.4</v>
      </c>
      <c r="V253" s="5">
        <v>0.73699999999999999</v>
      </c>
      <c r="W253" s="5">
        <v>1.9</v>
      </c>
      <c r="X253" s="5">
        <v>6.1</v>
      </c>
      <c r="Y253" s="5">
        <v>7.9</v>
      </c>
      <c r="Z253" s="5">
        <v>3.9</v>
      </c>
      <c r="AA253" s="5">
        <v>1.1000000000000001</v>
      </c>
      <c r="AB253" s="5">
        <v>0.2</v>
      </c>
      <c r="AC253" s="5">
        <v>1.6</v>
      </c>
      <c r="AD253" s="5">
        <v>2.6</v>
      </c>
      <c r="AE253" s="5">
        <v>9.9</v>
      </c>
      <c r="AF253" s="50" t="b">
        <f>ISNONTEXT(IF(B253&lt;&gt;B254,COUNTIF($B$3:B253,B253),""))</f>
        <v>0</v>
      </c>
    </row>
    <row r="254" spans="1:32" ht="17" x14ac:dyDescent="0.2">
      <c r="A254" s="4">
        <v>192</v>
      </c>
      <c r="B254" s="6" t="s">
        <v>260</v>
      </c>
      <c r="C254" s="6" t="str">
        <f t="shared" si="3"/>
        <v/>
      </c>
      <c r="D254" s="5" t="s">
        <v>77</v>
      </c>
      <c r="E254" s="5">
        <v>27</v>
      </c>
      <c r="F254" s="6" t="s">
        <v>33</v>
      </c>
      <c r="G254" s="5">
        <v>51</v>
      </c>
      <c r="H254" s="5">
        <v>51</v>
      </c>
      <c r="I254" s="5">
        <v>33.4</v>
      </c>
      <c r="J254" s="5">
        <v>3.6</v>
      </c>
      <c r="K254" s="5">
        <v>7.1</v>
      </c>
      <c r="L254" s="5">
        <v>0.504</v>
      </c>
      <c r="M254" s="5">
        <v>0.7</v>
      </c>
      <c r="N254" s="5">
        <v>2.2000000000000002</v>
      </c>
      <c r="O254" s="5">
        <v>0.30399999999999999</v>
      </c>
      <c r="P254" s="5">
        <v>2.9</v>
      </c>
      <c r="Q254" s="5">
        <v>4.9000000000000004</v>
      </c>
      <c r="R254" s="5">
        <v>0.59399999999999997</v>
      </c>
      <c r="S254" s="5">
        <v>0.55100000000000005</v>
      </c>
      <c r="T254" s="5">
        <v>1.7</v>
      </c>
      <c r="U254" s="5">
        <v>2.2999999999999998</v>
      </c>
      <c r="V254" s="5">
        <v>0.73099999999999998</v>
      </c>
      <c r="W254" s="5">
        <v>1.9</v>
      </c>
      <c r="X254" s="5">
        <v>6.3</v>
      </c>
      <c r="Y254" s="5">
        <v>8.1999999999999993</v>
      </c>
      <c r="Z254" s="5">
        <v>3.9</v>
      </c>
      <c r="AA254" s="5">
        <v>1.1000000000000001</v>
      </c>
      <c r="AB254" s="5">
        <v>0.2</v>
      </c>
      <c r="AC254" s="5">
        <v>1.5</v>
      </c>
      <c r="AD254" s="5">
        <v>2.6</v>
      </c>
      <c r="AE254" s="5">
        <v>9.5</v>
      </c>
      <c r="AF254" s="50" t="b">
        <f>ISNONTEXT(IF(B254&lt;&gt;B255,COUNTIF($B$3:B254,B254),""))</f>
        <v>0</v>
      </c>
    </row>
    <row r="255" spans="1:32" ht="17" x14ac:dyDescent="0.2">
      <c r="A255" s="4">
        <v>192</v>
      </c>
      <c r="B255" s="6" t="s">
        <v>260</v>
      </c>
      <c r="C255" s="6" t="str">
        <f t="shared" si="3"/>
        <v>Josh Hart</v>
      </c>
      <c r="D255" s="5" t="s">
        <v>67</v>
      </c>
      <c r="E255" s="5">
        <v>27</v>
      </c>
      <c r="F255" s="6" t="s">
        <v>12</v>
      </c>
      <c r="G255" s="5">
        <v>14</v>
      </c>
      <c r="H255" s="5">
        <v>0</v>
      </c>
      <c r="I255" s="5">
        <v>30.2</v>
      </c>
      <c r="J255" s="5">
        <v>3.9</v>
      </c>
      <c r="K255" s="5">
        <v>6.6</v>
      </c>
      <c r="L255" s="5">
        <v>0.58699999999999997</v>
      </c>
      <c r="M255" s="5">
        <v>1.4</v>
      </c>
      <c r="N255" s="5">
        <v>2.4</v>
      </c>
      <c r="O255" s="5">
        <v>0.55900000000000005</v>
      </c>
      <c r="P255" s="5">
        <v>2.5</v>
      </c>
      <c r="Q255" s="5">
        <v>4.0999999999999996</v>
      </c>
      <c r="R255" s="5">
        <v>0.60299999999999998</v>
      </c>
      <c r="S255" s="5">
        <v>0.69</v>
      </c>
      <c r="T255" s="5">
        <v>2</v>
      </c>
      <c r="U255" s="5">
        <v>2.6</v>
      </c>
      <c r="V255" s="5">
        <v>0.75700000000000001</v>
      </c>
      <c r="W255" s="5">
        <v>1.9</v>
      </c>
      <c r="X255" s="5">
        <v>5.2</v>
      </c>
      <c r="Y255" s="5">
        <v>7.1</v>
      </c>
      <c r="Z255" s="5">
        <v>3.9</v>
      </c>
      <c r="AA255" s="5">
        <v>1.2</v>
      </c>
      <c r="AB255" s="5">
        <v>0.4</v>
      </c>
      <c r="AC255" s="5">
        <v>1.7</v>
      </c>
      <c r="AD255" s="5">
        <v>2.6</v>
      </c>
      <c r="AE255" s="5">
        <v>11.1</v>
      </c>
      <c r="AF255" s="50" t="b">
        <f>ISNONTEXT(IF(B255&lt;&gt;B256,COUNTIF($B$3:B255,B255),""))</f>
        <v>1</v>
      </c>
    </row>
    <row r="256" spans="1:32" ht="17" x14ac:dyDescent="0.2">
      <c r="A256" s="4">
        <v>193</v>
      </c>
      <c r="B256" s="6" t="s">
        <v>261</v>
      </c>
      <c r="C256" s="6" t="str">
        <f t="shared" si="3"/>
        <v>Isaiah Hartenstein</v>
      </c>
      <c r="D256" s="5" t="s">
        <v>63</v>
      </c>
      <c r="E256" s="5">
        <v>24</v>
      </c>
      <c r="F256" s="6" t="s">
        <v>12</v>
      </c>
      <c r="G256" s="5">
        <v>71</v>
      </c>
      <c r="H256" s="5">
        <v>7</v>
      </c>
      <c r="I256" s="5">
        <v>19.600000000000001</v>
      </c>
      <c r="J256" s="5">
        <v>2.1</v>
      </c>
      <c r="K256" s="5">
        <v>4</v>
      </c>
      <c r="L256" s="5">
        <v>0.51400000000000001</v>
      </c>
      <c r="M256" s="5">
        <v>0.1</v>
      </c>
      <c r="N256" s="5">
        <v>0.5</v>
      </c>
      <c r="O256" s="5">
        <v>0.222</v>
      </c>
      <c r="P256" s="5">
        <v>1.9</v>
      </c>
      <c r="Q256" s="5">
        <v>3.5</v>
      </c>
      <c r="R256" s="5">
        <v>0.55600000000000005</v>
      </c>
      <c r="S256" s="5">
        <v>0.52800000000000002</v>
      </c>
      <c r="T256" s="5">
        <v>0.6</v>
      </c>
      <c r="U256" s="5">
        <v>0.8</v>
      </c>
      <c r="V256" s="5">
        <v>0.74099999999999999</v>
      </c>
      <c r="W256" s="5">
        <v>2.7</v>
      </c>
      <c r="X256" s="5">
        <v>3.9</v>
      </c>
      <c r="Y256" s="5">
        <v>6.6</v>
      </c>
      <c r="Z256" s="5">
        <v>1</v>
      </c>
      <c r="AA256" s="5">
        <v>0.6</v>
      </c>
      <c r="AB256" s="5">
        <v>0.8</v>
      </c>
      <c r="AC256" s="5">
        <v>0.8</v>
      </c>
      <c r="AD256" s="5">
        <v>2.6</v>
      </c>
      <c r="AE256" s="5">
        <v>4.8</v>
      </c>
      <c r="AF256" s="50" t="b">
        <f>ISNONTEXT(IF(B256&lt;&gt;B257,COUNTIF($B$3:B256,B256),""))</f>
        <v>1</v>
      </c>
    </row>
    <row r="257" spans="1:32" ht="17" x14ac:dyDescent="0.2">
      <c r="A257" s="4">
        <v>194</v>
      </c>
      <c r="B257" s="6" t="s">
        <v>262</v>
      </c>
      <c r="C257" s="6" t="str">
        <f t="shared" si="3"/>
        <v>Udonis Haslem</v>
      </c>
      <c r="D257" s="5" t="s">
        <v>63</v>
      </c>
      <c r="E257" s="5">
        <v>42</v>
      </c>
      <c r="F257" s="6" t="s">
        <v>26</v>
      </c>
      <c r="G257" s="5">
        <v>6</v>
      </c>
      <c r="H257" s="5">
        <v>1</v>
      </c>
      <c r="I257" s="5">
        <v>7.7</v>
      </c>
      <c r="J257" s="5">
        <v>0.2</v>
      </c>
      <c r="K257" s="5">
        <v>2</v>
      </c>
      <c r="L257" s="5">
        <v>8.3000000000000004E-2</v>
      </c>
      <c r="M257" s="5">
        <v>0</v>
      </c>
      <c r="N257" s="5">
        <v>0.3</v>
      </c>
      <c r="O257" s="5">
        <v>0</v>
      </c>
      <c r="P257" s="5">
        <v>0.2</v>
      </c>
      <c r="Q257" s="5">
        <v>1.7</v>
      </c>
      <c r="R257" s="5">
        <v>0.1</v>
      </c>
      <c r="S257" s="5">
        <v>8.3000000000000004E-2</v>
      </c>
      <c r="T257" s="5">
        <v>0.2</v>
      </c>
      <c r="U257" s="5">
        <v>0.3</v>
      </c>
      <c r="V257" s="5">
        <v>0.5</v>
      </c>
      <c r="W257" s="5">
        <v>0.7</v>
      </c>
      <c r="X257" s="5">
        <v>0.7</v>
      </c>
      <c r="Y257" s="5">
        <v>1.3</v>
      </c>
      <c r="Z257" s="5">
        <v>0</v>
      </c>
      <c r="AA257" s="5">
        <v>0.2</v>
      </c>
      <c r="AB257" s="5">
        <v>0.2</v>
      </c>
      <c r="AC257" s="5">
        <v>0</v>
      </c>
      <c r="AD257" s="5">
        <v>1.3</v>
      </c>
      <c r="AE257" s="5">
        <v>0.5</v>
      </c>
      <c r="AF257" s="50" t="b">
        <f>ISNONTEXT(IF(B257&lt;&gt;B258,COUNTIF($B$3:B257,B257),""))</f>
        <v>1</v>
      </c>
    </row>
    <row r="258" spans="1:32" ht="17" x14ac:dyDescent="0.2">
      <c r="A258" s="4">
        <v>195</v>
      </c>
      <c r="B258" s="6" t="s">
        <v>263</v>
      </c>
      <c r="C258" s="6" t="str">
        <f t="shared" si="3"/>
        <v>Sam Hauser</v>
      </c>
      <c r="D258" s="5" t="s">
        <v>11</v>
      </c>
      <c r="E258" s="5">
        <v>25</v>
      </c>
      <c r="F258" s="6" t="s">
        <v>25</v>
      </c>
      <c r="G258" s="5">
        <v>69</v>
      </c>
      <c r="H258" s="5">
        <v>4</v>
      </c>
      <c r="I258" s="5">
        <v>15.7</v>
      </c>
      <c r="J258" s="5">
        <v>2.1</v>
      </c>
      <c r="K258" s="5">
        <v>4.7</v>
      </c>
      <c r="L258" s="5">
        <v>0.45300000000000001</v>
      </c>
      <c r="M258" s="5">
        <v>1.7</v>
      </c>
      <c r="N258" s="5">
        <v>4</v>
      </c>
      <c r="O258" s="5">
        <v>0.41799999999999998</v>
      </c>
      <c r="P258" s="5">
        <v>0.5</v>
      </c>
      <c r="Q258" s="5">
        <v>0.8</v>
      </c>
      <c r="R258" s="5">
        <v>0.63500000000000001</v>
      </c>
      <c r="S258" s="5">
        <v>0.628</v>
      </c>
      <c r="T258" s="5">
        <v>0.2</v>
      </c>
      <c r="U258" s="5">
        <v>0.2</v>
      </c>
      <c r="V258" s="5">
        <v>0.70599999999999996</v>
      </c>
      <c r="W258" s="5">
        <v>0.5</v>
      </c>
      <c r="X258" s="5">
        <v>2</v>
      </c>
      <c r="Y258" s="5">
        <v>2.5</v>
      </c>
      <c r="Z258" s="5">
        <v>0.7</v>
      </c>
      <c r="AA258" s="5">
        <v>0.3</v>
      </c>
      <c r="AB258" s="5">
        <v>0.3</v>
      </c>
      <c r="AC258" s="5">
        <v>0.3</v>
      </c>
      <c r="AD258" s="5">
        <v>1.3</v>
      </c>
      <c r="AE258" s="5">
        <v>6.1</v>
      </c>
      <c r="AF258" s="50" t="b">
        <f>ISNONTEXT(IF(B258&lt;&gt;B259,COUNTIF($B$3:B258,B258),""))</f>
        <v>1</v>
      </c>
    </row>
    <row r="259" spans="1:32" ht="17" x14ac:dyDescent="0.2">
      <c r="A259" s="4">
        <v>196</v>
      </c>
      <c r="B259" s="6" t="s">
        <v>264</v>
      </c>
      <c r="C259" s="6" t="str">
        <f t="shared" si="3"/>
        <v>Jaxson Hayes</v>
      </c>
      <c r="D259" s="5" t="s">
        <v>63</v>
      </c>
      <c r="E259" s="5">
        <v>22</v>
      </c>
      <c r="F259" s="6" t="s">
        <v>18</v>
      </c>
      <c r="G259" s="5">
        <v>42</v>
      </c>
      <c r="H259" s="5">
        <v>2</v>
      </c>
      <c r="I259" s="5">
        <v>14.1</v>
      </c>
      <c r="J259" s="5">
        <v>2</v>
      </c>
      <c r="K259" s="5">
        <v>3.6</v>
      </c>
      <c r="L259" s="5">
        <v>0.56699999999999995</v>
      </c>
      <c r="M259" s="5">
        <v>0.1</v>
      </c>
      <c r="N259" s="5">
        <v>0.6</v>
      </c>
      <c r="O259" s="5">
        <v>0.111</v>
      </c>
      <c r="P259" s="5">
        <v>2</v>
      </c>
      <c r="Q259" s="5">
        <v>2.9</v>
      </c>
      <c r="R259" s="5">
        <v>0.66700000000000004</v>
      </c>
      <c r="S259" s="5">
        <v>0.57699999999999996</v>
      </c>
      <c r="T259" s="5">
        <v>1.4</v>
      </c>
      <c r="U259" s="5">
        <v>2</v>
      </c>
      <c r="V259" s="5">
        <v>0.69899999999999995</v>
      </c>
      <c r="W259" s="5">
        <v>0.9</v>
      </c>
      <c r="X259" s="5">
        <v>2.1</v>
      </c>
      <c r="Y259" s="5">
        <v>3</v>
      </c>
      <c r="Z259" s="5">
        <v>0.8</v>
      </c>
      <c r="AA259" s="5">
        <v>0.5</v>
      </c>
      <c r="AB259" s="5">
        <v>0.5</v>
      </c>
      <c r="AC259" s="5">
        <v>0.7</v>
      </c>
      <c r="AD259" s="5">
        <v>1.6</v>
      </c>
      <c r="AE259" s="5">
        <v>5.5</v>
      </c>
      <c r="AF259" s="50" t="b">
        <f>ISNONTEXT(IF(B259&lt;&gt;B260,COUNTIF($B$3:B259,B259),""))</f>
        <v>1</v>
      </c>
    </row>
    <row r="260" spans="1:32" ht="17" x14ac:dyDescent="0.2">
      <c r="A260" s="4">
        <v>197</v>
      </c>
      <c r="B260" s="6" t="s">
        <v>265</v>
      </c>
      <c r="C260" s="6" t="str">
        <f t="shared" ref="C260:C323" si="4">IF(B260&lt;&gt;B261,B260,"")</f>
        <v>Killian Hayes</v>
      </c>
      <c r="D260" s="5" t="s">
        <v>73</v>
      </c>
      <c r="E260" s="5">
        <v>21</v>
      </c>
      <c r="F260" s="6" t="s">
        <v>28</v>
      </c>
      <c r="G260" s="5">
        <v>65</v>
      </c>
      <c r="H260" s="5">
        <v>45</v>
      </c>
      <c r="I260" s="5">
        <v>27.2</v>
      </c>
      <c r="J260" s="5">
        <v>3.9</v>
      </c>
      <c r="K260" s="5">
        <v>10.4</v>
      </c>
      <c r="L260" s="5">
        <v>0.372</v>
      </c>
      <c r="M260" s="5">
        <v>1</v>
      </c>
      <c r="N260" s="5">
        <v>3.7</v>
      </c>
      <c r="O260" s="5">
        <v>0.28199999999999997</v>
      </c>
      <c r="P260" s="5">
        <v>2.8</v>
      </c>
      <c r="Q260" s="5">
        <v>6.7</v>
      </c>
      <c r="R260" s="5">
        <v>0.42299999999999999</v>
      </c>
      <c r="S260" s="5">
        <v>0.42299999999999999</v>
      </c>
      <c r="T260" s="5">
        <v>0.9</v>
      </c>
      <c r="U260" s="5">
        <v>1.1000000000000001</v>
      </c>
      <c r="V260" s="5">
        <v>0.78900000000000003</v>
      </c>
      <c r="W260" s="5">
        <v>0.3</v>
      </c>
      <c r="X260" s="5">
        <v>2.4</v>
      </c>
      <c r="Y260" s="5">
        <v>2.7</v>
      </c>
      <c r="Z260" s="5">
        <v>6.1</v>
      </c>
      <c r="AA260" s="5">
        <v>1.4</v>
      </c>
      <c r="AB260" s="5">
        <v>0.4</v>
      </c>
      <c r="AC260" s="5">
        <v>2.2000000000000002</v>
      </c>
      <c r="AD260" s="5">
        <v>2.9</v>
      </c>
      <c r="AE260" s="5">
        <v>9.6</v>
      </c>
      <c r="AF260" s="50" t="b">
        <f>ISNONTEXT(IF(B260&lt;&gt;B261,COUNTIF($B$3:B260,B260),""))</f>
        <v>1</v>
      </c>
    </row>
    <row r="261" spans="1:32" ht="17" x14ac:dyDescent="0.2">
      <c r="A261" s="4">
        <v>198</v>
      </c>
      <c r="B261" s="6" t="s">
        <v>266</v>
      </c>
      <c r="C261" s="6" t="str">
        <f t="shared" si="4"/>
        <v>Gordon Hayward</v>
      </c>
      <c r="D261" s="5" t="s">
        <v>77</v>
      </c>
      <c r="E261" s="5">
        <v>32</v>
      </c>
      <c r="F261" s="6" t="s">
        <v>88</v>
      </c>
      <c r="G261" s="5">
        <v>46</v>
      </c>
      <c r="H261" s="5">
        <v>46</v>
      </c>
      <c r="I261" s="5">
        <v>31.5</v>
      </c>
      <c r="J261" s="5">
        <v>5.3</v>
      </c>
      <c r="K261" s="5">
        <v>11.4</v>
      </c>
      <c r="L261" s="5">
        <v>0.46899999999999997</v>
      </c>
      <c r="M261" s="5">
        <v>1</v>
      </c>
      <c r="N261" s="5">
        <v>3.2</v>
      </c>
      <c r="O261" s="5">
        <v>0.32400000000000001</v>
      </c>
      <c r="P261" s="5">
        <v>4.3</v>
      </c>
      <c r="Q261" s="5">
        <v>8.1999999999999993</v>
      </c>
      <c r="R261" s="5">
        <v>0.52500000000000002</v>
      </c>
      <c r="S261" s="5">
        <v>0.51400000000000001</v>
      </c>
      <c r="T261" s="5">
        <v>2.4</v>
      </c>
      <c r="U261" s="5">
        <v>3</v>
      </c>
      <c r="V261" s="5">
        <v>0.8</v>
      </c>
      <c r="W261" s="5">
        <v>0.7</v>
      </c>
      <c r="X261" s="5">
        <v>3.7</v>
      </c>
      <c r="Y261" s="5">
        <v>4.3</v>
      </c>
      <c r="Z261" s="5">
        <v>4</v>
      </c>
      <c r="AA261" s="5">
        <v>0.9</v>
      </c>
      <c r="AB261" s="5">
        <v>0.3</v>
      </c>
      <c r="AC261" s="5">
        <v>2</v>
      </c>
      <c r="AD261" s="5">
        <v>1.5</v>
      </c>
      <c r="AE261" s="5">
        <v>14.2</v>
      </c>
      <c r="AF261" s="50" t="b">
        <f>ISNONTEXT(IF(B261&lt;&gt;B262,COUNTIF($B$3:B261,B261),""))</f>
        <v>1</v>
      </c>
    </row>
    <row r="262" spans="1:32" ht="17" x14ac:dyDescent="0.2">
      <c r="A262" s="4">
        <v>199</v>
      </c>
      <c r="B262" s="6" t="s">
        <v>267</v>
      </c>
      <c r="C262" s="6" t="str">
        <f t="shared" si="4"/>
        <v>Juancho Hernangómez</v>
      </c>
      <c r="D262" s="5" t="s">
        <v>11</v>
      </c>
      <c r="E262" s="5">
        <v>27</v>
      </c>
      <c r="F262" s="6" t="s">
        <v>40</v>
      </c>
      <c r="G262" s="5">
        <v>42</v>
      </c>
      <c r="H262" s="5">
        <v>10</v>
      </c>
      <c r="I262" s="5">
        <v>14.6</v>
      </c>
      <c r="J262" s="5">
        <v>1.1000000000000001</v>
      </c>
      <c r="K262" s="5">
        <v>2.7</v>
      </c>
      <c r="L262" s="5">
        <v>0.42099999999999999</v>
      </c>
      <c r="M262" s="5">
        <v>0.4</v>
      </c>
      <c r="N262" s="5">
        <v>1.6</v>
      </c>
      <c r="O262" s="5">
        <v>0.254</v>
      </c>
      <c r="P262" s="5">
        <v>0.7</v>
      </c>
      <c r="Q262" s="5">
        <v>1.1000000000000001</v>
      </c>
      <c r="R262" s="5">
        <v>0.66</v>
      </c>
      <c r="S262" s="5">
        <v>0.496</v>
      </c>
      <c r="T262" s="5">
        <v>0.2</v>
      </c>
      <c r="U262" s="5">
        <v>0.4</v>
      </c>
      <c r="V262" s="5">
        <v>0.56299999999999994</v>
      </c>
      <c r="W262" s="5">
        <v>0.6</v>
      </c>
      <c r="X262" s="5">
        <v>2.2999999999999998</v>
      </c>
      <c r="Y262" s="5">
        <v>2.9</v>
      </c>
      <c r="Z262" s="5">
        <v>0.6</v>
      </c>
      <c r="AA262" s="5">
        <v>0.4</v>
      </c>
      <c r="AB262" s="5">
        <v>0.1</v>
      </c>
      <c r="AC262" s="5">
        <v>0.4</v>
      </c>
      <c r="AD262" s="5">
        <v>1</v>
      </c>
      <c r="AE262" s="5">
        <v>2.9</v>
      </c>
      <c r="AF262" s="50" t="b">
        <f>ISNONTEXT(IF(B262&lt;&gt;B263,COUNTIF($B$3:B262,B262),""))</f>
        <v>1</v>
      </c>
    </row>
    <row r="263" spans="1:32" ht="17" x14ac:dyDescent="0.2">
      <c r="A263" s="4">
        <v>200</v>
      </c>
      <c r="B263" s="6" t="s">
        <v>268</v>
      </c>
      <c r="C263" s="6" t="str">
        <f t="shared" si="4"/>
        <v>Willy Hernangómez</v>
      </c>
      <c r="D263" s="5" t="s">
        <v>63</v>
      </c>
      <c r="E263" s="5">
        <v>28</v>
      </c>
      <c r="F263" s="6" t="s">
        <v>18</v>
      </c>
      <c r="G263" s="5">
        <v>34</v>
      </c>
      <c r="H263" s="5">
        <v>2</v>
      </c>
      <c r="I263" s="5">
        <v>13</v>
      </c>
      <c r="J263" s="5">
        <v>2.4</v>
      </c>
      <c r="K263" s="5">
        <v>4.7</v>
      </c>
      <c r="L263" s="5">
        <v>0.52200000000000002</v>
      </c>
      <c r="M263" s="5">
        <v>0.1</v>
      </c>
      <c r="N263" s="5">
        <v>0.3</v>
      </c>
      <c r="O263" s="5">
        <v>0.2</v>
      </c>
      <c r="P263" s="5">
        <v>2.4</v>
      </c>
      <c r="Q263" s="5">
        <v>4.4000000000000004</v>
      </c>
      <c r="R263" s="5">
        <v>0.54400000000000004</v>
      </c>
      <c r="S263" s="5">
        <v>0.52800000000000002</v>
      </c>
      <c r="T263" s="5">
        <v>2.4</v>
      </c>
      <c r="U263" s="5">
        <v>3</v>
      </c>
      <c r="V263" s="5">
        <v>0.78600000000000003</v>
      </c>
      <c r="W263" s="5">
        <v>1.7</v>
      </c>
      <c r="X263" s="5">
        <v>3.4</v>
      </c>
      <c r="Y263" s="5">
        <v>5</v>
      </c>
      <c r="Z263" s="5">
        <v>0.9</v>
      </c>
      <c r="AA263" s="5">
        <v>0.4</v>
      </c>
      <c r="AB263" s="5">
        <v>0.4</v>
      </c>
      <c r="AC263" s="5">
        <v>1.1000000000000001</v>
      </c>
      <c r="AD263" s="5">
        <v>1.8</v>
      </c>
      <c r="AE263" s="5">
        <v>7.3</v>
      </c>
      <c r="AF263" s="50" t="b">
        <f>ISNONTEXT(IF(B263&lt;&gt;B264,COUNTIF($B$3:B263,B263),""))</f>
        <v>1</v>
      </c>
    </row>
    <row r="264" spans="1:32" ht="17" x14ac:dyDescent="0.2">
      <c r="A264" s="4" t="s">
        <v>44</v>
      </c>
      <c r="B264" s="4" t="s">
        <v>45</v>
      </c>
      <c r="C264" s="6" t="str">
        <f t="shared" si="4"/>
        <v>Player</v>
      </c>
      <c r="D264" s="4" t="s">
        <v>46</v>
      </c>
      <c r="E264" s="4" t="s">
        <v>47</v>
      </c>
      <c r="F264" s="4" t="s">
        <v>48</v>
      </c>
      <c r="G264" s="4" t="s">
        <v>49</v>
      </c>
      <c r="H264" s="4" t="s">
        <v>50</v>
      </c>
      <c r="I264" s="4" t="s">
        <v>51</v>
      </c>
      <c r="J264" s="4" t="s">
        <v>52</v>
      </c>
      <c r="K264" s="4" t="s">
        <v>1</v>
      </c>
      <c r="L264" s="4" t="s">
        <v>2</v>
      </c>
      <c r="M264" s="4" t="s">
        <v>53</v>
      </c>
      <c r="N264" s="4" t="s">
        <v>3</v>
      </c>
      <c r="O264" s="4" t="s">
        <v>4</v>
      </c>
      <c r="P264" s="4" t="s">
        <v>54</v>
      </c>
      <c r="Q264" s="4" t="s">
        <v>55</v>
      </c>
      <c r="R264" s="4" t="s">
        <v>56</v>
      </c>
      <c r="S264" s="4" t="s">
        <v>57</v>
      </c>
      <c r="T264" s="4" t="s">
        <v>58</v>
      </c>
      <c r="U264" s="4" t="s">
        <v>5</v>
      </c>
      <c r="V264" s="4" t="s">
        <v>6</v>
      </c>
      <c r="W264" s="4" t="s">
        <v>59</v>
      </c>
      <c r="X264" s="4" t="s">
        <v>60</v>
      </c>
      <c r="Y264" s="4" t="s">
        <v>61</v>
      </c>
      <c r="Z264" s="4" t="s">
        <v>7</v>
      </c>
      <c r="AA264" s="4" t="s">
        <v>8</v>
      </c>
      <c r="AB264" s="4" t="s">
        <v>9</v>
      </c>
      <c r="AC264" s="4" t="s">
        <v>10</v>
      </c>
      <c r="AD264" s="4" t="s">
        <v>11</v>
      </c>
      <c r="AE264" s="4" t="s">
        <v>0</v>
      </c>
      <c r="AF264" s="50" t="b">
        <f>ISNONTEXT(IF(B264&lt;&gt;B265,COUNTIF($B$3:B264,B264),""))</f>
        <v>1</v>
      </c>
    </row>
    <row r="265" spans="1:32" ht="17" x14ac:dyDescent="0.2">
      <c r="A265" s="4">
        <v>201</v>
      </c>
      <c r="B265" s="6" t="s">
        <v>269</v>
      </c>
      <c r="C265" s="6" t="str">
        <f t="shared" si="4"/>
        <v>Tyler Herro</v>
      </c>
      <c r="D265" s="5" t="s">
        <v>67</v>
      </c>
      <c r="E265" s="5">
        <v>23</v>
      </c>
      <c r="F265" s="6" t="s">
        <v>26</v>
      </c>
      <c r="G265" s="5">
        <v>57</v>
      </c>
      <c r="H265" s="5">
        <v>57</v>
      </c>
      <c r="I265" s="5">
        <v>35.4</v>
      </c>
      <c r="J265" s="5">
        <v>7.3</v>
      </c>
      <c r="K265" s="5">
        <v>16.899999999999999</v>
      </c>
      <c r="L265" s="5">
        <v>0.434</v>
      </c>
      <c r="M265" s="5">
        <v>3</v>
      </c>
      <c r="N265" s="5">
        <v>8.1</v>
      </c>
      <c r="O265" s="5">
        <v>0.375</v>
      </c>
      <c r="P265" s="5">
        <v>4.3</v>
      </c>
      <c r="Q265" s="5">
        <v>8.8000000000000007</v>
      </c>
      <c r="R265" s="5">
        <v>0.48799999999999999</v>
      </c>
      <c r="S265" s="5">
        <v>0.52400000000000002</v>
      </c>
      <c r="T265" s="5">
        <v>2.6</v>
      </c>
      <c r="U265" s="5">
        <v>2.8</v>
      </c>
      <c r="V265" s="5">
        <v>0.92500000000000004</v>
      </c>
      <c r="W265" s="5">
        <v>0.5</v>
      </c>
      <c r="X265" s="5">
        <v>5.2</v>
      </c>
      <c r="Y265" s="5">
        <v>5.6</v>
      </c>
      <c r="Z265" s="5">
        <v>4.3</v>
      </c>
      <c r="AA265" s="5">
        <v>0.8</v>
      </c>
      <c r="AB265" s="5">
        <v>0.3</v>
      </c>
      <c r="AC265" s="5">
        <v>2.5</v>
      </c>
      <c r="AD265" s="5">
        <v>1.6</v>
      </c>
      <c r="AE265" s="5">
        <v>20.3</v>
      </c>
      <c r="AF265" s="50" t="b">
        <f>ISNONTEXT(IF(B265&lt;&gt;B266,COUNTIF($B$3:B265,B265),""))</f>
        <v>1</v>
      </c>
    </row>
    <row r="266" spans="1:32" ht="17" x14ac:dyDescent="0.2">
      <c r="A266" s="4">
        <v>202</v>
      </c>
      <c r="B266" s="6" t="s">
        <v>270</v>
      </c>
      <c r="C266" s="6" t="str">
        <f t="shared" si="4"/>
        <v>Buddy Hield</v>
      </c>
      <c r="D266" s="5" t="s">
        <v>77</v>
      </c>
      <c r="E266" s="5">
        <v>30</v>
      </c>
      <c r="F266" s="6" t="s">
        <v>29</v>
      </c>
      <c r="G266" s="5">
        <v>70</v>
      </c>
      <c r="H266" s="5">
        <v>70</v>
      </c>
      <c r="I266" s="5">
        <v>31.7</v>
      </c>
      <c r="J266" s="5">
        <v>6.1</v>
      </c>
      <c r="K266" s="5">
        <v>13.3</v>
      </c>
      <c r="L266" s="5">
        <v>0.45800000000000002</v>
      </c>
      <c r="M266" s="5">
        <v>3.7</v>
      </c>
      <c r="N266" s="5">
        <v>8.6999999999999993</v>
      </c>
      <c r="O266" s="5">
        <v>0.42599999999999999</v>
      </c>
      <c r="P266" s="5">
        <v>2.4</v>
      </c>
      <c r="Q266" s="5">
        <v>4.5999999999999996</v>
      </c>
      <c r="R266" s="5">
        <v>0.51900000000000002</v>
      </c>
      <c r="S266" s="5">
        <v>0.59699999999999998</v>
      </c>
      <c r="T266" s="5">
        <v>1.3</v>
      </c>
      <c r="U266" s="5">
        <v>1.6</v>
      </c>
      <c r="V266" s="5">
        <v>0.82699999999999996</v>
      </c>
      <c r="W266" s="5">
        <v>0.9</v>
      </c>
      <c r="X266" s="5">
        <v>4.2</v>
      </c>
      <c r="Y266" s="5">
        <v>5</v>
      </c>
      <c r="Z266" s="5">
        <v>2.7</v>
      </c>
      <c r="AA266" s="5">
        <v>1.2</v>
      </c>
      <c r="AB266" s="5">
        <v>0.3</v>
      </c>
      <c r="AC266" s="5">
        <v>1.8</v>
      </c>
      <c r="AD266" s="5">
        <v>2</v>
      </c>
      <c r="AE266" s="5">
        <v>17.2</v>
      </c>
      <c r="AF266" s="50" t="b">
        <f>ISNONTEXT(IF(B266&lt;&gt;B267,COUNTIF($B$3:B266,B266),""))</f>
        <v>1</v>
      </c>
    </row>
    <row r="267" spans="1:32" ht="17" x14ac:dyDescent="0.2">
      <c r="A267" s="4">
        <v>203</v>
      </c>
      <c r="B267" s="6" t="s">
        <v>271</v>
      </c>
      <c r="C267" s="6" t="str">
        <f t="shared" si="4"/>
        <v>Haywood Highsmith</v>
      </c>
      <c r="D267" s="5" t="s">
        <v>77</v>
      </c>
      <c r="E267" s="5">
        <v>26</v>
      </c>
      <c r="F267" s="6" t="s">
        <v>26</v>
      </c>
      <c r="G267" s="5">
        <v>46</v>
      </c>
      <c r="H267" s="5">
        <v>9</v>
      </c>
      <c r="I267" s="5">
        <v>18.899999999999999</v>
      </c>
      <c r="J267" s="5">
        <v>1.8</v>
      </c>
      <c r="K267" s="5">
        <v>4.2</v>
      </c>
      <c r="L267" s="5">
        <v>0.433</v>
      </c>
      <c r="M267" s="5">
        <v>0.8</v>
      </c>
      <c r="N267" s="5">
        <v>2.2000000000000002</v>
      </c>
      <c r="O267" s="5">
        <v>0.35299999999999998</v>
      </c>
      <c r="P267" s="5">
        <v>1</v>
      </c>
      <c r="Q267" s="5">
        <v>2</v>
      </c>
      <c r="R267" s="5">
        <v>0.52200000000000002</v>
      </c>
      <c r="S267" s="5">
        <v>0.52600000000000002</v>
      </c>
      <c r="T267" s="5">
        <v>0.3</v>
      </c>
      <c r="U267" s="5">
        <v>0.6</v>
      </c>
      <c r="V267" s="5">
        <v>0.46200000000000002</v>
      </c>
      <c r="W267" s="5">
        <v>1</v>
      </c>
      <c r="X267" s="5">
        <v>2.6</v>
      </c>
      <c r="Y267" s="5">
        <v>3.6</v>
      </c>
      <c r="Z267" s="5">
        <v>0.7</v>
      </c>
      <c r="AA267" s="5">
        <v>0.7</v>
      </c>
      <c r="AB267" s="5">
        <v>0.3</v>
      </c>
      <c r="AC267" s="5">
        <v>0.8</v>
      </c>
      <c r="AD267" s="5">
        <v>1.6</v>
      </c>
      <c r="AE267" s="5">
        <v>4.7</v>
      </c>
      <c r="AF267" s="50" t="b">
        <f>ISNONTEXT(IF(B267&lt;&gt;B268,COUNTIF($B$3:B267,B267),""))</f>
        <v>1</v>
      </c>
    </row>
    <row r="268" spans="1:32" ht="17" x14ac:dyDescent="0.2">
      <c r="A268" s="4">
        <v>204</v>
      </c>
      <c r="B268" s="6" t="s">
        <v>272</v>
      </c>
      <c r="C268" s="6" t="str">
        <f t="shared" si="4"/>
        <v/>
      </c>
      <c r="D268" s="5" t="s">
        <v>73</v>
      </c>
      <c r="E268" s="5">
        <v>36</v>
      </c>
      <c r="F268" s="5" t="s">
        <v>677</v>
      </c>
      <c r="G268" s="5">
        <v>40</v>
      </c>
      <c r="H268" s="5">
        <v>1</v>
      </c>
      <c r="I268" s="5">
        <v>18.7</v>
      </c>
      <c r="J268" s="5">
        <v>1.8</v>
      </c>
      <c r="K268" s="5">
        <v>3.8</v>
      </c>
      <c r="L268" s="5">
        <v>0.46700000000000003</v>
      </c>
      <c r="M268" s="5">
        <v>0.7</v>
      </c>
      <c r="N268" s="5">
        <v>2.1</v>
      </c>
      <c r="O268" s="5">
        <v>0.33700000000000002</v>
      </c>
      <c r="P268" s="5">
        <v>1.1000000000000001</v>
      </c>
      <c r="Q268" s="5">
        <v>1.7</v>
      </c>
      <c r="R268" s="5">
        <v>0.627</v>
      </c>
      <c r="S268" s="5">
        <v>0.56000000000000005</v>
      </c>
      <c r="T268" s="5">
        <v>0.9</v>
      </c>
      <c r="U268" s="5">
        <v>1.2</v>
      </c>
      <c r="V268" s="5">
        <v>0.75</v>
      </c>
      <c r="W268" s="5">
        <v>0.4</v>
      </c>
      <c r="X268" s="5">
        <v>1.5</v>
      </c>
      <c r="Y268" s="5">
        <v>1.9</v>
      </c>
      <c r="Z268" s="5">
        <v>2.5</v>
      </c>
      <c r="AA268" s="5">
        <v>0.6</v>
      </c>
      <c r="AB268" s="5">
        <v>0.1</v>
      </c>
      <c r="AC268" s="5">
        <v>0.8</v>
      </c>
      <c r="AD268" s="5">
        <v>1.2</v>
      </c>
      <c r="AE268" s="5">
        <v>5.0999999999999996</v>
      </c>
      <c r="AF268" s="50" t="b">
        <f>ISNONTEXT(IF(B268&lt;&gt;B269,COUNTIF($B$3:B268,B268),""))</f>
        <v>0</v>
      </c>
    </row>
    <row r="269" spans="1:32" ht="17" x14ac:dyDescent="0.2">
      <c r="A269" s="4">
        <v>204</v>
      </c>
      <c r="B269" s="6" t="s">
        <v>272</v>
      </c>
      <c r="C269" s="6" t="str">
        <f t="shared" si="4"/>
        <v/>
      </c>
      <c r="D269" s="5" t="s">
        <v>73</v>
      </c>
      <c r="E269" s="5">
        <v>36</v>
      </c>
      <c r="F269" s="6" t="s">
        <v>17</v>
      </c>
      <c r="G269" s="5">
        <v>35</v>
      </c>
      <c r="H269" s="5">
        <v>0</v>
      </c>
      <c r="I269" s="5">
        <v>19.100000000000001</v>
      </c>
      <c r="J269" s="5">
        <v>1.7</v>
      </c>
      <c r="K269" s="5">
        <v>3.8</v>
      </c>
      <c r="L269" s="5">
        <v>0.44700000000000001</v>
      </c>
      <c r="M269" s="5">
        <v>0.7</v>
      </c>
      <c r="N269" s="5">
        <v>2.1</v>
      </c>
      <c r="O269" s="5">
        <v>0.311</v>
      </c>
      <c r="P269" s="5">
        <v>1</v>
      </c>
      <c r="Q269" s="5">
        <v>1.7</v>
      </c>
      <c r="R269" s="5">
        <v>0.621</v>
      </c>
      <c r="S269" s="5">
        <v>0.53400000000000003</v>
      </c>
      <c r="T269" s="5">
        <v>1</v>
      </c>
      <c r="U269" s="5">
        <v>1.3</v>
      </c>
      <c r="V269" s="5">
        <v>0.73899999999999999</v>
      </c>
      <c r="W269" s="5">
        <v>0.4</v>
      </c>
      <c r="X269" s="5">
        <v>1.5</v>
      </c>
      <c r="Y269" s="5">
        <v>1.9</v>
      </c>
      <c r="Z269" s="5">
        <v>2.5</v>
      </c>
      <c r="AA269" s="5">
        <v>0.5</v>
      </c>
      <c r="AB269" s="5">
        <v>0.1</v>
      </c>
      <c r="AC269" s="5">
        <v>0.8</v>
      </c>
      <c r="AD269" s="5">
        <v>1.2</v>
      </c>
      <c r="AE269" s="5">
        <v>5</v>
      </c>
      <c r="AF269" s="50" t="b">
        <f>ISNONTEXT(IF(B269&lt;&gt;B270,COUNTIF($B$3:B269,B269),""))</f>
        <v>0</v>
      </c>
    </row>
    <row r="270" spans="1:32" ht="17" x14ac:dyDescent="0.2">
      <c r="A270" s="4">
        <v>204</v>
      </c>
      <c r="B270" s="6" t="s">
        <v>272</v>
      </c>
      <c r="C270" s="6" t="str">
        <f t="shared" si="4"/>
        <v>George Hill</v>
      </c>
      <c r="D270" s="5" t="s">
        <v>73</v>
      </c>
      <c r="E270" s="5">
        <v>36</v>
      </c>
      <c r="F270" s="6" t="s">
        <v>29</v>
      </c>
      <c r="G270" s="5">
        <v>5</v>
      </c>
      <c r="H270" s="5">
        <v>1</v>
      </c>
      <c r="I270" s="5">
        <v>16.2</v>
      </c>
      <c r="J270" s="5">
        <v>2.2000000000000002</v>
      </c>
      <c r="K270" s="5">
        <v>3.6</v>
      </c>
      <c r="L270" s="5">
        <v>0.61099999999999999</v>
      </c>
      <c r="M270" s="5">
        <v>1</v>
      </c>
      <c r="N270" s="5">
        <v>1.8</v>
      </c>
      <c r="O270" s="5">
        <v>0.55600000000000005</v>
      </c>
      <c r="P270" s="5">
        <v>1.2</v>
      </c>
      <c r="Q270" s="5">
        <v>1.8</v>
      </c>
      <c r="R270" s="5">
        <v>0.66700000000000004</v>
      </c>
      <c r="S270" s="5">
        <v>0.75</v>
      </c>
      <c r="T270" s="5">
        <v>0.4</v>
      </c>
      <c r="U270" s="5">
        <v>0.4</v>
      </c>
      <c r="V270" s="5">
        <v>1</v>
      </c>
      <c r="W270" s="5">
        <v>0.2</v>
      </c>
      <c r="X270" s="5">
        <v>1.4</v>
      </c>
      <c r="Y270" s="5">
        <v>1.6</v>
      </c>
      <c r="Z270" s="5">
        <v>1.8</v>
      </c>
      <c r="AA270" s="5">
        <v>0.8</v>
      </c>
      <c r="AB270" s="5">
        <v>0.4</v>
      </c>
      <c r="AC270" s="5">
        <v>0.8</v>
      </c>
      <c r="AD270" s="5">
        <v>1</v>
      </c>
      <c r="AE270" s="5">
        <v>5.8</v>
      </c>
      <c r="AF270" s="50" t="b">
        <f>ISNONTEXT(IF(B270&lt;&gt;B271,COUNTIF($B$3:B270,B270),""))</f>
        <v>1</v>
      </c>
    </row>
    <row r="271" spans="1:32" ht="17" x14ac:dyDescent="0.2">
      <c r="A271" s="4">
        <v>205</v>
      </c>
      <c r="B271" s="6" t="s">
        <v>273</v>
      </c>
      <c r="C271" s="6" t="str">
        <f t="shared" si="4"/>
        <v>Malcolm Hill</v>
      </c>
      <c r="D271" s="5" t="s">
        <v>77</v>
      </c>
      <c r="E271" s="5">
        <v>27</v>
      </c>
      <c r="F271" s="6" t="s">
        <v>21</v>
      </c>
      <c r="G271" s="5">
        <v>5</v>
      </c>
      <c r="H271" s="5">
        <v>0</v>
      </c>
      <c r="I271" s="5">
        <v>1.8</v>
      </c>
      <c r="J271" s="5">
        <v>0.4</v>
      </c>
      <c r="K271" s="5">
        <v>0.8</v>
      </c>
      <c r="L271" s="5">
        <v>0.5</v>
      </c>
      <c r="M271" s="5">
        <v>0.2</v>
      </c>
      <c r="N271" s="5">
        <v>0.6</v>
      </c>
      <c r="O271" s="5">
        <v>0.33300000000000002</v>
      </c>
      <c r="P271" s="5">
        <v>0.2</v>
      </c>
      <c r="Q271" s="5">
        <v>0.2</v>
      </c>
      <c r="R271" s="5">
        <v>1</v>
      </c>
      <c r="S271" s="5">
        <v>0.625</v>
      </c>
      <c r="T271" s="5">
        <v>0</v>
      </c>
      <c r="U271" s="5">
        <v>0</v>
      </c>
      <c r="V271" s="5"/>
      <c r="W271" s="5">
        <v>0</v>
      </c>
      <c r="X271" s="5">
        <v>0.6</v>
      </c>
      <c r="Y271" s="5">
        <v>0.6</v>
      </c>
      <c r="Z271" s="5">
        <v>0</v>
      </c>
      <c r="AA271" s="5">
        <v>0</v>
      </c>
      <c r="AB271" s="5">
        <v>0</v>
      </c>
      <c r="AC271" s="5">
        <v>0</v>
      </c>
      <c r="AD271" s="5">
        <v>0.2</v>
      </c>
      <c r="AE271" s="5">
        <v>1</v>
      </c>
      <c r="AF271" s="50" t="b">
        <f>ISNONTEXT(IF(B271&lt;&gt;B272,COUNTIF($B$3:B271,B271),""))</f>
        <v>1</v>
      </c>
    </row>
    <row r="272" spans="1:32" ht="17" x14ac:dyDescent="0.2">
      <c r="A272" s="4">
        <v>206</v>
      </c>
      <c r="B272" s="6" t="s">
        <v>274</v>
      </c>
      <c r="C272" s="6" t="str">
        <f t="shared" si="4"/>
        <v>Aaron Holiday</v>
      </c>
      <c r="D272" s="5" t="s">
        <v>73</v>
      </c>
      <c r="E272" s="5">
        <v>26</v>
      </c>
      <c r="F272" s="6" t="s">
        <v>24</v>
      </c>
      <c r="G272" s="5">
        <v>54</v>
      </c>
      <c r="H272" s="5">
        <v>5</v>
      </c>
      <c r="I272" s="5">
        <v>13.6</v>
      </c>
      <c r="J272" s="5">
        <v>1.5</v>
      </c>
      <c r="K272" s="5">
        <v>3.5</v>
      </c>
      <c r="L272" s="5">
        <v>0.41799999999999998</v>
      </c>
      <c r="M272" s="5">
        <v>0.6</v>
      </c>
      <c r="N272" s="5">
        <v>1.4</v>
      </c>
      <c r="O272" s="5">
        <v>0.41299999999999998</v>
      </c>
      <c r="P272" s="5">
        <v>0.9</v>
      </c>
      <c r="Q272" s="5">
        <v>2.1</v>
      </c>
      <c r="R272" s="5">
        <v>0.42099999999999999</v>
      </c>
      <c r="S272" s="5">
        <v>0.5</v>
      </c>
      <c r="T272" s="5">
        <v>0.4</v>
      </c>
      <c r="U272" s="5">
        <v>0.5</v>
      </c>
      <c r="V272" s="5">
        <v>0.85699999999999998</v>
      </c>
      <c r="W272" s="5">
        <v>0.4</v>
      </c>
      <c r="X272" s="5">
        <v>0.8</v>
      </c>
      <c r="Y272" s="5">
        <v>1.2</v>
      </c>
      <c r="Z272" s="5">
        <v>1.2</v>
      </c>
      <c r="AA272" s="5">
        <v>0.5</v>
      </c>
      <c r="AB272" s="5">
        <v>0.2</v>
      </c>
      <c r="AC272" s="5">
        <v>0.6</v>
      </c>
      <c r="AD272" s="5">
        <v>1.3</v>
      </c>
      <c r="AE272" s="5">
        <v>3.9</v>
      </c>
      <c r="AF272" s="50" t="b">
        <f>ISNONTEXT(IF(B272&lt;&gt;B273,COUNTIF($B$3:B272,B272),""))</f>
        <v>1</v>
      </c>
    </row>
    <row r="273" spans="1:32" ht="17" x14ac:dyDescent="0.2">
      <c r="A273" s="4">
        <v>207</v>
      </c>
      <c r="B273" s="6" t="s">
        <v>275</v>
      </c>
      <c r="C273" s="6" t="str">
        <f t="shared" si="4"/>
        <v>Jrue Holiday</v>
      </c>
      <c r="D273" s="5" t="s">
        <v>73</v>
      </c>
      <c r="E273" s="5">
        <v>32</v>
      </c>
      <c r="F273" s="6" t="s">
        <v>17</v>
      </c>
      <c r="G273" s="5">
        <v>58</v>
      </c>
      <c r="H273" s="5">
        <v>56</v>
      </c>
      <c r="I273" s="5">
        <v>33.1</v>
      </c>
      <c r="J273" s="5">
        <v>7.3</v>
      </c>
      <c r="K273" s="5">
        <v>15.6</v>
      </c>
      <c r="L273" s="5">
        <v>0.47199999999999998</v>
      </c>
      <c r="M273" s="5">
        <v>2.4</v>
      </c>
      <c r="N273" s="5">
        <v>6.3</v>
      </c>
      <c r="O273" s="5">
        <v>0.378</v>
      </c>
      <c r="P273" s="5">
        <v>4.9000000000000004</v>
      </c>
      <c r="Q273" s="5">
        <v>9.1999999999999993</v>
      </c>
      <c r="R273" s="5">
        <v>0.53700000000000003</v>
      </c>
      <c r="S273" s="5">
        <v>0.54900000000000004</v>
      </c>
      <c r="T273" s="5">
        <v>2.2999999999999998</v>
      </c>
      <c r="U273" s="5">
        <v>2.7</v>
      </c>
      <c r="V273" s="5">
        <v>0.85799999999999998</v>
      </c>
      <c r="W273" s="5">
        <v>1.2</v>
      </c>
      <c r="X273" s="5">
        <v>4</v>
      </c>
      <c r="Y273" s="5">
        <v>5.2</v>
      </c>
      <c r="Z273" s="5">
        <v>7.3</v>
      </c>
      <c r="AA273" s="5">
        <v>1.2</v>
      </c>
      <c r="AB273" s="5">
        <v>0.4</v>
      </c>
      <c r="AC273" s="5">
        <v>2.9</v>
      </c>
      <c r="AD273" s="5">
        <v>1.8</v>
      </c>
      <c r="AE273" s="5">
        <v>19.399999999999999</v>
      </c>
      <c r="AF273" s="50" t="b">
        <f>ISNONTEXT(IF(B273&lt;&gt;B274,COUNTIF($B$3:B273,B273),""))</f>
        <v>1</v>
      </c>
    </row>
    <row r="274" spans="1:32" ht="17" x14ac:dyDescent="0.2">
      <c r="A274" s="4">
        <v>208</v>
      </c>
      <c r="B274" s="6" t="s">
        <v>276</v>
      </c>
      <c r="C274" s="6" t="str">
        <f t="shared" si="4"/>
        <v/>
      </c>
      <c r="D274" s="5" t="s">
        <v>67</v>
      </c>
      <c r="E274" s="5">
        <v>33</v>
      </c>
      <c r="F274" s="5" t="s">
        <v>677</v>
      </c>
      <c r="G274" s="5">
        <v>39</v>
      </c>
      <c r="H274" s="5">
        <v>2</v>
      </c>
      <c r="I274" s="5">
        <v>15.5</v>
      </c>
      <c r="J274" s="5">
        <v>1.7</v>
      </c>
      <c r="K274" s="5">
        <v>4.4000000000000004</v>
      </c>
      <c r="L274" s="5">
        <v>0.39200000000000002</v>
      </c>
      <c r="M274" s="5">
        <v>1.1000000000000001</v>
      </c>
      <c r="N274" s="5">
        <v>3.1</v>
      </c>
      <c r="O274" s="5">
        <v>0.35199999999999998</v>
      </c>
      <c r="P274" s="5">
        <v>0.6</v>
      </c>
      <c r="Q274" s="5">
        <v>1.3</v>
      </c>
      <c r="R274" s="5">
        <v>0.49</v>
      </c>
      <c r="S274" s="5">
        <v>0.51800000000000002</v>
      </c>
      <c r="T274" s="5">
        <v>0</v>
      </c>
      <c r="U274" s="5">
        <v>0.1</v>
      </c>
      <c r="V274" s="5">
        <v>0</v>
      </c>
      <c r="W274" s="5">
        <v>0.1</v>
      </c>
      <c r="X274" s="5">
        <v>1</v>
      </c>
      <c r="Y274" s="5">
        <v>1.1000000000000001</v>
      </c>
      <c r="Z274" s="5">
        <v>0.9</v>
      </c>
      <c r="AA274" s="5">
        <v>0.4</v>
      </c>
      <c r="AB274" s="5">
        <v>0.5</v>
      </c>
      <c r="AC274" s="5">
        <v>0.5</v>
      </c>
      <c r="AD274" s="5">
        <v>1.4</v>
      </c>
      <c r="AE274" s="5">
        <v>4.5</v>
      </c>
      <c r="AF274" s="50" t="b">
        <f>ISNONTEXT(IF(B274&lt;&gt;B275,COUNTIF($B$3:B274,B274),""))</f>
        <v>0</v>
      </c>
    </row>
    <row r="275" spans="1:32" ht="17" x14ac:dyDescent="0.2">
      <c r="A275" s="4">
        <v>208</v>
      </c>
      <c r="B275" s="6" t="s">
        <v>276</v>
      </c>
      <c r="C275" s="6" t="str">
        <f t="shared" si="4"/>
        <v/>
      </c>
      <c r="D275" s="5" t="s">
        <v>67</v>
      </c>
      <c r="E275" s="5">
        <v>33</v>
      </c>
      <c r="F275" s="6" t="s">
        <v>24</v>
      </c>
      <c r="G275" s="5">
        <v>28</v>
      </c>
      <c r="H275" s="5">
        <v>0</v>
      </c>
      <c r="I275" s="5">
        <v>14.7</v>
      </c>
      <c r="J275" s="5">
        <v>1.7</v>
      </c>
      <c r="K275" s="5">
        <v>4.5</v>
      </c>
      <c r="L275" s="5">
        <v>0.38400000000000001</v>
      </c>
      <c r="M275" s="5">
        <v>1.1000000000000001</v>
      </c>
      <c r="N275" s="5">
        <v>3.1</v>
      </c>
      <c r="O275" s="5">
        <v>0.34499999999999997</v>
      </c>
      <c r="P275" s="5">
        <v>0.6</v>
      </c>
      <c r="Q275" s="5">
        <v>1.4</v>
      </c>
      <c r="R275" s="5">
        <v>0.47399999999999998</v>
      </c>
      <c r="S275" s="5">
        <v>0.504</v>
      </c>
      <c r="T275" s="5">
        <v>0</v>
      </c>
      <c r="U275" s="5">
        <v>0</v>
      </c>
      <c r="V275" s="5"/>
      <c r="W275" s="5">
        <v>0.1</v>
      </c>
      <c r="X275" s="5">
        <v>0.8</v>
      </c>
      <c r="Y275" s="5">
        <v>0.8</v>
      </c>
      <c r="Z275" s="5">
        <v>0.9</v>
      </c>
      <c r="AA275" s="5">
        <v>0.2</v>
      </c>
      <c r="AB275" s="5">
        <v>0.4</v>
      </c>
      <c r="AC275" s="5">
        <v>0.4</v>
      </c>
      <c r="AD275" s="5">
        <v>1.3</v>
      </c>
      <c r="AE275" s="5">
        <v>4.5</v>
      </c>
      <c r="AF275" s="50" t="b">
        <f>ISNONTEXT(IF(B275&lt;&gt;B276,COUNTIF($B$3:B275,B275),""))</f>
        <v>0</v>
      </c>
    </row>
    <row r="276" spans="1:32" ht="17" x14ac:dyDescent="0.2">
      <c r="A276" s="4">
        <v>208</v>
      </c>
      <c r="B276" s="6" t="s">
        <v>276</v>
      </c>
      <c r="C276" s="6" t="str">
        <f t="shared" si="4"/>
        <v>Justin Holiday</v>
      </c>
      <c r="D276" s="5" t="s">
        <v>67</v>
      </c>
      <c r="E276" s="5">
        <v>33</v>
      </c>
      <c r="F276" s="6" t="s">
        <v>23</v>
      </c>
      <c r="G276" s="5">
        <v>11</v>
      </c>
      <c r="H276" s="5">
        <v>2</v>
      </c>
      <c r="I276" s="5">
        <v>17.600000000000001</v>
      </c>
      <c r="J276" s="5">
        <v>1.7</v>
      </c>
      <c r="K276" s="5">
        <v>4.2</v>
      </c>
      <c r="L276" s="5">
        <v>0.41299999999999998</v>
      </c>
      <c r="M276" s="5">
        <v>1.2</v>
      </c>
      <c r="N276" s="5">
        <v>3.2</v>
      </c>
      <c r="O276" s="5">
        <v>0.371</v>
      </c>
      <c r="P276" s="5">
        <v>0.5</v>
      </c>
      <c r="Q276" s="5">
        <v>1</v>
      </c>
      <c r="R276" s="5">
        <v>0.54500000000000004</v>
      </c>
      <c r="S276" s="5">
        <v>0.55400000000000005</v>
      </c>
      <c r="T276" s="5">
        <v>0</v>
      </c>
      <c r="U276" s="5">
        <v>0.2</v>
      </c>
      <c r="V276" s="5">
        <v>0</v>
      </c>
      <c r="W276" s="5">
        <v>0.2</v>
      </c>
      <c r="X276" s="5">
        <v>1.5</v>
      </c>
      <c r="Y276" s="5">
        <v>1.7</v>
      </c>
      <c r="Z276" s="5">
        <v>1</v>
      </c>
      <c r="AA276" s="5">
        <v>1</v>
      </c>
      <c r="AB276" s="5">
        <v>0.7</v>
      </c>
      <c r="AC276" s="5">
        <v>0.7</v>
      </c>
      <c r="AD276" s="5">
        <v>1.7</v>
      </c>
      <c r="AE276" s="5">
        <v>4.5999999999999996</v>
      </c>
      <c r="AF276" s="50" t="b">
        <f>ISNONTEXT(IF(B276&lt;&gt;B277,COUNTIF($B$3:B276,B276),""))</f>
        <v>1</v>
      </c>
    </row>
    <row r="277" spans="1:32" ht="17" x14ac:dyDescent="0.2">
      <c r="A277" s="4">
        <v>209</v>
      </c>
      <c r="B277" s="6" t="s">
        <v>277</v>
      </c>
      <c r="C277" s="6" t="str">
        <f t="shared" si="4"/>
        <v>Richaun Holmes</v>
      </c>
      <c r="D277" s="5" t="s">
        <v>63</v>
      </c>
      <c r="E277" s="5">
        <v>29</v>
      </c>
      <c r="F277" s="6" t="s">
        <v>14</v>
      </c>
      <c r="G277" s="5">
        <v>35</v>
      </c>
      <c r="H277" s="5">
        <v>1</v>
      </c>
      <c r="I277" s="5">
        <v>8.6999999999999993</v>
      </c>
      <c r="J277" s="5">
        <v>1.3</v>
      </c>
      <c r="K277" s="5">
        <v>2</v>
      </c>
      <c r="L277" s="5">
        <v>0.68100000000000005</v>
      </c>
      <c r="M277" s="5">
        <v>0.1</v>
      </c>
      <c r="N277" s="5">
        <v>0.1</v>
      </c>
      <c r="O277" s="5">
        <v>0.75</v>
      </c>
      <c r="P277" s="5">
        <v>1.3</v>
      </c>
      <c r="Q277" s="5">
        <v>1.9</v>
      </c>
      <c r="R277" s="5">
        <v>0.67700000000000005</v>
      </c>
      <c r="S277" s="5">
        <v>0.70299999999999996</v>
      </c>
      <c r="T277" s="5">
        <v>0.4</v>
      </c>
      <c r="U277" s="5">
        <v>0.5</v>
      </c>
      <c r="V277" s="5">
        <v>0.82399999999999995</v>
      </c>
      <c r="W277" s="5">
        <v>0.7</v>
      </c>
      <c r="X277" s="5">
        <v>1.3</v>
      </c>
      <c r="Y277" s="5">
        <v>2</v>
      </c>
      <c r="Z277" s="5">
        <v>0.1</v>
      </c>
      <c r="AA277" s="5">
        <v>0.1</v>
      </c>
      <c r="AB277" s="5">
        <v>0.3</v>
      </c>
      <c r="AC277" s="5">
        <v>0.4</v>
      </c>
      <c r="AD277" s="5">
        <v>1.3</v>
      </c>
      <c r="AE277" s="5">
        <v>3.2</v>
      </c>
      <c r="AF277" s="50" t="b">
        <f>ISNONTEXT(IF(B277&lt;&gt;B278,COUNTIF($B$3:B277,B277),""))</f>
        <v>1</v>
      </c>
    </row>
    <row r="278" spans="1:32" ht="17" x14ac:dyDescent="0.2">
      <c r="A278" s="4">
        <v>210</v>
      </c>
      <c r="B278" s="6" t="s">
        <v>278</v>
      </c>
      <c r="C278" s="6" t="str">
        <f t="shared" si="4"/>
        <v>Al Horford</v>
      </c>
      <c r="D278" s="5" t="s">
        <v>63</v>
      </c>
      <c r="E278" s="5">
        <v>36</v>
      </c>
      <c r="F278" s="6" t="s">
        <v>25</v>
      </c>
      <c r="G278" s="5">
        <v>56</v>
      </c>
      <c r="H278" s="5">
        <v>56</v>
      </c>
      <c r="I278" s="5">
        <v>31</v>
      </c>
      <c r="J278" s="5">
        <v>3.7</v>
      </c>
      <c r="K278" s="5">
        <v>7.5</v>
      </c>
      <c r="L278" s="5">
        <v>0.48599999999999999</v>
      </c>
      <c r="M278" s="5">
        <v>2.2999999999999998</v>
      </c>
      <c r="N278" s="5">
        <v>5</v>
      </c>
      <c r="O278" s="5">
        <v>0.45700000000000002</v>
      </c>
      <c r="P278" s="5">
        <v>1.4</v>
      </c>
      <c r="Q278" s="5">
        <v>2.6</v>
      </c>
      <c r="R278" s="5">
        <v>0.54200000000000004</v>
      </c>
      <c r="S278" s="5">
        <v>0.63600000000000001</v>
      </c>
      <c r="T278" s="5">
        <v>0.3</v>
      </c>
      <c r="U278" s="5">
        <v>0.4</v>
      </c>
      <c r="V278" s="5">
        <v>0.71399999999999997</v>
      </c>
      <c r="W278" s="5">
        <v>1.2</v>
      </c>
      <c r="X278" s="5">
        <v>5</v>
      </c>
      <c r="Y278" s="5">
        <v>6.2</v>
      </c>
      <c r="Z278" s="5">
        <v>3</v>
      </c>
      <c r="AA278" s="5">
        <v>0.5</v>
      </c>
      <c r="AB278" s="5">
        <v>0.9</v>
      </c>
      <c r="AC278" s="5">
        <v>0.6</v>
      </c>
      <c r="AD278" s="5">
        <v>1.9</v>
      </c>
      <c r="AE278" s="5">
        <v>9.9</v>
      </c>
      <c r="AF278" s="50" t="b">
        <f>ISNONTEXT(IF(B278&lt;&gt;B279,COUNTIF($B$3:B278,B278),""))</f>
        <v>1</v>
      </c>
    </row>
    <row r="279" spans="1:32" ht="17" x14ac:dyDescent="0.2">
      <c r="A279" s="4">
        <v>211</v>
      </c>
      <c r="B279" s="6" t="s">
        <v>279</v>
      </c>
      <c r="C279" s="6" t="str">
        <f t="shared" si="4"/>
        <v>Talen Horton-Tucker</v>
      </c>
      <c r="D279" s="5" t="s">
        <v>67</v>
      </c>
      <c r="E279" s="5">
        <v>22</v>
      </c>
      <c r="F279" s="6" t="s">
        <v>30</v>
      </c>
      <c r="G279" s="5">
        <v>55</v>
      </c>
      <c r="H279" s="5">
        <v>10</v>
      </c>
      <c r="I279" s="5">
        <v>18.5</v>
      </c>
      <c r="J279" s="5">
        <v>3.3</v>
      </c>
      <c r="K279" s="5">
        <v>8</v>
      </c>
      <c r="L279" s="5">
        <v>0.42</v>
      </c>
      <c r="M279" s="5">
        <v>0.8</v>
      </c>
      <c r="N279" s="5">
        <v>2.8</v>
      </c>
      <c r="O279" s="5">
        <v>0.28599999999999998</v>
      </c>
      <c r="P279" s="5">
        <v>2.5</v>
      </c>
      <c r="Q279" s="5">
        <v>5.2</v>
      </c>
      <c r="R279" s="5">
        <v>0.49299999999999999</v>
      </c>
      <c r="S279" s="5">
        <v>0.47</v>
      </c>
      <c r="T279" s="5">
        <v>1.5</v>
      </c>
      <c r="U279" s="5">
        <v>2</v>
      </c>
      <c r="V279" s="5">
        <v>0.77100000000000002</v>
      </c>
      <c r="W279" s="5">
        <v>0.5</v>
      </c>
      <c r="X279" s="5">
        <v>2.4</v>
      </c>
      <c r="Y279" s="5">
        <v>2.9</v>
      </c>
      <c r="Z279" s="5">
        <v>3.3</v>
      </c>
      <c r="AA279" s="5">
        <v>0.6</v>
      </c>
      <c r="AB279" s="5">
        <v>0.5</v>
      </c>
      <c r="AC279" s="5">
        <v>1.8</v>
      </c>
      <c r="AD279" s="5">
        <v>1.6</v>
      </c>
      <c r="AE279" s="5">
        <v>9</v>
      </c>
      <c r="AF279" s="50" t="b">
        <f>ISNONTEXT(IF(B279&lt;&gt;B280,COUNTIF($B$3:B279,B279),""))</f>
        <v>1</v>
      </c>
    </row>
    <row r="280" spans="1:32" ht="17" x14ac:dyDescent="0.2">
      <c r="A280" s="4">
        <v>212</v>
      </c>
      <c r="B280" s="6" t="s">
        <v>280</v>
      </c>
      <c r="C280" s="6" t="str">
        <f t="shared" si="4"/>
        <v>Danuel House Jr.</v>
      </c>
      <c r="D280" s="5" t="s">
        <v>77</v>
      </c>
      <c r="E280" s="5">
        <v>29</v>
      </c>
      <c r="F280" s="6" t="s">
        <v>32</v>
      </c>
      <c r="G280" s="5">
        <v>45</v>
      </c>
      <c r="H280" s="5">
        <v>2</v>
      </c>
      <c r="I280" s="5">
        <v>13.9</v>
      </c>
      <c r="J280" s="5">
        <v>1.5</v>
      </c>
      <c r="K280" s="5">
        <v>3.1</v>
      </c>
      <c r="L280" s="5">
        <v>0.48599999999999999</v>
      </c>
      <c r="M280" s="5">
        <v>0.6</v>
      </c>
      <c r="N280" s="5">
        <v>1.9</v>
      </c>
      <c r="O280" s="5">
        <v>0.34499999999999997</v>
      </c>
      <c r="P280" s="5">
        <v>0.9</v>
      </c>
      <c r="Q280" s="5">
        <v>1.2</v>
      </c>
      <c r="R280" s="5">
        <v>0.69599999999999995</v>
      </c>
      <c r="S280" s="5">
        <v>0.58899999999999997</v>
      </c>
      <c r="T280" s="5">
        <v>0.7</v>
      </c>
      <c r="U280" s="5">
        <v>0.9</v>
      </c>
      <c r="V280" s="5">
        <v>0.71399999999999997</v>
      </c>
      <c r="W280" s="5">
        <v>0.2</v>
      </c>
      <c r="X280" s="5">
        <v>1.5</v>
      </c>
      <c r="Y280" s="5">
        <v>1.7</v>
      </c>
      <c r="Z280" s="5">
        <v>0.7</v>
      </c>
      <c r="AA280" s="5">
        <v>0.2</v>
      </c>
      <c r="AB280" s="5">
        <v>0.2</v>
      </c>
      <c r="AC280" s="5">
        <v>0.4</v>
      </c>
      <c r="AD280" s="5">
        <v>1.2</v>
      </c>
      <c r="AE280" s="5">
        <v>4.3</v>
      </c>
      <c r="AF280" s="50" t="b">
        <f>ISNONTEXT(IF(B280&lt;&gt;B281,COUNTIF($B$3:B280,B280),""))</f>
        <v>1</v>
      </c>
    </row>
    <row r="281" spans="1:32" ht="17" x14ac:dyDescent="0.2">
      <c r="A281" s="4">
        <v>213</v>
      </c>
      <c r="B281" s="6" t="s">
        <v>281</v>
      </c>
      <c r="C281" s="6" t="str">
        <f t="shared" si="4"/>
        <v>Caleb Houstan</v>
      </c>
      <c r="D281" s="5" t="s">
        <v>77</v>
      </c>
      <c r="E281" s="5">
        <v>20</v>
      </c>
      <c r="F281" s="6" t="s">
        <v>27</v>
      </c>
      <c r="G281" s="5">
        <v>40</v>
      </c>
      <c r="H281" s="5">
        <v>2</v>
      </c>
      <c r="I281" s="5">
        <v>15.1</v>
      </c>
      <c r="J281" s="5">
        <v>1.3</v>
      </c>
      <c r="K281" s="5">
        <v>3.3</v>
      </c>
      <c r="L281" s="5">
        <v>0.39800000000000002</v>
      </c>
      <c r="M281" s="5">
        <v>0.9</v>
      </c>
      <c r="N281" s="5">
        <v>2.4</v>
      </c>
      <c r="O281" s="5">
        <v>0.379</v>
      </c>
      <c r="P281" s="5">
        <v>0.4</v>
      </c>
      <c r="Q281" s="5">
        <v>1</v>
      </c>
      <c r="R281" s="5">
        <v>0.44700000000000001</v>
      </c>
      <c r="S281" s="5">
        <v>0.53400000000000003</v>
      </c>
      <c r="T281" s="5">
        <v>0.3</v>
      </c>
      <c r="U281" s="5">
        <v>0.3</v>
      </c>
      <c r="V281" s="5">
        <v>0.84599999999999997</v>
      </c>
      <c r="W281" s="5">
        <v>0.7</v>
      </c>
      <c r="X281" s="5">
        <v>1.4</v>
      </c>
      <c r="Y281" s="5">
        <v>2.1</v>
      </c>
      <c r="Z281" s="5">
        <v>0.5</v>
      </c>
      <c r="AA281" s="5">
        <v>0.2</v>
      </c>
      <c r="AB281" s="5">
        <v>0.1</v>
      </c>
      <c r="AC281" s="5">
        <v>0.3</v>
      </c>
      <c r="AD281" s="5">
        <v>1.3</v>
      </c>
      <c r="AE281" s="5">
        <v>3.8</v>
      </c>
      <c r="AF281" s="50" t="b">
        <f>ISNONTEXT(IF(B281&lt;&gt;B282,COUNTIF($B$3:B281,B281),""))</f>
        <v>1</v>
      </c>
    </row>
    <row r="282" spans="1:32" ht="17" x14ac:dyDescent="0.2">
      <c r="A282" s="4">
        <v>214</v>
      </c>
      <c r="B282" s="6" t="s">
        <v>282</v>
      </c>
      <c r="C282" s="6" t="str">
        <f t="shared" si="4"/>
        <v>Trevor Hudgins</v>
      </c>
      <c r="D282" s="5" t="s">
        <v>73</v>
      </c>
      <c r="E282" s="5">
        <v>23</v>
      </c>
      <c r="F282" s="6" t="s">
        <v>20</v>
      </c>
      <c r="G282" s="5">
        <v>5</v>
      </c>
      <c r="H282" s="5">
        <v>0</v>
      </c>
      <c r="I282" s="5">
        <v>5.6</v>
      </c>
      <c r="J282" s="5">
        <v>0.4</v>
      </c>
      <c r="K282" s="5">
        <v>1.8</v>
      </c>
      <c r="L282" s="5">
        <v>0.222</v>
      </c>
      <c r="M282" s="5">
        <v>0.4</v>
      </c>
      <c r="N282" s="5">
        <v>1.6</v>
      </c>
      <c r="O282" s="5">
        <v>0.25</v>
      </c>
      <c r="P282" s="5">
        <v>0</v>
      </c>
      <c r="Q282" s="5">
        <v>0.2</v>
      </c>
      <c r="R282" s="5">
        <v>0</v>
      </c>
      <c r="S282" s="5">
        <v>0.33300000000000002</v>
      </c>
      <c r="T282" s="5">
        <v>0.6</v>
      </c>
      <c r="U282" s="5">
        <v>0.6</v>
      </c>
      <c r="V282" s="5">
        <v>1</v>
      </c>
      <c r="W282" s="5">
        <v>0</v>
      </c>
      <c r="X282" s="5">
        <v>0</v>
      </c>
      <c r="Y282" s="5">
        <v>0</v>
      </c>
      <c r="Z282" s="5">
        <v>0.6</v>
      </c>
      <c r="AA282" s="5">
        <v>0</v>
      </c>
      <c r="AB282" s="5">
        <v>0</v>
      </c>
      <c r="AC282" s="5">
        <v>0.2</v>
      </c>
      <c r="AD282" s="5">
        <v>0.2</v>
      </c>
      <c r="AE282" s="5">
        <v>1.8</v>
      </c>
      <c r="AF282" s="50" t="b">
        <f>ISNONTEXT(IF(B282&lt;&gt;B283,COUNTIF($B$3:B282,B282),""))</f>
        <v>1</v>
      </c>
    </row>
    <row r="283" spans="1:32" ht="17" x14ac:dyDescent="0.2">
      <c r="A283" s="4">
        <v>215</v>
      </c>
      <c r="B283" s="6" t="s">
        <v>283</v>
      </c>
      <c r="C283" s="6" t="str">
        <f t="shared" si="4"/>
        <v>Kevin Huerter</v>
      </c>
      <c r="D283" s="5" t="s">
        <v>67</v>
      </c>
      <c r="E283" s="5">
        <v>24</v>
      </c>
      <c r="F283" s="6" t="s">
        <v>14</v>
      </c>
      <c r="G283" s="5">
        <v>66</v>
      </c>
      <c r="H283" s="5">
        <v>66</v>
      </c>
      <c r="I283" s="5">
        <v>29.6</v>
      </c>
      <c r="J283" s="5">
        <v>5.5</v>
      </c>
      <c r="K283" s="5">
        <v>11.3</v>
      </c>
      <c r="L283" s="5">
        <v>0.48699999999999999</v>
      </c>
      <c r="M283" s="5">
        <v>2.7</v>
      </c>
      <c r="N283" s="5">
        <v>6.7</v>
      </c>
      <c r="O283" s="5">
        <v>0.40799999999999997</v>
      </c>
      <c r="P283" s="5">
        <v>2.8</v>
      </c>
      <c r="Q283" s="5">
        <v>4.5999999999999996</v>
      </c>
      <c r="R283" s="5">
        <v>0.6</v>
      </c>
      <c r="S283" s="5">
        <v>0.60699999999999998</v>
      </c>
      <c r="T283" s="5">
        <v>1.3</v>
      </c>
      <c r="U283" s="5">
        <v>1.8</v>
      </c>
      <c r="V283" s="5">
        <v>0.71199999999999997</v>
      </c>
      <c r="W283" s="5">
        <v>0.6</v>
      </c>
      <c r="X283" s="5">
        <v>2.7</v>
      </c>
      <c r="Y283" s="5">
        <v>3.2</v>
      </c>
      <c r="Z283" s="5">
        <v>2.9</v>
      </c>
      <c r="AA283" s="5">
        <v>1.1000000000000001</v>
      </c>
      <c r="AB283" s="5">
        <v>0.3</v>
      </c>
      <c r="AC283" s="5">
        <v>1.3</v>
      </c>
      <c r="AD283" s="5">
        <v>2.4</v>
      </c>
      <c r="AE283" s="5">
        <v>15</v>
      </c>
      <c r="AF283" s="50" t="b">
        <f>ISNONTEXT(IF(B283&lt;&gt;B284,COUNTIF($B$3:B283,B283),""))</f>
        <v>1</v>
      </c>
    </row>
    <row r="284" spans="1:32" ht="17" x14ac:dyDescent="0.2">
      <c r="A284" s="4">
        <v>216</v>
      </c>
      <c r="B284" s="6" t="s">
        <v>714</v>
      </c>
      <c r="C284" s="6" t="str">
        <f t="shared" si="4"/>
        <v>Jay Huff</v>
      </c>
      <c r="D284" s="5" t="s">
        <v>63</v>
      </c>
      <c r="E284" s="5">
        <v>24</v>
      </c>
      <c r="F284" s="6" t="s">
        <v>34</v>
      </c>
      <c r="G284" s="5">
        <v>1</v>
      </c>
      <c r="H284" s="5">
        <v>0</v>
      </c>
      <c r="I284" s="5">
        <v>3</v>
      </c>
      <c r="J284" s="5">
        <v>0</v>
      </c>
      <c r="K284" s="5">
        <v>0</v>
      </c>
      <c r="L284" s="5"/>
      <c r="M284" s="5">
        <v>0</v>
      </c>
      <c r="N284" s="5">
        <v>0</v>
      </c>
      <c r="O284" s="5"/>
      <c r="P284" s="5">
        <v>0</v>
      </c>
      <c r="Q284" s="5">
        <v>0</v>
      </c>
      <c r="R284" s="5"/>
      <c r="S284" s="5"/>
      <c r="T284" s="5">
        <v>0</v>
      </c>
      <c r="U284" s="5">
        <v>0</v>
      </c>
      <c r="V284" s="5"/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2</v>
      </c>
      <c r="AD284" s="5">
        <v>1</v>
      </c>
      <c r="AE284" s="5">
        <v>0</v>
      </c>
      <c r="AF284" s="50" t="b">
        <f>ISNONTEXT(IF(B284&lt;&gt;B285,COUNTIF($B$3:B284,B284),""))</f>
        <v>1</v>
      </c>
    </row>
    <row r="285" spans="1:32" ht="17" x14ac:dyDescent="0.2">
      <c r="A285" s="4">
        <v>217</v>
      </c>
      <c r="B285" s="6" t="s">
        <v>284</v>
      </c>
      <c r="C285" s="6" t="str">
        <f t="shared" si="4"/>
        <v>De'Andre Hunter</v>
      </c>
      <c r="D285" s="5" t="s">
        <v>77</v>
      </c>
      <c r="E285" s="5">
        <v>25</v>
      </c>
      <c r="F285" s="6" t="s">
        <v>24</v>
      </c>
      <c r="G285" s="5">
        <v>60</v>
      </c>
      <c r="H285" s="5">
        <v>60</v>
      </c>
      <c r="I285" s="5">
        <v>32</v>
      </c>
      <c r="J285" s="5">
        <v>5.7</v>
      </c>
      <c r="K285" s="5">
        <v>12.3</v>
      </c>
      <c r="L285" s="5">
        <v>0.46400000000000002</v>
      </c>
      <c r="M285" s="5">
        <v>1.6</v>
      </c>
      <c r="N285" s="5">
        <v>4.3</v>
      </c>
      <c r="O285" s="5">
        <v>0.36</v>
      </c>
      <c r="P285" s="5">
        <v>4.0999999999999996</v>
      </c>
      <c r="Q285" s="5">
        <v>8</v>
      </c>
      <c r="R285" s="5">
        <v>0.52</v>
      </c>
      <c r="S285" s="5">
        <v>0.52700000000000002</v>
      </c>
      <c r="T285" s="5">
        <v>2.7</v>
      </c>
      <c r="U285" s="5">
        <v>3.3</v>
      </c>
      <c r="V285" s="5">
        <v>0.81799999999999995</v>
      </c>
      <c r="W285" s="5">
        <v>0.6</v>
      </c>
      <c r="X285" s="5">
        <v>3.6</v>
      </c>
      <c r="Y285" s="5">
        <v>4.2</v>
      </c>
      <c r="Z285" s="5">
        <v>1.4</v>
      </c>
      <c r="AA285" s="5">
        <v>0.5</v>
      </c>
      <c r="AB285" s="5">
        <v>0.3</v>
      </c>
      <c r="AC285" s="5">
        <v>1.3</v>
      </c>
      <c r="AD285" s="5">
        <v>3</v>
      </c>
      <c r="AE285" s="5">
        <v>15.6</v>
      </c>
      <c r="AF285" s="50" t="b">
        <f>ISNONTEXT(IF(B285&lt;&gt;B286,COUNTIF($B$3:B285,B285),""))</f>
        <v>1</v>
      </c>
    </row>
    <row r="286" spans="1:32" ht="17" x14ac:dyDescent="0.2">
      <c r="A286" s="4">
        <v>218</v>
      </c>
      <c r="B286" s="6" t="s">
        <v>285</v>
      </c>
      <c r="C286" s="6" t="str">
        <f t="shared" si="4"/>
        <v/>
      </c>
      <c r="D286" s="5" t="s">
        <v>73</v>
      </c>
      <c r="E286" s="5">
        <v>22</v>
      </c>
      <c r="F286" s="5" t="s">
        <v>677</v>
      </c>
      <c r="G286" s="5">
        <v>47</v>
      </c>
      <c r="H286" s="5">
        <v>1</v>
      </c>
      <c r="I286" s="5">
        <v>19</v>
      </c>
      <c r="J286" s="5">
        <v>3.9</v>
      </c>
      <c r="K286" s="5">
        <v>10</v>
      </c>
      <c r="L286" s="5">
        <v>0.39100000000000001</v>
      </c>
      <c r="M286" s="5">
        <v>2</v>
      </c>
      <c r="N286" s="5">
        <v>5.5</v>
      </c>
      <c r="O286" s="5">
        <v>0.371</v>
      </c>
      <c r="P286" s="5">
        <v>1.9</v>
      </c>
      <c r="Q286" s="5">
        <v>4.5</v>
      </c>
      <c r="R286" s="5">
        <v>0.41499999999999998</v>
      </c>
      <c r="S286" s="5">
        <v>0.49299999999999999</v>
      </c>
      <c r="T286" s="5">
        <v>1.7</v>
      </c>
      <c r="U286" s="5">
        <v>2</v>
      </c>
      <c r="V286" s="5">
        <v>0.85899999999999999</v>
      </c>
      <c r="W286" s="5">
        <v>0.3</v>
      </c>
      <c r="X286" s="5">
        <v>1.9</v>
      </c>
      <c r="Y286" s="5">
        <v>2.2000000000000002</v>
      </c>
      <c r="Z286" s="5">
        <v>2.8</v>
      </c>
      <c r="AA286" s="5">
        <v>0.7</v>
      </c>
      <c r="AB286" s="5">
        <v>0.3</v>
      </c>
      <c r="AC286" s="5">
        <v>1.5</v>
      </c>
      <c r="AD286" s="5">
        <v>1.7</v>
      </c>
      <c r="AE286" s="5">
        <v>11.6</v>
      </c>
      <c r="AF286" s="50" t="b">
        <f>ISNONTEXT(IF(B286&lt;&gt;B287,COUNTIF($B$3:B286,B286),""))</f>
        <v>0</v>
      </c>
    </row>
    <row r="287" spans="1:32" ht="17" x14ac:dyDescent="0.2">
      <c r="A287" s="4">
        <v>218</v>
      </c>
      <c r="B287" s="6" t="s">
        <v>285</v>
      </c>
      <c r="C287" s="6" t="str">
        <f t="shared" si="4"/>
        <v/>
      </c>
      <c r="D287" s="5" t="s">
        <v>73</v>
      </c>
      <c r="E287" s="5">
        <v>22</v>
      </c>
      <c r="F287" s="6" t="s">
        <v>36</v>
      </c>
      <c r="G287" s="5">
        <v>42</v>
      </c>
      <c r="H287" s="5">
        <v>1</v>
      </c>
      <c r="I287" s="5">
        <v>19.5</v>
      </c>
      <c r="J287" s="5">
        <v>4.0999999999999996</v>
      </c>
      <c r="K287" s="5">
        <v>10.3</v>
      </c>
      <c r="L287" s="5">
        <v>0.39900000000000002</v>
      </c>
      <c r="M287" s="5">
        <v>2.2000000000000002</v>
      </c>
      <c r="N287" s="5">
        <v>5.7</v>
      </c>
      <c r="O287" s="5">
        <v>0.378</v>
      </c>
      <c r="P287" s="5">
        <v>2</v>
      </c>
      <c r="Q287" s="5">
        <v>4.5999999999999996</v>
      </c>
      <c r="R287" s="5">
        <v>0.42499999999999999</v>
      </c>
      <c r="S287" s="5">
        <v>0.503</v>
      </c>
      <c r="T287" s="5">
        <v>1.7</v>
      </c>
      <c r="U287" s="5">
        <v>2</v>
      </c>
      <c r="V287" s="5">
        <v>0.86599999999999999</v>
      </c>
      <c r="W287" s="5">
        <v>0.2</v>
      </c>
      <c r="X287" s="5">
        <v>1.8</v>
      </c>
      <c r="Y287" s="5">
        <v>2</v>
      </c>
      <c r="Z287" s="5">
        <v>3</v>
      </c>
      <c r="AA287" s="5">
        <v>0.7</v>
      </c>
      <c r="AB287" s="5">
        <v>0.3</v>
      </c>
      <c r="AC287" s="5">
        <v>1.6</v>
      </c>
      <c r="AD287" s="5">
        <v>1.6</v>
      </c>
      <c r="AE287" s="5">
        <v>12.1</v>
      </c>
      <c r="AF287" s="50" t="b">
        <f>ISNONTEXT(IF(B287&lt;&gt;B288,COUNTIF($B$3:B287,B287),""))</f>
        <v>0</v>
      </c>
    </row>
    <row r="288" spans="1:32" ht="17" x14ac:dyDescent="0.2">
      <c r="A288" s="4">
        <v>218</v>
      </c>
      <c r="B288" s="6" t="s">
        <v>285</v>
      </c>
      <c r="C288" s="6" t="str">
        <f t="shared" si="4"/>
        <v>Bones Hyland</v>
      </c>
      <c r="D288" s="5" t="s">
        <v>73</v>
      </c>
      <c r="E288" s="5">
        <v>22</v>
      </c>
      <c r="F288" s="6" t="s">
        <v>31</v>
      </c>
      <c r="G288" s="5">
        <v>5</v>
      </c>
      <c r="H288" s="5">
        <v>0</v>
      </c>
      <c r="I288" s="5">
        <v>14.2</v>
      </c>
      <c r="J288" s="5">
        <v>2.2000000000000002</v>
      </c>
      <c r="K288" s="5">
        <v>7.4</v>
      </c>
      <c r="L288" s="5">
        <v>0.29699999999999999</v>
      </c>
      <c r="M288" s="5">
        <v>1</v>
      </c>
      <c r="N288" s="5">
        <v>3.6</v>
      </c>
      <c r="O288" s="5">
        <v>0.27800000000000002</v>
      </c>
      <c r="P288" s="5">
        <v>1.2</v>
      </c>
      <c r="Q288" s="5">
        <v>3.8</v>
      </c>
      <c r="R288" s="5">
        <v>0.316</v>
      </c>
      <c r="S288" s="5">
        <v>0.36499999999999999</v>
      </c>
      <c r="T288" s="5">
        <v>1.6</v>
      </c>
      <c r="U288" s="5">
        <v>2</v>
      </c>
      <c r="V288" s="5">
        <v>0.8</v>
      </c>
      <c r="W288" s="5">
        <v>1.2</v>
      </c>
      <c r="X288" s="5">
        <v>2.4</v>
      </c>
      <c r="Y288" s="5">
        <v>3.6</v>
      </c>
      <c r="Z288" s="5">
        <v>1.6</v>
      </c>
      <c r="AA288" s="5">
        <v>0.6</v>
      </c>
      <c r="AB288" s="5">
        <v>0</v>
      </c>
      <c r="AC288" s="5">
        <v>0.6</v>
      </c>
      <c r="AD288" s="5">
        <v>3.2</v>
      </c>
      <c r="AE288" s="5">
        <v>7</v>
      </c>
      <c r="AF288" s="50" t="b">
        <f>ISNONTEXT(IF(B288&lt;&gt;B289,COUNTIF($B$3:B288,B288),""))</f>
        <v>1</v>
      </c>
    </row>
    <row r="289" spans="1:32" ht="17" x14ac:dyDescent="0.2">
      <c r="A289" s="4">
        <v>219</v>
      </c>
      <c r="B289" s="6" t="s">
        <v>286</v>
      </c>
      <c r="C289" s="6" t="str">
        <f t="shared" si="4"/>
        <v>Serge Ibaka</v>
      </c>
      <c r="D289" s="5" t="s">
        <v>63</v>
      </c>
      <c r="E289" s="5">
        <v>33</v>
      </c>
      <c r="F289" s="6" t="s">
        <v>17</v>
      </c>
      <c r="G289" s="5">
        <v>16</v>
      </c>
      <c r="H289" s="5">
        <v>0</v>
      </c>
      <c r="I289" s="5">
        <v>11.6</v>
      </c>
      <c r="J289" s="5">
        <v>1.6</v>
      </c>
      <c r="K289" s="5">
        <v>3.4</v>
      </c>
      <c r="L289" s="5">
        <v>0.48099999999999998</v>
      </c>
      <c r="M289" s="5">
        <v>0.4</v>
      </c>
      <c r="N289" s="5">
        <v>1.1000000000000001</v>
      </c>
      <c r="O289" s="5">
        <v>0.33300000000000002</v>
      </c>
      <c r="P289" s="5">
        <v>1.3</v>
      </c>
      <c r="Q289" s="5">
        <v>2.2999999999999998</v>
      </c>
      <c r="R289" s="5">
        <v>0.55600000000000005</v>
      </c>
      <c r="S289" s="5">
        <v>0.53700000000000003</v>
      </c>
      <c r="T289" s="5">
        <v>0.5</v>
      </c>
      <c r="U289" s="5">
        <v>0.8</v>
      </c>
      <c r="V289" s="5">
        <v>0.61499999999999999</v>
      </c>
      <c r="W289" s="5">
        <v>0.9</v>
      </c>
      <c r="X289" s="5">
        <v>1.8</v>
      </c>
      <c r="Y289" s="5">
        <v>2.8</v>
      </c>
      <c r="Z289" s="5">
        <v>0.3</v>
      </c>
      <c r="AA289" s="5">
        <v>0.1</v>
      </c>
      <c r="AB289" s="5">
        <v>0.4</v>
      </c>
      <c r="AC289" s="5">
        <v>0.7</v>
      </c>
      <c r="AD289" s="5">
        <v>1.4</v>
      </c>
      <c r="AE289" s="5">
        <v>4.0999999999999996</v>
      </c>
      <c r="AF289" s="50" t="b">
        <f>ISNONTEXT(IF(B289&lt;&gt;B290,COUNTIF($B$3:B289,B289),""))</f>
        <v>1</v>
      </c>
    </row>
    <row r="290" spans="1:32" ht="17" x14ac:dyDescent="0.2">
      <c r="A290" s="4">
        <v>220</v>
      </c>
      <c r="B290" s="6" t="s">
        <v>287</v>
      </c>
      <c r="C290" s="6" t="str">
        <f t="shared" si="4"/>
        <v>Andre Iguodala</v>
      </c>
      <c r="D290" s="5" t="s">
        <v>77</v>
      </c>
      <c r="E290" s="5">
        <v>39</v>
      </c>
      <c r="F290" s="6" t="s">
        <v>16</v>
      </c>
      <c r="G290" s="5">
        <v>8</v>
      </c>
      <c r="H290" s="5">
        <v>0</v>
      </c>
      <c r="I290" s="5">
        <v>14.1</v>
      </c>
      <c r="J290" s="5">
        <v>0.9</v>
      </c>
      <c r="K290" s="5">
        <v>1.9</v>
      </c>
      <c r="L290" s="5">
        <v>0.46700000000000003</v>
      </c>
      <c r="M290" s="5">
        <v>0.1</v>
      </c>
      <c r="N290" s="5">
        <v>1.1000000000000001</v>
      </c>
      <c r="O290" s="5">
        <v>0.111</v>
      </c>
      <c r="P290" s="5">
        <v>0.8</v>
      </c>
      <c r="Q290" s="5">
        <v>0.8</v>
      </c>
      <c r="R290" s="5">
        <v>1</v>
      </c>
      <c r="S290" s="5">
        <v>0.5</v>
      </c>
      <c r="T290" s="5">
        <v>0.3</v>
      </c>
      <c r="U290" s="5">
        <v>0.4</v>
      </c>
      <c r="V290" s="5">
        <v>0.66700000000000004</v>
      </c>
      <c r="W290" s="5">
        <v>0.4</v>
      </c>
      <c r="X290" s="5">
        <v>1.8</v>
      </c>
      <c r="Y290" s="5">
        <v>2.1</v>
      </c>
      <c r="Z290" s="5">
        <v>2.4</v>
      </c>
      <c r="AA290" s="5">
        <v>0.5</v>
      </c>
      <c r="AB290" s="5">
        <v>0.4</v>
      </c>
      <c r="AC290" s="5">
        <v>1.1000000000000001</v>
      </c>
      <c r="AD290" s="5">
        <v>1.4</v>
      </c>
      <c r="AE290" s="5">
        <v>2.1</v>
      </c>
      <c r="AF290" s="50" t="b">
        <f>ISNONTEXT(IF(B290&lt;&gt;B291,COUNTIF($B$3:B290,B290),""))</f>
        <v>1</v>
      </c>
    </row>
    <row r="291" spans="1:32" ht="17" x14ac:dyDescent="0.2">
      <c r="A291" s="4" t="s">
        <v>44</v>
      </c>
      <c r="B291" s="4" t="s">
        <v>45</v>
      </c>
      <c r="C291" s="6" t="str">
        <f t="shared" si="4"/>
        <v>Player</v>
      </c>
      <c r="D291" s="4" t="s">
        <v>46</v>
      </c>
      <c r="E291" s="4" t="s">
        <v>47</v>
      </c>
      <c r="F291" s="4" t="s">
        <v>48</v>
      </c>
      <c r="G291" s="4" t="s">
        <v>49</v>
      </c>
      <c r="H291" s="4" t="s">
        <v>50</v>
      </c>
      <c r="I291" s="4" t="s">
        <v>51</v>
      </c>
      <c r="J291" s="4" t="s">
        <v>52</v>
      </c>
      <c r="K291" s="4" t="s">
        <v>1</v>
      </c>
      <c r="L291" s="4" t="s">
        <v>2</v>
      </c>
      <c r="M291" s="4" t="s">
        <v>53</v>
      </c>
      <c r="N291" s="4" t="s">
        <v>3</v>
      </c>
      <c r="O291" s="4" t="s">
        <v>4</v>
      </c>
      <c r="P291" s="4" t="s">
        <v>54</v>
      </c>
      <c r="Q291" s="4" t="s">
        <v>55</v>
      </c>
      <c r="R291" s="4" t="s">
        <v>56</v>
      </c>
      <c r="S291" s="4" t="s">
        <v>57</v>
      </c>
      <c r="T291" s="4" t="s">
        <v>58</v>
      </c>
      <c r="U291" s="4" t="s">
        <v>5</v>
      </c>
      <c r="V291" s="4" t="s">
        <v>6</v>
      </c>
      <c r="W291" s="4" t="s">
        <v>59</v>
      </c>
      <c r="X291" s="4" t="s">
        <v>60</v>
      </c>
      <c r="Y291" s="4" t="s">
        <v>61</v>
      </c>
      <c r="Z291" s="4" t="s">
        <v>7</v>
      </c>
      <c r="AA291" s="4" t="s">
        <v>8</v>
      </c>
      <c r="AB291" s="4" t="s">
        <v>9</v>
      </c>
      <c r="AC291" s="4" t="s">
        <v>10</v>
      </c>
      <c r="AD291" s="4" t="s">
        <v>11</v>
      </c>
      <c r="AE291" s="4" t="s">
        <v>0</v>
      </c>
      <c r="AF291" s="50" t="b">
        <f>ISNONTEXT(IF(B291&lt;&gt;B292,COUNTIF($B$3:B291,B291),""))</f>
        <v>1</v>
      </c>
    </row>
    <row r="292" spans="1:32" ht="17" x14ac:dyDescent="0.2">
      <c r="A292" s="4">
        <v>221</v>
      </c>
      <c r="B292" s="6" t="s">
        <v>288</v>
      </c>
      <c r="C292" s="6" t="str">
        <f t="shared" si="4"/>
        <v>Joe Ingles</v>
      </c>
      <c r="D292" s="5" t="s">
        <v>77</v>
      </c>
      <c r="E292" s="5">
        <v>35</v>
      </c>
      <c r="F292" s="6" t="s">
        <v>17</v>
      </c>
      <c r="G292" s="5">
        <v>36</v>
      </c>
      <c r="H292" s="5">
        <v>0</v>
      </c>
      <c r="I292" s="5">
        <v>23.2</v>
      </c>
      <c r="J292" s="5">
        <v>2.4</v>
      </c>
      <c r="K292" s="5">
        <v>5.6</v>
      </c>
      <c r="L292" s="5">
        <v>0.433</v>
      </c>
      <c r="M292" s="5">
        <v>1.8</v>
      </c>
      <c r="N292" s="5">
        <v>4.5</v>
      </c>
      <c r="O292" s="5">
        <v>0.40100000000000002</v>
      </c>
      <c r="P292" s="5">
        <v>0.6</v>
      </c>
      <c r="Q292" s="5">
        <v>1.1000000000000001</v>
      </c>
      <c r="R292" s="5">
        <v>0.56100000000000005</v>
      </c>
      <c r="S292" s="5">
        <v>0.59399999999999997</v>
      </c>
      <c r="T292" s="5">
        <v>0.4</v>
      </c>
      <c r="U292" s="5">
        <v>0.5</v>
      </c>
      <c r="V292" s="5">
        <v>0.84199999999999997</v>
      </c>
      <c r="W292" s="5">
        <v>0.3</v>
      </c>
      <c r="X292" s="5">
        <v>2.8</v>
      </c>
      <c r="Y292" s="5">
        <v>3.1</v>
      </c>
      <c r="Z292" s="5">
        <v>3.2</v>
      </c>
      <c r="AA292" s="5">
        <v>0.7</v>
      </c>
      <c r="AB292" s="5">
        <v>0.1</v>
      </c>
      <c r="AC292" s="5">
        <v>1.3</v>
      </c>
      <c r="AD292" s="5">
        <v>1.8</v>
      </c>
      <c r="AE292" s="5">
        <v>7.1</v>
      </c>
      <c r="AF292" s="50" t="b">
        <f>ISNONTEXT(IF(B292&lt;&gt;B293,COUNTIF($B$3:B292,B292),""))</f>
        <v>1</v>
      </c>
    </row>
    <row r="293" spans="1:32" ht="17" x14ac:dyDescent="0.2">
      <c r="A293" s="4">
        <v>222</v>
      </c>
      <c r="B293" s="6" t="s">
        <v>289</v>
      </c>
      <c r="C293" s="6" t="str">
        <f t="shared" si="4"/>
        <v>Brandon Ingram</v>
      </c>
      <c r="D293" s="5" t="s">
        <v>77</v>
      </c>
      <c r="E293" s="5">
        <v>25</v>
      </c>
      <c r="F293" s="6" t="s">
        <v>18</v>
      </c>
      <c r="G293" s="5">
        <v>33</v>
      </c>
      <c r="H293" s="5">
        <v>33</v>
      </c>
      <c r="I293" s="5">
        <v>33</v>
      </c>
      <c r="J293" s="5">
        <v>8.4</v>
      </c>
      <c r="K293" s="5">
        <v>17.8</v>
      </c>
      <c r="L293" s="5">
        <v>0.47099999999999997</v>
      </c>
      <c r="M293" s="5">
        <v>1.6</v>
      </c>
      <c r="N293" s="5">
        <v>4</v>
      </c>
      <c r="O293" s="5">
        <v>0.39400000000000002</v>
      </c>
      <c r="P293" s="5">
        <v>6.8</v>
      </c>
      <c r="Q293" s="5">
        <v>13.8</v>
      </c>
      <c r="R293" s="5">
        <v>0.49299999999999999</v>
      </c>
      <c r="S293" s="5">
        <v>0.51500000000000001</v>
      </c>
      <c r="T293" s="5">
        <v>4.8</v>
      </c>
      <c r="U293" s="5">
        <v>5.5</v>
      </c>
      <c r="V293" s="5">
        <v>0.86799999999999999</v>
      </c>
      <c r="W293" s="5">
        <v>0.4</v>
      </c>
      <c r="X293" s="5">
        <v>4.5</v>
      </c>
      <c r="Y293" s="5">
        <v>5</v>
      </c>
      <c r="Z293" s="5">
        <v>4.9000000000000004</v>
      </c>
      <c r="AA293" s="5">
        <v>0.7</v>
      </c>
      <c r="AB293" s="5">
        <v>0.4</v>
      </c>
      <c r="AC293" s="5">
        <v>3.2</v>
      </c>
      <c r="AD293" s="5">
        <v>2.7</v>
      </c>
      <c r="AE293" s="5">
        <v>23.2</v>
      </c>
      <c r="AF293" s="50" t="b">
        <f>ISNONTEXT(IF(B293&lt;&gt;B294,COUNTIF($B$3:B293,B293),""))</f>
        <v>1</v>
      </c>
    </row>
    <row r="294" spans="1:32" ht="17" x14ac:dyDescent="0.2">
      <c r="A294" s="4">
        <v>223</v>
      </c>
      <c r="B294" s="6" t="s">
        <v>290</v>
      </c>
      <c r="C294" s="6" t="str">
        <f t="shared" si="4"/>
        <v/>
      </c>
      <c r="D294" s="5" t="s">
        <v>73</v>
      </c>
      <c r="E294" s="5">
        <v>30</v>
      </c>
      <c r="F294" s="5" t="s">
        <v>677</v>
      </c>
      <c r="G294" s="5">
        <v>52</v>
      </c>
      <c r="H294" s="5">
        <v>52</v>
      </c>
      <c r="I294" s="5">
        <v>37.200000000000003</v>
      </c>
      <c r="J294" s="5">
        <v>10</v>
      </c>
      <c r="K294" s="5">
        <v>20.3</v>
      </c>
      <c r="L294" s="5">
        <v>0.49399999999999999</v>
      </c>
      <c r="M294" s="5">
        <v>3.3</v>
      </c>
      <c r="N294" s="5">
        <v>8.5</v>
      </c>
      <c r="O294" s="5">
        <v>0.38500000000000001</v>
      </c>
      <c r="P294" s="5">
        <v>6.7</v>
      </c>
      <c r="Q294" s="5">
        <v>11.7</v>
      </c>
      <c r="R294" s="5">
        <v>0.57299999999999995</v>
      </c>
      <c r="S294" s="5">
        <v>0.57499999999999996</v>
      </c>
      <c r="T294" s="5">
        <v>4.0999999999999996</v>
      </c>
      <c r="U294" s="5">
        <v>4.5999999999999996</v>
      </c>
      <c r="V294" s="5">
        <v>0.89900000000000002</v>
      </c>
      <c r="W294" s="5">
        <v>1</v>
      </c>
      <c r="X294" s="5">
        <v>4.0999999999999996</v>
      </c>
      <c r="Y294" s="5">
        <v>5.0999999999999996</v>
      </c>
      <c r="Z294" s="5">
        <v>5.6</v>
      </c>
      <c r="AA294" s="5">
        <v>1</v>
      </c>
      <c r="AB294" s="5">
        <v>0.7</v>
      </c>
      <c r="AC294" s="5">
        <v>2.2999999999999998</v>
      </c>
      <c r="AD294" s="5">
        <v>2.8</v>
      </c>
      <c r="AE294" s="5">
        <v>27.4</v>
      </c>
      <c r="AF294" s="50" t="b">
        <f>ISNONTEXT(IF(B294&lt;&gt;B295,COUNTIF($B$3:B294,B294),""))</f>
        <v>0</v>
      </c>
    </row>
    <row r="295" spans="1:32" ht="17" x14ac:dyDescent="0.2">
      <c r="A295" s="4">
        <v>223</v>
      </c>
      <c r="B295" s="6" t="s">
        <v>290</v>
      </c>
      <c r="C295" s="6" t="str">
        <f t="shared" si="4"/>
        <v/>
      </c>
      <c r="D295" s="5" t="s">
        <v>73</v>
      </c>
      <c r="E295" s="5">
        <v>30</v>
      </c>
      <c r="F295" s="6" t="s">
        <v>125</v>
      </c>
      <c r="G295" s="5">
        <v>40</v>
      </c>
      <c r="H295" s="5">
        <v>40</v>
      </c>
      <c r="I295" s="5">
        <v>37</v>
      </c>
      <c r="J295" s="5">
        <v>10</v>
      </c>
      <c r="K295" s="5">
        <v>20.5</v>
      </c>
      <c r="L295" s="5">
        <v>0.48599999999999999</v>
      </c>
      <c r="M295" s="5">
        <v>3.3</v>
      </c>
      <c r="N295" s="5">
        <v>8.6999999999999993</v>
      </c>
      <c r="O295" s="5">
        <v>0.374</v>
      </c>
      <c r="P295" s="5">
        <v>6.7</v>
      </c>
      <c r="Q295" s="5">
        <v>11.8</v>
      </c>
      <c r="R295" s="5">
        <v>0.56899999999999995</v>
      </c>
      <c r="S295" s="5">
        <v>0.56499999999999995</v>
      </c>
      <c r="T295" s="5">
        <v>4</v>
      </c>
      <c r="U295" s="5">
        <v>4.5</v>
      </c>
      <c r="V295" s="5">
        <v>0.88300000000000001</v>
      </c>
      <c r="W295" s="5">
        <v>1</v>
      </c>
      <c r="X295" s="5">
        <v>4.2</v>
      </c>
      <c r="Y295" s="5">
        <v>5.0999999999999996</v>
      </c>
      <c r="Z295" s="5">
        <v>5.3</v>
      </c>
      <c r="AA295" s="5">
        <v>1</v>
      </c>
      <c r="AB295" s="5">
        <v>0.8</v>
      </c>
      <c r="AC295" s="5">
        <v>2.2999999999999998</v>
      </c>
      <c r="AD295" s="5">
        <v>2.7</v>
      </c>
      <c r="AE295" s="5">
        <v>27.1</v>
      </c>
      <c r="AF295" s="50" t="b">
        <f>ISNONTEXT(IF(B295&lt;&gt;B296,COUNTIF($B$3:B295,B295),""))</f>
        <v>0</v>
      </c>
    </row>
    <row r="296" spans="1:32" ht="17" x14ac:dyDescent="0.2">
      <c r="A296" s="4">
        <v>223</v>
      </c>
      <c r="B296" s="6" t="s">
        <v>290</v>
      </c>
      <c r="C296" s="6" t="str">
        <f t="shared" si="4"/>
        <v>Kyrie Irving</v>
      </c>
      <c r="D296" s="5" t="s">
        <v>73</v>
      </c>
      <c r="E296" s="5">
        <v>30</v>
      </c>
      <c r="F296" s="6" t="s">
        <v>23</v>
      </c>
      <c r="G296" s="5">
        <v>12</v>
      </c>
      <c r="H296" s="5">
        <v>12</v>
      </c>
      <c r="I296" s="5">
        <v>37.9</v>
      </c>
      <c r="J296" s="5">
        <v>10.199999999999999</v>
      </c>
      <c r="K296" s="5">
        <v>19.5</v>
      </c>
      <c r="L296" s="5">
        <v>0.52100000000000002</v>
      </c>
      <c r="M296" s="5">
        <v>3.4</v>
      </c>
      <c r="N296" s="5">
        <v>8</v>
      </c>
      <c r="O296" s="5">
        <v>0.42699999999999999</v>
      </c>
      <c r="P296" s="5">
        <v>6.8</v>
      </c>
      <c r="Q296" s="5">
        <v>11.5</v>
      </c>
      <c r="R296" s="5">
        <v>0.58699999999999997</v>
      </c>
      <c r="S296" s="5">
        <v>0.60899999999999999</v>
      </c>
      <c r="T296" s="5">
        <v>4.7</v>
      </c>
      <c r="U296" s="5">
        <v>4.9000000000000004</v>
      </c>
      <c r="V296" s="5">
        <v>0.94899999999999995</v>
      </c>
      <c r="W296" s="5">
        <v>1.2</v>
      </c>
      <c r="X296" s="5">
        <v>4</v>
      </c>
      <c r="Y296" s="5">
        <v>5.2</v>
      </c>
      <c r="Z296" s="5">
        <v>6.6</v>
      </c>
      <c r="AA296" s="5">
        <v>1.1000000000000001</v>
      </c>
      <c r="AB296" s="5">
        <v>0.3</v>
      </c>
      <c r="AC296" s="5">
        <v>2.2000000000000002</v>
      </c>
      <c r="AD296" s="5">
        <v>3.3</v>
      </c>
      <c r="AE296" s="5">
        <v>28.4</v>
      </c>
      <c r="AF296" s="50" t="b">
        <f>ISNONTEXT(IF(B296&lt;&gt;B297,COUNTIF($B$3:B296,B296),""))</f>
        <v>1</v>
      </c>
    </row>
    <row r="297" spans="1:32" ht="17" x14ac:dyDescent="0.2">
      <c r="A297" s="4">
        <v>224</v>
      </c>
      <c r="B297" s="6" t="s">
        <v>291</v>
      </c>
      <c r="C297" s="6" t="str">
        <f t="shared" si="4"/>
        <v>Jonathan Isaac</v>
      </c>
      <c r="D297" s="5" t="s">
        <v>11</v>
      </c>
      <c r="E297" s="5">
        <v>25</v>
      </c>
      <c r="F297" s="6" t="s">
        <v>27</v>
      </c>
      <c r="G297" s="5">
        <v>11</v>
      </c>
      <c r="H297" s="5">
        <v>0</v>
      </c>
      <c r="I297" s="5">
        <v>11.3</v>
      </c>
      <c r="J297" s="5">
        <v>2</v>
      </c>
      <c r="K297" s="5">
        <v>4.8</v>
      </c>
      <c r="L297" s="5">
        <v>0.41499999999999998</v>
      </c>
      <c r="M297" s="5">
        <v>0.5</v>
      </c>
      <c r="N297" s="5">
        <v>1.4</v>
      </c>
      <c r="O297" s="5">
        <v>0.4</v>
      </c>
      <c r="P297" s="5">
        <v>1.5</v>
      </c>
      <c r="Q297" s="5">
        <v>3.5</v>
      </c>
      <c r="R297" s="5">
        <v>0.42099999999999999</v>
      </c>
      <c r="S297" s="5">
        <v>0.47199999999999998</v>
      </c>
      <c r="T297" s="5">
        <v>0.5</v>
      </c>
      <c r="U297" s="5">
        <v>0.8</v>
      </c>
      <c r="V297" s="5">
        <v>0.55600000000000005</v>
      </c>
      <c r="W297" s="5">
        <v>1.4</v>
      </c>
      <c r="X297" s="5">
        <v>2.6</v>
      </c>
      <c r="Y297" s="5">
        <v>4</v>
      </c>
      <c r="Z297" s="5">
        <v>0.5</v>
      </c>
      <c r="AA297" s="5">
        <v>1.3</v>
      </c>
      <c r="AB297" s="5">
        <v>0.4</v>
      </c>
      <c r="AC297" s="5">
        <v>0.4</v>
      </c>
      <c r="AD297" s="5">
        <v>0.5</v>
      </c>
      <c r="AE297" s="5">
        <v>5</v>
      </c>
      <c r="AF297" s="50" t="b">
        <f>ISNONTEXT(IF(B297&lt;&gt;B298,COUNTIF($B$3:B297,B297),""))</f>
        <v>1</v>
      </c>
    </row>
    <row r="298" spans="1:32" ht="17" x14ac:dyDescent="0.2">
      <c r="A298" s="4">
        <v>225</v>
      </c>
      <c r="B298" s="6" t="s">
        <v>292</v>
      </c>
      <c r="C298" s="6" t="str">
        <f t="shared" si="4"/>
        <v>Jaden Ivey</v>
      </c>
      <c r="D298" s="5" t="s">
        <v>67</v>
      </c>
      <c r="E298" s="5">
        <v>20</v>
      </c>
      <c r="F298" s="6" t="s">
        <v>28</v>
      </c>
      <c r="G298" s="5">
        <v>63</v>
      </c>
      <c r="H298" s="5">
        <v>62</v>
      </c>
      <c r="I298" s="5">
        <v>30.3</v>
      </c>
      <c r="J298" s="5">
        <v>5.2</v>
      </c>
      <c r="K298" s="5">
        <v>12.6</v>
      </c>
      <c r="L298" s="5">
        <v>0.41199999999999998</v>
      </c>
      <c r="M298" s="5">
        <v>1.4</v>
      </c>
      <c r="N298" s="5">
        <v>4.3</v>
      </c>
      <c r="O298" s="5">
        <v>0.33200000000000002</v>
      </c>
      <c r="P298" s="5">
        <v>3.8</v>
      </c>
      <c r="Q298" s="5">
        <v>8.3000000000000007</v>
      </c>
      <c r="R298" s="5">
        <v>0.45400000000000001</v>
      </c>
      <c r="S298" s="5">
        <v>0.46899999999999997</v>
      </c>
      <c r="T298" s="5">
        <v>3.5</v>
      </c>
      <c r="U298" s="5">
        <v>4.9000000000000004</v>
      </c>
      <c r="V298" s="5">
        <v>0.72599999999999998</v>
      </c>
      <c r="W298" s="5">
        <v>1</v>
      </c>
      <c r="X298" s="5">
        <v>2.9</v>
      </c>
      <c r="Y298" s="5">
        <v>3.9</v>
      </c>
      <c r="Z298" s="5">
        <v>4.9000000000000004</v>
      </c>
      <c r="AA298" s="5">
        <v>0.9</v>
      </c>
      <c r="AB298" s="5">
        <v>0.3</v>
      </c>
      <c r="AC298" s="5">
        <v>3</v>
      </c>
      <c r="AD298" s="5">
        <v>3.1</v>
      </c>
      <c r="AE298" s="5">
        <v>15.4</v>
      </c>
      <c r="AF298" s="50" t="b">
        <f>ISNONTEXT(IF(B298&lt;&gt;B299,COUNTIF($B$3:B298,B298),""))</f>
        <v>1</v>
      </c>
    </row>
    <row r="299" spans="1:32" ht="17" x14ac:dyDescent="0.2">
      <c r="A299" s="4">
        <v>226</v>
      </c>
      <c r="B299" s="6" t="s">
        <v>293</v>
      </c>
      <c r="C299" s="6" t="str">
        <f t="shared" si="4"/>
        <v>Frank Jackson</v>
      </c>
      <c r="D299" s="5" t="s">
        <v>73</v>
      </c>
      <c r="E299" s="5">
        <v>24</v>
      </c>
      <c r="F299" s="6" t="s">
        <v>30</v>
      </c>
      <c r="G299" s="5">
        <v>1</v>
      </c>
      <c r="H299" s="5">
        <v>0</v>
      </c>
      <c r="I299" s="5">
        <v>5</v>
      </c>
      <c r="J299" s="5">
        <v>0</v>
      </c>
      <c r="K299" s="5">
        <v>3</v>
      </c>
      <c r="L299" s="5">
        <v>0</v>
      </c>
      <c r="M299" s="5">
        <v>0</v>
      </c>
      <c r="N299" s="5">
        <v>1</v>
      </c>
      <c r="O299" s="5">
        <v>0</v>
      </c>
      <c r="P299" s="5">
        <v>0</v>
      </c>
      <c r="Q299" s="5">
        <v>2</v>
      </c>
      <c r="R299" s="5">
        <v>0</v>
      </c>
      <c r="S299" s="5">
        <v>0</v>
      </c>
      <c r="T299" s="5">
        <v>0</v>
      </c>
      <c r="U299" s="5">
        <v>0</v>
      </c>
      <c r="V299" s="5"/>
      <c r="W299" s="5">
        <v>1</v>
      </c>
      <c r="X299" s="5">
        <v>1</v>
      </c>
      <c r="Y299" s="5">
        <v>2</v>
      </c>
      <c r="Z299" s="5">
        <v>1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0" t="b">
        <f>ISNONTEXT(IF(B299&lt;&gt;B300,COUNTIF($B$3:B299,B299),""))</f>
        <v>1</v>
      </c>
    </row>
    <row r="300" spans="1:32" ht="17" x14ac:dyDescent="0.2">
      <c r="A300" s="4">
        <v>227</v>
      </c>
      <c r="B300" s="6" t="s">
        <v>294</v>
      </c>
      <c r="C300" s="6" t="str">
        <f t="shared" si="4"/>
        <v>Isaiah Jackson</v>
      </c>
      <c r="D300" s="5" t="s">
        <v>63</v>
      </c>
      <c r="E300" s="5">
        <v>21</v>
      </c>
      <c r="F300" s="6" t="s">
        <v>29</v>
      </c>
      <c r="G300" s="5">
        <v>52</v>
      </c>
      <c r="H300" s="5">
        <v>7</v>
      </c>
      <c r="I300" s="5">
        <v>15.3</v>
      </c>
      <c r="J300" s="5">
        <v>2.6</v>
      </c>
      <c r="K300" s="5">
        <v>4.5999999999999996</v>
      </c>
      <c r="L300" s="5">
        <v>0.56699999999999995</v>
      </c>
      <c r="M300" s="5">
        <v>0</v>
      </c>
      <c r="N300" s="5">
        <v>0.2</v>
      </c>
      <c r="O300" s="5">
        <v>0.16700000000000001</v>
      </c>
      <c r="P300" s="5">
        <v>2.6</v>
      </c>
      <c r="Q300" s="5">
        <v>4.4000000000000004</v>
      </c>
      <c r="R300" s="5">
        <v>0.58799999999999997</v>
      </c>
      <c r="S300" s="5">
        <v>0.57099999999999995</v>
      </c>
      <c r="T300" s="5">
        <v>1.4</v>
      </c>
      <c r="U300" s="5">
        <v>2.2000000000000002</v>
      </c>
      <c r="V300" s="5">
        <v>0.65500000000000003</v>
      </c>
      <c r="W300" s="5">
        <v>1.5</v>
      </c>
      <c r="X300" s="5">
        <v>2.5</v>
      </c>
      <c r="Y300" s="5">
        <v>4</v>
      </c>
      <c r="Z300" s="5">
        <v>0.8</v>
      </c>
      <c r="AA300" s="5">
        <v>0.4</v>
      </c>
      <c r="AB300" s="5">
        <v>1.4</v>
      </c>
      <c r="AC300" s="5">
        <v>0.8</v>
      </c>
      <c r="AD300" s="5">
        <v>2.2000000000000002</v>
      </c>
      <c r="AE300" s="5">
        <v>6.7</v>
      </c>
      <c r="AF300" s="50" t="b">
        <f>ISNONTEXT(IF(B300&lt;&gt;B301,COUNTIF($B$3:B300,B300),""))</f>
        <v>1</v>
      </c>
    </row>
    <row r="301" spans="1:32" ht="17" x14ac:dyDescent="0.2">
      <c r="A301" s="4">
        <v>228</v>
      </c>
      <c r="B301" s="6" t="s">
        <v>295</v>
      </c>
      <c r="C301" s="6" t="str">
        <f t="shared" si="4"/>
        <v>Jaren Jackson Jr.</v>
      </c>
      <c r="D301" s="5" t="s">
        <v>63</v>
      </c>
      <c r="E301" s="5">
        <v>23</v>
      </c>
      <c r="F301" s="6" t="s">
        <v>22</v>
      </c>
      <c r="G301" s="5">
        <v>52</v>
      </c>
      <c r="H301" s="5">
        <v>52</v>
      </c>
      <c r="I301" s="5">
        <v>28.1</v>
      </c>
      <c r="J301" s="5">
        <v>6.1</v>
      </c>
      <c r="K301" s="5">
        <v>12.4</v>
      </c>
      <c r="L301" s="5">
        <v>0.49099999999999999</v>
      </c>
      <c r="M301" s="5">
        <v>1.5</v>
      </c>
      <c r="N301" s="5">
        <v>4.5</v>
      </c>
      <c r="O301" s="5">
        <v>0.34100000000000003</v>
      </c>
      <c r="P301" s="5">
        <v>4.5999999999999996</v>
      </c>
      <c r="Q301" s="5">
        <v>7.9</v>
      </c>
      <c r="R301" s="5">
        <v>0.57599999999999996</v>
      </c>
      <c r="S301" s="5">
        <v>0.55300000000000005</v>
      </c>
      <c r="T301" s="5">
        <v>3.5</v>
      </c>
      <c r="U301" s="5">
        <v>4.5</v>
      </c>
      <c r="V301" s="5">
        <v>0.78100000000000003</v>
      </c>
      <c r="W301" s="5">
        <v>1.7</v>
      </c>
      <c r="X301" s="5">
        <v>5</v>
      </c>
      <c r="Y301" s="5">
        <v>6.6</v>
      </c>
      <c r="Z301" s="5">
        <v>0.8</v>
      </c>
      <c r="AA301" s="5">
        <v>1.1000000000000001</v>
      </c>
      <c r="AB301" s="5">
        <v>3.1</v>
      </c>
      <c r="AC301" s="5">
        <v>1.6</v>
      </c>
      <c r="AD301" s="5">
        <v>3.5</v>
      </c>
      <c r="AE301" s="5">
        <v>17.2</v>
      </c>
      <c r="AF301" s="50" t="b">
        <f>ISNONTEXT(IF(B301&lt;&gt;B302,COUNTIF($B$3:B301,B301),""))</f>
        <v>1</v>
      </c>
    </row>
    <row r="302" spans="1:32" ht="17" x14ac:dyDescent="0.2">
      <c r="A302" s="4">
        <v>229</v>
      </c>
      <c r="B302" s="6" t="s">
        <v>296</v>
      </c>
      <c r="C302" s="6" t="str">
        <f t="shared" si="4"/>
        <v>Justin Jackson</v>
      </c>
      <c r="D302" s="5" t="s">
        <v>77</v>
      </c>
      <c r="E302" s="5">
        <v>27</v>
      </c>
      <c r="F302" s="6" t="s">
        <v>25</v>
      </c>
      <c r="G302" s="5">
        <v>23</v>
      </c>
      <c r="H302" s="5">
        <v>0</v>
      </c>
      <c r="I302" s="5">
        <v>4.7</v>
      </c>
      <c r="J302" s="5">
        <v>0.3</v>
      </c>
      <c r="K302" s="5">
        <v>1.2</v>
      </c>
      <c r="L302" s="5">
        <v>0.25900000000000001</v>
      </c>
      <c r="M302" s="5">
        <v>0.2</v>
      </c>
      <c r="N302" s="5">
        <v>0.9</v>
      </c>
      <c r="O302" s="5">
        <v>0.25</v>
      </c>
      <c r="P302" s="5">
        <v>0.1</v>
      </c>
      <c r="Q302" s="5">
        <v>0.3</v>
      </c>
      <c r="R302" s="5">
        <v>0.28599999999999998</v>
      </c>
      <c r="S302" s="5">
        <v>0.35199999999999998</v>
      </c>
      <c r="T302" s="5">
        <v>0</v>
      </c>
      <c r="U302" s="5">
        <v>0.1</v>
      </c>
      <c r="V302" s="5">
        <v>0.5</v>
      </c>
      <c r="W302" s="5">
        <v>0.1</v>
      </c>
      <c r="X302" s="5">
        <v>0.7</v>
      </c>
      <c r="Y302" s="5">
        <v>0.7</v>
      </c>
      <c r="Z302" s="5">
        <v>0.4</v>
      </c>
      <c r="AA302" s="5">
        <v>0.2</v>
      </c>
      <c r="AB302" s="5">
        <v>0.2</v>
      </c>
      <c r="AC302" s="5">
        <v>0.1</v>
      </c>
      <c r="AD302" s="5">
        <v>0.3</v>
      </c>
      <c r="AE302" s="5">
        <v>0.9</v>
      </c>
      <c r="AF302" s="50" t="b">
        <f>ISNONTEXT(IF(B302&lt;&gt;B303,COUNTIF($B$3:B302,B302),""))</f>
        <v>1</v>
      </c>
    </row>
    <row r="303" spans="1:32" ht="17" x14ac:dyDescent="0.2">
      <c r="A303" s="4">
        <v>230</v>
      </c>
      <c r="B303" s="6" t="s">
        <v>297</v>
      </c>
      <c r="C303" s="6" t="str">
        <f t="shared" si="4"/>
        <v>Quenton Jackson</v>
      </c>
      <c r="D303" s="5" t="s">
        <v>73</v>
      </c>
      <c r="E303" s="5">
        <v>24</v>
      </c>
      <c r="F303" s="6" t="s">
        <v>34</v>
      </c>
      <c r="G303" s="5">
        <v>3</v>
      </c>
      <c r="H303" s="5">
        <v>0</v>
      </c>
      <c r="I303" s="5">
        <v>2.7</v>
      </c>
      <c r="J303" s="5">
        <v>0.7</v>
      </c>
      <c r="K303" s="5">
        <v>1</v>
      </c>
      <c r="L303" s="5">
        <v>0.66700000000000004</v>
      </c>
      <c r="M303" s="5">
        <v>0.3</v>
      </c>
      <c r="N303" s="5">
        <v>0.7</v>
      </c>
      <c r="O303" s="5">
        <v>0.5</v>
      </c>
      <c r="P303" s="5">
        <v>0.3</v>
      </c>
      <c r="Q303" s="5">
        <v>0.3</v>
      </c>
      <c r="R303" s="5">
        <v>1</v>
      </c>
      <c r="S303" s="5">
        <v>0.83299999999999996</v>
      </c>
      <c r="T303" s="5">
        <v>0</v>
      </c>
      <c r="U303" s="5">
        <v>0</v>
      </c>
      <c r="V303" s="5"/>
      <c r="W303" s="5">
        <v>0.3</v>
      </c>
      <c r="X303" s="5">
        <v>0</v>
      </c>
      <c r="Y303" s="5">
        <v>0.3</v>
      </c>
      <c r="Z303" s="5">
        <v>0.3</v>
      </c>
      <c r="AA303" s="5">
        <v>0</v>
      </c>
      <c r="AB303" s="5">
        <v>0</v>
      </c>
      <c r="AC303" s="5">
        <v>0</v>
      </c>
      <c r="AD303" s="5">
        <v>0.3</v>
      </c>
      <c r="AE303" s="5">
        <v>1.7</v>
      </c>
      <c r="AF303" s="50" t="b">
        <f>ISNONTEXT(IF(B303&lt;&gt;B304,COUNTIF($B$3:B303,B303),""))</f>
        <v>1</v>
      </c>
    </row>
    <row r="304" spans="1:32" ht="17" x14ac:dyDescent="0.2">
      <c r="A304" s="4">
        <v>231</v>
      </c>
      <c r="B304" s="6" t="s">
        <v>298</v>
      </c>
      <c r="C304" s="6" t="str">
        <f t="shared" si="4"/>
        <v/>
      </c>
      <c r="D304" s="5" t="s">
        <v>73</v>
      </c>
      <c r="E304" s="5">
        <v>32</v>
      </c>
      <c r="F304" s="5" t="s">
        <v>677</v>
      </c>
      <c r="G304" s="5">
        <v>61</v>
      </c>
      <c r="H304" s="5">
        <v>38</v>
      </c>
      <c r="I304" s="5">
        <v>24.9</v>
      </c>
      <c r="J304" s="5">
        <v>3.8</v>
      </c>
      <c r="K304" s="5">
        <v>9.5</v>
      </c>
      <c r="L304" s="5">
        <v>0.40300000000000002</v>
      </c>
      <c r="M304" s="5">
        <v>1.4</v>
      </c>
      <c r="N304" s="5">
        <v>4.2</v>
      </c>
      <c r="O304" s="5">
        <v>0.34200000000000003</v>
      </c>
      <c r="P304" s="5">
        <v>2.4</v>
      </c>
      <c r="Q304" s="5">
        <v>5.3</v>
      </c>
      <c r="R304" s="5">
        <v>0.45200000000000001</v>
      </c>
      <c r="S304" s="5">
        <v>0.47899999999999998</v>
      </c>
      <c r="T304" s="5">
        <v>1.1000000000000001</v>
      </c>
      <c r="U304" s="5">
        <v>1.2</v>
      </c>
      <c r="V304" s="5">
        <v>0.90500000000000003</v>
      </c>
      <c r="W304" s="5">
        <v>0.4</v>
      </c>
      <c r="X304" s="5">
        <v>1.7</v>
      </c>
      <c r="Y304" s="5">
        <v>2.1</v>
      </c>
      <c r="Z304" s="5">
        <v>3.5</v>
      </c>
      <c r="AA304" s="5">
        <v>0.7</v>
      </c>
      <c r="AB304" s="5">
        <v>0.1</v>
      </c>
      <c r="AC304" s="5">
        <v>1.7</v>
      </c>
      <c r="AD304" s="5">
        <v>1.7</v>
      </c>
      <c r="AE304" s="5">
        <v>10.199999999999999</v>
      </c>
      <c r="AF304" s="50" t="b">
        <f>ISNONTEXT(IF(B304&lt;&gt;B305,COUNTIF($B$3:B304,B304),""))</f>
        <v>0</v>
      </c>
    </row>
    <row r="305" spans="1:32" ht="17" x14ac:dyDescent="0.2">
      <c r="A305" s="4">
        <v>231</v>
      </c>
      <c r="B305" s="6" t="s">
        <v>298</v>
      </c>
      <c r="C305" s="6" t="str">
        <f t="shared" si="4"/>
        <v/>
      </c>
      <c r="D305" s="5" t="s">
        <v>73</v>
      </c>
      <c r="E305" s="5">
        <v>32</v>
      </c>
      <c r="F305" s="6" t="s">
        <v>31</v>
      </c>
      <c r="G305" s="5">
        <v>52</v>
      </c>
      <c r="H305" s="5">
        <v>38</v>
      </c>
      <c r="I305" s="5">
        <v>25.7</v>
      </c>
      <c r="J305" s="5">
        <v>4.0999999999999996</v>
      </c>
      <c r="K305" s="5">
        <v>9.8000000000000007</v>
      </c>
      <c r="L305" s="5">
        <v>0.41799999999999998</v>
      </c>
      <c r="M305" s="5">
        <v>1.5</v>
      </c>
      <c r="N305" s="5">
        <v>4.2</v>
      </c>
      <c r="O305" s="5">
        <v>0.35</v>
      </c>
      <c r="P305" s="5">
        <v>2.6</v>
      </c>
      <c r="Q305" s="5">
        <v>5.6</v>
      </c>
      <c r="R305" s="5">
        <v>0.46899999999999997</v>
      </c>
      <c r="S305" s="5">
        <v>0.49299999999999999</v>
      </c>
      <c r="T305" s="5">
        <v>1.2</v>
      </c>
      <c r="U305" s="5">
        <v>1.3</v>
      </c>
      <c r="V305" s="5">
        <v>0.92400000000000004</v>
      </c>
      <c r="W305" s="5">
        <v>0.4</v>
      </c>
      <c r="X305" s="5">
        <v>1.8</v>
      </c>
      <c r="Y305" s="5">
        <v>2.2000000000000002</v>
      </c>
      <c r="Z305" s="5">
        <v>3.5</v>
      </c>
      <c r="AA305" s="5">
        <v>0.7</v>
      </c>
      <c r="AB305" s="5">
        <v>0.1</v>
      </c>
      <c r="AC305" s="5">
        <v>1.8</v>
      </c>
      <c r="AD305" s="5">
        <v>1.8</v>
      </c>
      <c r="AE305" s="5">
        <v>10.9</v>
      </c>
      <c r="AF305" s="50" t="b">
        <f>ISNONTEXT(IF(B305&lt;&gt;B306,COUNTIF($B$3:B305,B305),""))</f>
        <v>0</v>
      </c>
    </row>
    <row r="306" spans="1:32" ht="17" x14ac:dyDescent="0.2">
      <c r="A306" s="4">
        <v>231</v>
      </c>
      <c r="B306" s="6" t="s">
        <v>298</v>
      </c>
      <c r="C306" s="6" t="str">
        <f t="shared" si="4"/>
        <v>Reggie Jackson</v>
      </c>
      <c r="D306" s="5" t="s">
        <v>73</v>
      </c>
      <c r="E306" s="5">
        <v>32</v>
      </c>
      <c r="F306" s="6" t="s">
        <v>36</v>
      </c>
      <c r="G306" s="5">
        <v>9</v>
      </c>
      <c r="H306" s="5">
        <v>0</v>
      </c>
      <c r="I306" s="5">
        <v>20.100000000000001</v>
      </c>
      <c r="J306" s="5">
        <v>2.2000000000000002</v>
      </c>
      <c r="K306" s="5">
        <v>7.6</v>
      </c>
      <c r="L306" s="5">
        <v>0.29399999999999998</v>
      </c>
      <c r="M306" s="5">
        <v>1.2</v>
      </c>
      <c r="N306" s="5">
        <v>4.0999999999999996</v>
      </c>
      <c r="O306" s="5">
        <v>0.29699999999999999</v>
      </c>
      <c r="P306" s="5">
        <v>1</v>
      </c>
      <c r="Q306" s="5">
        <v>3.4</v>
      </c>
      <c r="R306" s="5">
        <v>0.28999999999999998</v>
      </c>
      <c r="S306" s="5">
        <v>0.375</v>
      </c>
      <c r="T306" s="5">
        <v>0.7</v>
      </c>
      <c r="U306" s="5">
        <v>0.9</v>
      </c>
      <c r="V306" s="5">
        <v>0.75</v>
      </c>
      <c r="W306" s="5">
        <v>0.2</v>
      </c>
      <c r="X306" s="5">
        <v>1.2</v>
      </c>
      <c r="Y306" s="5">
        <v>1.4</v>
      </c>
      <c r="Z306" s="5">
        <v>3.2</v>
      </c>
      <c r="AA306" s="5">
        <v>0.6</v>
      </c>
      <c r="AB306" s="5">
        <v>0.1</v>
      </c>
      <c r="AC306" s="5">
        <v>1</v>
      </c>
      <c r="AD306" s="5">
        <v>1.3</v>
      </c>
      <c r="AE306" s="5">
        <v>6.3</v>
      </c>
      <c r="AF306" s="50" t="b">
        <f>ISNONTEXT(IF(B306&lt;&gt;B307,COUNTIF($B$3:B306,B306),""))</f>
        <v>1</v>
      </c>
    </row>
    <row r="307" spans="1:32" ht="17" x14ac:dyDescent="0.2">
      <c r="A307" s="4">
        <v>232</v>
      </c>
      <c r="B307" s="6" t="s">
        <v>299</v>
      </c>
      <c r="C307" s="6" t="str">
        <f t="shared" si="4"/>
        <v>LeBron James</v>
      </c>
      <c r="D307" s="5" t="s">
        <v>11</v>
      </c>
      <c r="E307" s="5">
        <v>38</v>
      </c>
      <c r="F307" s="6" t="s">
        <v>39</v>
      </c>
      <c r="G307" s="5">
        <v>47</v>
      </c>
      <c r="H307" s="5">
        <v>47</v>
      </c>
      <c r="I307" s="5">
        <v>36.1</v>
      </c>
      <c r="J307" s="5">
        <v>11.3</v>
      </c>
      <c r="K307" s="5">
        <v>22.6</v>
      </c>
      <c r="L307" s="5">
        <v>0.501</v>
      </c>
      <c r="M307" s="5">
        <v>2.1</v>
      </c>
      <c r="N307" s="5">
        <v>6.9</v>
      </c>
      <c r="O307" s="5">
        <v>0.308</v>
      </c>
      <c r="P307" s="5">
        <v>9.1999999999999993</v>
      </c>
      <c r="Q307" s="5">
        <v>15.7</v>
      </c>
      <c r="R307" s="5">
        <v>0.58699999999999997</v>
      </c>
      <c r="S307" s="5">
        <v>0.54900000000000004</v>
      </c>
      <c r="T307" s="5">
        <v>4.8</v>
      </c>
      <c r="U307" s="5">
        <v>6.3</v>
      </c>
      <c r="V307" s="5">
        <v>0.75900000000000001</v>
      </c>
      <c r="W307" s="5">
        <v>1.2</v>
      </c>
      <c r="X307" s="5">
        <v>7.2</v>
      </c>
      <c r="Y307" s="5">
        <v>8.4</v>
      </c>
      <c r="Z307" s="5">
        <v>6.9</v>
      </c>
      <c r="AA307" s="5">
        <v>0.9</v>
      </c>
      <c r="AB307" s="5">
        <v>0.6</v>
      </c>
      <c r="AC307" s="5">
        <v>3.1</v>
      </c>
      <c r="AD307" s="5">
        <v>1.7</v>
      </c>
      <c r="AE307" s="5">
        <v>29.5</v>
      </c>
      <c r="AF307" s="50" t="b">
        <f>ISNONTEXT(IF(B307&lt;&gt;B308,COUNTIF($B$3:B307,B307),""))</f>
        <v>1</v>
      </c>
    </row>
    <row r="308" spans="1:32" ht="17" x14ac:dyDescent="0.2">
      <c r="A308" s="4">
        <v>233</v>
      </c>
      <c r="B308" s="6" t="s">
        <v>300</v>
      </c>
      <c r="C308" s="6" t="str">
        <f t="shared" si="4"/>
        <v>Ty Jerome</v>
      </c>
      <c r="D308" s="5" t="s">
        <v>67</v>
      </c>
      <c r="E308" s="5">
        <v>25</v>
      </c>
      <c r="F308" s="6" t="s">
        <v>16</v>
      </c>
      <c r="G308" s="5">
        <v>44</v>
      </c>
      <c r="H308" s="5">
        <v>2</v>
      </c>
      <c r="I308" s="5">
        <v>18.5</v>
      </c>
      <c r="J308" s="5">
        <v>2.7</v>
      </c>
      <c r="K308" s="5">
        <v>5.5</v>
      </c>
      <c r="L308" s="5">
        <v>0.48799999999999999</v>
      </c>
      <c r="M308" s="5">
        <v>0.8</v>
      </c>
      <c r="N308" s="5">
        <v>2</v>
      </c>
      <c r="O308" s="5">
        <v>0.38900000000000001</v>
      </c>
      <c r="P308" s="5">
        <v>1.9</v>
      </c>
      <c r="Q308" s="5">
        <v>3.5</v>
      </c>
      <c r="R308" s="5">
        <v>0.54600000000000004</v>
      </c>
      <c r="S308" s="5">
        <v>0.56000000000000005</v>
      </c>
      <c r="T308" s="5">
        <v>0.9</v>
      </c>
      <c r="U308" s="5">
        <v>0.9</v>
      </c>
      <c r="V308" s="5">
        <v>0.92700000000000005</v>
      </c>
      <c r="W308" s="5">
        <v>0.2</v>
      </c>
      <c r="X308" s="5">
        <v>1.6</v>
      </c>
      <c r="Y308" s="5">
        <v>1.8</v>
      </c>
      <c r="Z308" s="5">
        <v>3.1</v>
      </c>
      <c r="AA308" s="5">
        <v>0.5</v>
      </c>
      <c r="AB308" s="5">
        <v>0.1</v>
      </c>
      <c r="AC308" s="5">
        <v>0.7</v>
      </c>
      <c r="AD308" s="5">
        <v>1.5</v>
      </c>
      <c r="AE308" s="5">
        <v>7</v>
      </c>
      <c r="AF308" s="50" t="b">
        <f>ISNONTEXT(IF(B308&lt;&gt;B309,COUNTIF($B$3:B308,B308),""))</f>
        <v>1</v>
      </c>
    </row>
    <row r="309" spans="1:32" ht="17" x14ac:dyDescent="0.2">
      <c r="A309" s="4">
        <v>234</v>
      </c>
      <c r="B309" s="6" t="s">
        <v>301</v>
      </c>
      <c r="C309" s="6" t="str">
        <f t="shared" si="4"/>
        <v>Isaiah Joe</v>
      </c>
      <c r="D309" s="5" t="s">
        <v>67</v>
      </c>
      <c r="E309" s="5">
        <v>23</v>
      </c>
      <c r="F309" s="6" t="s">
        <v>19</v>
      </c>
      <c r="G309" s="5">
        <v>62</v>
      </c>
      <c r="H309" s="5">
        <v>8</v>
      </c>
      <c r="I309" s="5">
        <v>18</v>
      </c>
      <c r="J309" s="5">
        <v>2.9</v>
      </c>
      <c r="K309" s="5">
        <v>6.5</v>
      </c>
      <c r="L309" s="5">
        <v>0.45300000000000001</v>
      </c>
      <c r="M309" s="5">
        <v>2.2000000000000002</v>
      </c>
      <c r="N309" s="5">
        <v>5.2</v>
      </c>
      <c r="O309" s="5">
        <v>0.433</v>
      </c>
      <c r="P309" s="5">
        <v>0.7</v>
      </c>
      <c r="Q309" s="5">
        <v>1.3</v>
      </c>
      <c r="R309" s="5">
        <v>0.53100000000000003</v>
      </c>
      <c r="S309" s="5">
        <v>0.626</v>
      </c>
      <c r="T309" s="5">
        <v>0.9</v>
      </c>
      <c r="U309" s="5">
        <v>1.1000000000000001</v>
      </c>
      <c r="V309" s="5">
        <v>0.82099999999999995</v>
      </c>
      <c r="W309" s="5">
        <v>0.3</v>
      </c>
      <c r="X309" s="5">
        <v>2</v>
      </c>
      <c r="Y309" s="5">
        <v>2.2999999999999998</v>
      </c>
      <c r="Z309" s="5">
        <v>1.2</v>
      </c>
      <c r="AA309" s="5">
        <v>0.6</v>
      </c>
      <c r="AB309" s="5">
        <v>0.1</v>
      </c>
      <c r="AC309" s="5">
        <v>0.5</v>
      </c>
      <c r="AD309" s="5">
        <v>1.4</v>
      </c>
      <c r="AE309" s="5">
        <v>9</v>
      </c>
      <c r="AF309" s="50" t="b">
        <f>ISNONTEXT(IF(B309&lt;&gt;B310,COUNTIF($B$3:B309,B309),""))</f>
        <v>1</v>
      </c>
    </row>
    <row r="310" spans="1:32" ht="17" x14ac:dyDescent="0.2">
      <c r="A310" s="4">
        <v>235</v>
      </c>
      <c r="B310" s="6" t="s">
        <v>302</v>
      </c>
      <c r="C310" s="6" t="str">
        <f t="shared" si="4"/>
        <v>Alize Johnson</v>
      </c>
      <c r="D310" s="5" t="s">
        <v>11</v>
      </c>
      <c r="E310" s="5">
        <v>26</v>
      </c>
      <c r="F310" s="6" t="s">
        <v>35</v>
      </c>
      <c r="G310" s="5">
        <v>4</v>
      </c>
      <c r="H310" s="5">
        <v>0</v>
      </c>
      <c r="I310" s="5">
        <v>7.5</v>
      </c>
      <c r="J310" s="5">
        <v>0.8</v>
      </c>
      <c r="K310" s="5">
        <v>1.5</v>
      </c>
      <c r="L310" s="5">
        <v>0.5</v>
      </c>
      <c r="M310" s="5">
        <v>0</v>
      </c>
      <c r="N310" s="5">
        <v>0.5</v>
      </c>
      <c r="O310" s="5">
        <v>0</v>
      </c>
      <c r="P310" s="5">
        <v>0.8</v>
      </c>
      <c r="Q310" s="5">
        <v>1</v>
      </c>
      <c r="R310" s="5">
        <v>0.75</v>
      </c>
      <c r="S310" s="5">
        <v>0.5</v>
      </c>
      <c r="T310" s="5">
        <v>0.3</v>
      </c>
      <c r="U310" s="5">
        <v>0.5</v>
      </c>
      <c r="V310" s="5">
        <v>0.5</v>
      </c>
      <c r="W310" s="5">
        <v>0.5</v>
      </c>
      <c r="X310" s="5">
        <v>2</v>
      </c>
      <c r="Y310" s="5">
        <v>2.5</v>
      </c>
      <c r="Z310" s="5">
        <v>0.3</v>
      </c>
      <c r="AA310" s="5">
        <v>0.3</v>
      </c>
      <c r="AB310" s="5">
        <v>0</v>
      </c>
      <c r="AC310" s="5">
        <v>1</v>
      </c>
      <c r="AD310" s="5">
        <v>0.8</v>
      </c>
      <c r="AE310" s="5">
        <v>1.8</v>
      </c>
      <c r="AF310" s="50" t="b">
        <f>ISNONTEXT(IF(B310&lt;&gt;B311,COUNTIF($B$3:B310,B310),""))</f>
        <v>1</v>
      </c>
    </row>
    <row r="311" spans="1:32" ht="17" x14ac:dyDescent="0.2">
      <c r="A311" s="4">
        <v>236</v>
      </c>
      <c r="B311" s="6" t="s">
        <v>303</v>
      </c>
      <c r="C311" s="6" t="str">
        <f t="shared" si="4"/>
        <v/>
      </c>
      <c r="D311" s="5" t="s">
        <v>11</v>
      </c>
      <c r="E311" s="5">
        <v>26</v>
      </c>
      <c r="F311" s="5" t="s">
        <v>677</v>
      </c>
      <c r="G311" s="5">
        <v>31</v>
      </c>
      <c r="H311" s="5">
        <v>30</v>
      </c>
      <c r="I311" s="5">
        <v>27.7</v>
      </c>
      <c r="J311" s="5">
        <v>5.0999999999999996</v>
      </c>
      <c r="K311" s="5">
        <v>11.3</v>
      </c>
      <c r="L311" s="5">
        <v>0.45600000000000002</v>
      </c>
      <c r="M311" s="5">
        <v>2.6</v>
      </c>
      <c r="N311" s="5">
        <v>6.5</v>
      </c>
      <c r="O311" s="5">
        <v>0.4</v>
      </c>
      <c r="P311" s="5">
        <v>2.5</v>
      </c>
      <c r="Q311" s="5">
        <v>4.8</v>
      </c>
      <c r="R311" s="5">
        <v>0.53</v>
      </c>
      <c r="S311" s="5">
        <v>0.56999999999999995</v>
      </c>
      <c r="T311" s="5">
        <v>2.2999999999999998</v>
      </c>
      <c r="U311" s="5">
        <v>2.9</v>
      </c>
      <c r="V311" s="5">
        <v>0.8</v>
      </c>
      <c r="W311" s="5">
        <v>0.6</v>
      </c>
      <c r="X311" s="5">
        <v>3.7</v>
      </c>
      <c r="Y311" s="5">
        <v>4.3</v>
      </c>
      <c r="Z311" s="5">
        <v>1.6</v>
      </c>
      <c r="AA311" s="5">
        <v>1.1000000000000001</v>
      </c>
      <c r="AB311" s="5">
        <v>0.3</v>
      </c>
      <c r="AC311" s="5">
        <v>0.7</v>
      </c>
      <c r="AD311" s="5">
        <v>1.9</v>
      </c>
      <c r="AE311" s="5">
        <v>15.2</v>
      </c>
      <c r="AF311" s="50" t="b">
        <f>ISNONTEXT(IF(B311&lt;&gt;B312,COUNTIF($B$3:B311,B311),""))</f>
        <v>0</v>
      </c>
    </row>
    <row r="312" spans="1:32" ht="17" x14ac:dyDescent="0.2">
      <c r="A312" s="4">
        <v>236</v>
      </c>
      <c r="B312" s="6" t="s">
        <v>303</v>
      </c>
      <c r="C312" s="6" t="str">
        <f t="shared" si="4"/>
        <v/>
      </c>
      <c r="D312" s="5" t="s">
        <v>11</v>
      </c>
      <c r="E312" s="5">
        <v>26</v>
      </c>
      <c r="F312" s="6" t="s">
        <v>83</v>
      </c>
      <c r="G312" s="5">
        <v>17</v>
      </c>
      <c r="H312" s="5">
        <v>16</v>
      </c>
      <c r="I312" s="5">
        <v>25.2</v>
      </c>
      <c r="J312" s="5">
        <v>4.8</v>
      </c>
      <c r="K312" s="5">
        <v>10.199999999999999</v>
      </c>
      <c r="L312" s="5">
        <v>0.47399999999999998</v>
      </c>
      <c r="M312" s="5">
        <v>2.6</v>
      </c>
      <c r="N312" s="5">
        <v>5.8</v>
      </c>
      <c r="O312" s="5">
        <v>0.45500000000000002</v>
      </c>
      <c r="P312" s="5">
        <v>2.2000000000000002</v>
      </c>
      <c r="Q312" s="5">
        <v>4.4000000000000004</v>
      </c>
      <c r="R312" s="5">
        <v>0.5</v>
      </c>
      <c r="S312" s="5">
        <v>0.60399999999999998</v>
      </c>
      <c r="T312" s="5">
        <v>1.6</v>
      </c>
      <c r="U312" s="5">
        <v>1.9</v>
      </c>
      <c r="V312" s="5">
        <v>0.81799999999999995</v>
      </c>
      <c r="W312" s="5">
        <v>0.8</v>
      </c>
      <c r="X312" s="5">
        <v>3</v>
      </c>
      <c r="Y312" s="5">
        <v>3.8</v>
      </c>
      <c r="Z312" s="5">
        <v>1.5</v>
      </c>
      <c r="AA312" s="5">
        <v>0.9</v>
      </c>
      <c r="AB312" s="5">
        <v>0.4</v>
      </c>
      <c r="AC312" s="5">
        <v>0.6</v>
      </c>
      <c r="AD312" s="5">
        <v>1.7</v>
      </c>
      <c r="AE312" s="5">
        <v>13.9</v>
      </c>
      <c r="AF312" s="50" t="b">
        <f>ISNONTEXT(IF(B312&lt;&gt;B313,COUNTIF($B$3:B312,B312),""))</f>
        <v>0</v>
      </c>
    </row>
    <row r="313" spans="1:32" ht="17" x14ac:dyDescent="0.2">
      <c r="A313" s="4">
        <v>236</v>
      </c>
      <c r="B313" s="6" t="s">
        <v>303</v>
      </c>
      <c r="C313" s="6" t="str">
        <f t="shared" si="4"/>
        <v>Cameron Johnson</v>
      </c>
      <c r="D313" s="5" t="s">
        <v>11</v>
      </c>
      <c r="E313" s="5">
        <v>26</v>
      </c>
      <c r="F313" s="6" t="s">
        <v>125</v>
      </c>
      <c r="G313" s="5">
        <v>14</v>
      </c>
      <c r="H313" s="5">
        <v>14</v>
      </c>
      <c r="I313" s="5">
        <v>30.8</v>
      </c>
      <c r="J313" s="5">
        <v>5.5</v>
      </c>
      <c r="K313" s="5">
        <v>12.6</v>
      </c>
      <c r="L313" s="5">
        <v>0.438</v>
      </c>
      <c r="M313" s="5">
        <v>2.5</v>
      </c>
      <c r="N313" s="5">
        <v>7.2</v>
      </c>
      <c r="O313" s="5">
        <v>0.34699999999999998</v>
      </c>
      <c r="P313" s="5">
        <v>3</v>
      </c>
      <c r="Q313" s="5">
        <v>5.4</v>
      </c>
      <c r="R313" s="5">
        <v>0.56000000000000005</v>
      </c>
      <c r="S313" s="5">
        <v>0.53700000000000003</v>
      </c>
      <c r="T313" s="5">
        <v>3.2</v>
      </c>
      <c r="U313" s="5">
        <v>4.0999999999999996</v>
      </c>
      <c r="V313" s="5">
        <v>0.78900000000000003</v>
      </c>
      <c r="W313" s="5">
        <v>0.4</v>
      </c>
      <c r="X313" s="5">
        <v>4.5</v>
      </c>
      <c r="Y313" s="5">
        <v>4.9000000000000004</v>
      </c>
      <c r="Z313" s="5">
        <v>1.7</v>
      </c>
      <c r="AA313" s="5">
        <v>1.3</v>
      </c>
      <c r="AB313" s="5">
        <v>0.3</v>
      </c>
      <c r="AC313" s="5">
        <v>0.9</v>
      </c>
      <c r="AD313" s="5">
        <v>2.1</v>
      </c>
      <c r="AE313" s="5">
        <v>16.7</v>
      </c>
      <c r="AF313" s="50" t="b">
        <f>ISNONTEXT(IF(B313&lt;&gt;B314,COUNTIF($B$3:B313,B313),""))</f>
        <v>1</v>
      </c>
    </row>
    <row r="314" spans="1:32" ht="17" x14ac:dyDescent="0.2">
      <c r="A314" s="4">
        <v>237</v>
      </c>
      <c r="B314" s="6" t="s">
        <v>304</v>
      </c>
      <c r="C314" s="6" t="str">
        <f t="shared" si="4"/>
        <v>Jalen Johnson</v>
      </c>
      <c r="D314" s="5" t="s">
        <v>77</v>
      </c>
      <c r="E314" s="5">
        <v>21</v>
      </c>
      <c r="F314" s="6" t="s">
        <v>24</v>
      </c>
      <c r="G314" s="5">
        <v>64</v>
      </c>
      <c r="H314" s="5">
        <v>6</v>
      </c>
      <c r="I314" s="5">
        <v>14.5</v>
      </c>
      <c r="J314" s="5">
        <v>2</v>
      </c>
      <c r="K314" s="5">
        <v>4.3</v>
      </c>
      <c r="L314" s="5">
        <v>0.48</v>
      </c>
      <c r="M314" s="5">
        <v>0.4</v>
      </c>
      <c r="N314" s="5">
        <v>1.4</v>
      </c>
      <c r="O314" s="5">
        <v>0.29199999999999998</v>
      </c>
      <c r="P314" s="5">
        <v>1.6</v>
      </c>
      <c r="Q314" s="5">
        <v>2.9</v>
      </c>
      <c r="R314" s="5">
        <v>0.57099999999999995</v>
      </c>
      <c r="S314" s="5">
        <v>0.52700000000000002</v>
      </c>
      <c r="T314" s="5">
        <v>0.7</v>
      </c>
      <c r="U314" s="5">
        <v>1</v>
      </c>
      <c r="V314" s="5">
        <v>0.65200000000000002</v>
      </c>
      <c r="W314" s="5">
        <v>0.7</v>
      </c>
      <c r="X314" s="5">
        <v>3.2</v>
      </c>
      <c r="Y314" s="5">
        <v>3.9</v>
      </c>
      <c r="Z314" s="5">
        <v>1</v>
      </c>
      <c r="AA314" s="5">
        <v>0.5</v>
      </c>
      <c r="AB314" s="5">
        <v>0.4</v>
      </c>
      <c r="AC314" s="5">
        <v>0.5</v>
      </c>
      <c r="AD314" s="5">
        <v>1.5</v>
      </c>
      <c r="AE314" s="5">
        <v>5.2</v>
      </c>
      <c r="AF314" s="50" t="b">
        <f>ISNONTEXT(IF(B314&lt;&gt;B315,COUNTIF($B$3:B314,B314),""))</f>
        <v>1</v>
      </c>
    </row>
    <row r="315" spans="1:32" ht="17" x14ac:dyDescent="0.2">
      <c r="A315" s="4">
        <v>238</v>
      </c>
      <c r="B315" s="6" t="s">
        <v>305</v>
      </c>
      <c r="C315" s="6" t="str">
        <f t="shared" si="4"/>
        <v>James Johnson</v>
      </c>
      <c r="D315" s="5" t="s">
        <v>11</v>
      </c>
      <c r="E315" s="5">
        <v>35</v>
      </c>
      <c r="F315" s="6" t="s">
        <v>29</v>
      </c>
      <c r="G315" s="5">
        <v>14</v>
      </c>
      <c r="H315" s="5">
        <v>1</v>
      </c>
      <c r="I315" s="5">
        <v>8.9</v>
      </c>
      <c r="J315" s="5">
        <v>1</v>
      </c>
      <c r="K315" s="5">
        <v>2.5</v>
      </c>
      <c r="L315" s="5">
        <v>0.4</v>
      </c>
      <c r="M315" s="5">
        <v>0.2</v>
      </c>
      <c r="N315" s="5">
        <v>0.9</v>
      </c>
      <c r="O315" s="5">
        <v>0.25</v>
      </c>
      <c r="P315" s="5">
        <v>0.8</v>
      </c>
      <c r="Q315" s="5">
        <v>1.6</v>
      </c>
      <c r="R315" s="5">
        <v>0.47799999999999998</v>
      </c>
      <c r="S315" s="5">
        <v>0.443</v>
      </c>
      <c r="T315" s="5">
        <v>0.3</v>
      </c>
      <c r="U315" s="5">
        <v>0.4</v>
      </c>
      <c r="V315" s="5">
        <v>0.66700000000000004</v>
      </c>
      <c r="W315" s="5">
        <v>0.1</v>
      </c>
      <c r="X315" s="5">
        <v>1.4</v>
      </c>
      <c r="Y315" s="5">
        <v>1.5</v>
      </c>
      <c r="Z315" s="5">
        <v>0.7</v>
      </c>
      <c r="AA315" s="5">
        <v>0.3</v>
      </c>
      <c r="AB315" s="5">
        <v>0.4</v>
      </c>
      <c r="AC315" s="5">
        <v>0.4</v>
      </c>
      <c r="AD315" s="5">
        <v>1.9</v>
      </c>
      <c r="AE315" s="5">
        <v>2.5</v>
      </c>
      <c r="AF315" s="50" t="b">
        <f>ISNONTEXT(IF(B315&lt;&gt;B316,COUNTIF($B$3:B315,B315),""))</f>
        <v>1</v>
      </c>
    </row>
    <row r="316" spans="1:32" ht="17" x14ac:dyDescent="0.2">
      <c r="A316" s="4">
        <v>239</v>
      </c>
      <c r="B316" s="6" t="s">
        <v>306</v>
      </c>
      <c r="C316" s="6" t="str">
        <f t="shared" si="4"/>
        <v>Keldon Johnson</v>
      </c>
      <c r="D316" s="5" t="s">
        <v>77</v>
      </c>
      <c r="E316" s="5">
        <v>23</v>
      </c>
      <c r="F316" s="6" t="s">
        <v>35</v>
      </c>
      <c r="G316" s="5">
        <v>59</v>
      </c>
      <c r="H316" s="5">
        <v>59</v>
      </c>
      <c r="I316" s="5">
        <v>32.799999999999997</v>
      </c>
      <c r="J316" s="5">
        <v>7.8</v>
      </c>
      <c r="K316" s="5">
        <v>17.5</v>
      </c>
      <c r="L316" s="5">
        <v>0.44700000000000001</v>
      </c>
      <c r="M316" s="5">
        <v>2.1</v>
      </c>
      <c r="N316" s="5">
        <v>6.5</v>
      </c>
      <c r="O316" s="5">
        <v>0.32600000000000001</v>
      </c>
      <c r="P316" s="5">
        <v>5.7</v>
      </c>
      <c r="Q316" s="5">
        <v>11</v>
      </c>
      <c r="R316" s="5">
        <v>0.51800000000000002</v>
      </c>
      <c r="S316" s="5">
        <v>0.50700000000000001</v>
      </c>
      <c r="T316" s="5">
        <v>3.9</v>
      </c>
      <c r="U316" s="5">
        <v>5.0999999999999996</v>
      </c>
      <c r="V316" s="5">
        <v>0.76200000000000001</v>
      </c>
      <c r="W316" s="5">
        <v>0.9</v>
      </c>
      <c r="X316" s="5">
        <v>4.0999999999999996</v>
      </c>
      <c r="Y316" s="5">
        <v>4.9000000000000004</v>
      </c>
      <c r="Z316" s="5">
        <v>2.8</v>
      </c>
      <c r="AA316" s="5">
        <v>0.7</v>
      </c>
      <c r="AB316" s="5">
        <v>0.2</v>
      </c>
      <c r="AC316" s="5">
        <v>2.2000000000000002</v>
      </c>
      <c r="AD316" s="5">
        <v>2</v>
      </c>
      <c r="AE316" s="5">
        <v>21.7</v>
      </c>
      <c r="AF316" s="50" t="b">
        <f>ISNONTEXT(IF(B316&lt;&gt;B317,COUNTIF($B$3:B316,B316),""))</f>
        <v>1</v>
      </c>
    </row>
    <row r="317" spans="1:32" ht="17" x14ac:dyDescent="0.2">
      <c r="A317" s="4">
        <v>240</v>
      </c>
      <c r="B317" s="6" t="s">
        <v>307</v>
      </c>
      <c r="C317" s="6" t="str">
        <f t="shared" si="4"/>
        <v>Keon Johnson</v>
      </c>
      <c r="D317" s="5" t="s">
        <v>67</v>
      </c>
      <c r="E317" s="5">
        <v>20</v>
      </c>
      <c r="F317" s="6" t="s">
        <v>33</v>
      </c>
      <c r="G317" s="5">
        <v>37</v>
      </c>
      <c r="H317" s="5">
        <v>0</v>
      </c>
      <c r="I317" s="5">
        <v>9.1</v>
      </c>
      <c r="J317" s="5">
        <v>1.4</v>
      </c>
      <c r="K317" s="5">
        <v>3.9</v>
      </c>
      <c r="L317" s="5">
        <v>0.35899999999999999</v>
      </c>
      <c r="M317" s="5">
        <v>0.6</v>
      </c>
      <c r="N317" s="5">
        <v>1.8</v>
      </c>
      <c r="O317" s="5">
        <v>0.33300000000000002</v>
      </c>
      <c r="P317" s="5">
        <v>0.8</v>
      </c>
      <c r="Q317" s="5">
        <v>2.1</v>
      </c>
      <c r="R317" s="5">
        <v>0.38</v>
      </c>
      <c r="S317" s="5">
        <v>0.434</v>
      </c>
      <c r="T317" s="5">
        <v>0.5</v>
      </c>
      <c r="U317" s="5">
        <v>0.8</v>
      </c>
      <c r="V317" s="5">
        <v>0.60699999999999998</v>
      </c>
      <c r="W317" s="5">
        <v>0.2</v>
      </c>
      <c r="X317" s="5">
        <v>0.8</v>
      </c>
      <c r="Y317" s="5">
        <v>1</v>
      </c>
      <c r="Z317" s="5">
        <v>1.1000000000000001</v>
      </c>
      <c r="AA317" s="5">
        <v>0.4</v>
      </c>
      <c r="AB317" s="5">
        <v>0.2</v>
      </c>
      <c r="AC317" s="5">
        <v>0.9</v>
      </c>
      <c r="AD317" s="5">
        <v>1</v>
      </c>
      <c r="AE317" s="5">
        <v>3.9</v>
      </c>
      <c r="AF317" s="50" t="b">
        <f>ISNONTEXT(IF(B317&lt;&gt;B318,COUNTIF($B$3:B317,B317),""))</f>
        <v>1</v>
      </c>
    </row>
    <row r="318" spans="1:32" ht="17" x14ac:dyDescent="0.2">
      <c r="A318" s="4" t="s">
        <v>44</v>
      </c>
      <c r="B318" s="4" t="s">
        <v>45</v>
      </c>
      <c r="C318" s="6" t="str">
        <f t="shared" si="4"/>
        <v>Player</v>
      </c>
      <c r="D318" s="4" t="s">
        <v>46</v>
      </c>
      <c r="E318" s="4" t="s">
        <v>47</v>
      </c>
      <c r="F318" s="4" t="s">
        <v>48</v>
      </c>
      <c r="G318" s="4" t="s">
        <v>49</v>
      </c>
      <c r="H318" s="4" t="s">
        <v>50</v>
      </c>
      <c r="I318" s="4" t="s">
        <v>51</v>
      </c>
      <c r="J318" s="4" t="s">
        <v>52</v>
      </c>
      <c r="K318" s="4" t="s">
        <v>1</v>
      </c>
      <c r="L318" s="4" t="s">
        <v>2</v>
      </c>
      <c r="M318" s="4" t="s">
        <v>53</v>
      </c>
      <c r="N318" s="4" t="s">
        <v>3</v>
      </c>
      <c r="O318" s="4" t="s">
        <v>4</v>
      </c>
      <c r="P318" s="4" t="s">
        <v>54</v>
      </c>
      <c r="Q318" s="4" t="s">
        <v>55</v>
      </c>
      <c r="R318" s="4" t="s">
        <v>56</v>
      </c>
      <c r="S318" s="4" t="s">
        <v>57</v>
      </c>
      <c r="T318" s="4" t="s">
        <v>58</v>
      </c>
      <c r="U318" s="4" t="s">
        <v>5</v>
      </c>
      <c r="V318" s="4" t="s">
        <v>6</v>
      </c>
      <c r="W318" s="4" t="s">
        <v>59</v>
      </c>
      <c r="X318" s="4" t="s">
        <v>60</v>
      </c>
      <c r="Y318" s="4" t="s">
        <v>61</v>
      </c>
      <c r="Z318" s="4" t="s">
        <v>7</v>
      </c>
      <c r="AA318" s="4" t="s">
        <v>8</v>
      </c>
      <c r="AB318" s="4" t="s">
        <v>9</v>
      </c>
      <c r="AC318" s="4" t="s">
        <v>10</v>
      </c>
      <c r="AD318" s="4" t="s">
        <v>11</v>
      </c>
      <c r="AE318" s="4" t="s">
        <v>0</v>
      </c>
      <c r="AF318" s="50" t="b">
        <f>ISNONTEXT(IF(B318&lt;&gt;B319,COUNTIF($B$3:B318,B318),""))</f>
        <v>1</v>
      </c>
    </row>
    <row r="319" spans="1:32" ht="17" x14ac:dyDescent="0.2">
      <c r="A319" s="4">
        <v>241</v>
      </c>
      <c r="B319" s="6" t="s">
        <v>308</v>
      </c>
      <c r="C319" s="6" t="str">
        <f t="shared" si="4"/>
        <v>Stanley Johnson</v>
      </c>
      <c r="D319" s="5" t="s">
        <v>77</v>
      </c>
      <c r="E319" s="5">
        <v>26</v>
      </c>
      <c r="F319" s="6" t="s">
        <v>35</v>
      </c>
      <c r="G319" s="5">
        <v>30</v>
      </c>
      <c r="H319" s="5">
        <v>0</v>
      </c>
      <c r="I319" s="5">
        <v>15.6</v>
      </c>
      <c r="J319" s="5">
        <v>2.2000000000000002</v>
      </c>
      <c r="K319" s="5">
        <v>4.0999999999999996</v>
      </c>
      <c r="L319" s="5">
        <v>0.53300000000000003</v>
      </c>
      <c r="M319" s="5">
        <v>0.6</v>
      </c>
      <c r="N319" s="5">
        <v>1.3</v>
      </c>
      <c r="O319" s="5">
        <v>0.45</v>
      </c>
      <c r="P319" s="5">
        <v>1.6</v>
      </c>
      <c r="Q319" s="5">
        <v>2.7</v>
      </c>
      <c r="R319" s="5">
        <v>0.57299999999999995</v>
      </c>
      <c r="S319" s="5">
        <v>0.60699999999999998</v>
      </c>
      <c r="T319" s="5">
        <v>0.9</v>
      </c>
      <c r="U319" s="5">
        <v>1.3</v>
      </c>
      <c r="V319" s="5">
        <v>0.66700000000000004</v>
      </c>
      <c r="W319" s="5">
        <v>0.7</v>
      </c>
      <c r="X319" s="5">
        <v>2.4</v>
      </c>
      <c r="Y319" s="5">
        <v>3.2</v>
      </c>
      <c r="Z319" s="5">
        <v>2.2000000000000002</v>
      </c>
      <c r="AA319" s="5">
        <v>0.5</v>
      </c>
      <c r="AB319" s="5">
        <v>0.2</v>
      </c>
      <c r="AC319" s="5">
        <v>1.1000000000000001</v>
      </c>
      <c r="AD319" s="5">
        <v>1.6</v>
      </c>
      <c r="AE319" s="5">
        <v>5.8</v>
      </c>
      <c r="AF319" s="50" t="b">
        <f>ISNONTEXT(IF(B319&lt;&gt;B320,COUNTIF($B$3:B319,B319),""))</f>
        <v>1</v>
      </c>
    </row>
    <row r="320" spans="1:32" ht="17" x14ac:dyDescent="0.2">
      <c r="A320" s="4">
        <v>242</v>
      </c>
      <c r="B320" s="6" t="s">
        <v>309</v>
      </c>
      <c r="C320" s="6" t="str">
        <f t="shared" si="4"/>
        <v>Nikola Jokić</v>
      </c>
      <c r="D320" s="5" t="s">
        <v>63</v>
      </c>
      <c r="E320" s="5">
        <v>27</v>
      </c>
      <c r="F320" s="6" t="s">
        <v>36</v>
      </c>
      <c r="G320" s="5">
        <v>62</v>
      </c>
      <c r="H320" s="5">
        <v>62</v>
      </c>
      <c r="I320" s="5">
        <v>33.9</v>
      </c>
      <c r="J320" s="5">
        <v>9.5</v>
      </c>
      <c r="K320" s="5">
        <v>15</v>
      </c>
      <c r="L320" s="5">
        <v>0.63300000000000001</v>
      </c>
      <c r="M320" s="5">
        <v>0.9</v>
      </c>
      <c r="N320" s="5">
        <v>2.1</v>
      </c>
      <c r="O320" s="5">
        <v>0.40200000000000002</v>
      </c>
      <c r="P320" s="5">
        <v>8.6</v>
      </c>
      <c r="Q320" s="5">
        <v>12.8</v>
      </c>
      <c r="R320" s="5">
        <v>0.67200000000000004</v>
      </c>
      <c r="S320" s="5">
        <v>0.66200000000000003</v>
      </c>
      <c r="T320" s="5">
        <v>5</v>
      </c>
      <c r="U320" s="5">
        <v>6.1</v>
      </c>
      <c r="V320" s="5">
        <v>0.81599999999999995</v>
      </c>
      <c r="W320" s="5">
        <v>2.4</v>
      </c>
      <c r="X320" s="5">
        <v>9.4</v>
      </c>
      <c r="Y320" s="5">
        <v>11.9</v>
      </c>
      <c r="Z320" s="5">
        <v>9.9</v>
      </c>
      <c r="AA320" s="5">
        <v>1.2</v>
      </c>
      <c r="AB320" s="5">
        <v>0.7</v>
      </c>
      <c r="AC320" s="5">
        <v>3.5</v>
      </c>
      <c r="AD320" s="5">
        <v>2.5</v>
      </c>
      <c r="AE320" s="5">
        <v>24.8</v>
      </c>
      <c r="AF320" s="50" t="b">
        <f>ISNONTEXT(IF(B320&lt;&gt;B321,COUNTIF($B$3:B320,B320),""))</f>
        <v>1</v>
      </c>
    </row>
    <row r="321" spans="1:32" ht="17" x14ac:dyDescent="0.2">
      <c r="A321" s="4">
        <v>243</v>
      </c>
      <c r="B321" s="6" t="s">
        <v>310</v>
      </c>
      <c r="C321" s="6" t="str">
        <f t="shared" si="4"/>
        <v>Carlik Jones</v>
      </c>
      <c r="D321" s="5" t="s">
        <v>73</v>
      </c>
      <c r="E321" s="5">
        <v>25</v>
      </c>
      <c r="F321" s="6" t="s">
        <v>21</v>
      </c>
      <c r="G321" s="5">
        <v>2</v>
      </c>
      <c r="H321" s="5">
        <v>0</v>
      </c>
      <c r="I321" s="5">
        <v>11.5</v>
      </c>
      <c r="J321" s="5">
        <v>0.5</v>
      </c>
      <c r="K321" s="5">
        <v>2.5</v>
      </c>
      <c r="L321" s="5">
        <v>0.2</v>
      </c>
      <c r="M321" s="5">
        <v>0</v>
      </c>
      <c r="N321" s="5">
        <v>0.5</v>
      </c>
      <c r="O321" s="5">
        <v>0</v>
      </c>
      <c r="P321" s="5">
        <v>0.5</v>
      </c>
      <c r="Q321" s="5">
        <v>2</v>
      </c>
      <c r="R321" s="5">
        <v>0.25</v>
      </c>
      <c r="S321" s="5">
        <v>0.2</v>
      </c>
      <c r="T321" s="5">
        <v>0.5</v>
      </c>
      <c r="U321" s="5">
        <v>2</v>
      </c>
      <c r="V321" s="5">
        <v>0.25</v>
      </c>
      <c r="W321" s="5">
        <v>0.5</v>
      </c>
      <c r="X321" s="5">
        <v>1</v>
      </c>
      <c r="Y321" s="5">
        <v>1.5</v>
      </c>
      <c r="Z321" s="5">
        <v>1</v>
      </c>
      <c r="AA321" s="5">
        <v>0</v>
      </c>
      <c r="AB321" s="5">
        <v>0</v>
      </c>
      <c r="AC321" s="5">
        <v>0.5</v>
      </c>
      <c r="AD321" s="5">
        <v>0.5</v>
      </c>
      <c r="AE321" s="5">
        <v>1.5</v>
      </c>
      <c r="AF321" s="50" t="b">
        <f>ISNONTEXT(IF(B321&lt;&gt;B322,COUNTIF($B$3:B321,B321),""))</f>
        <v>1</v>
      </c>
    </row>
    <row r="322" spans="1:32" ht="17" x14ac:dyDescent="0.2">
      <c r="A322" s="4">
        <v>244</v>
      </c>
      <c r="B322" s="6" t="s">
        <v>311</v>
      </c>
      <c r="C322" s="6" t="str">
        <f t="shared" si="4"/>
        <v/>
      </c>
      <c r="D322" s="5" t="s">
        <v>63</v>
      </c>
      <c r="E322" s="5">
        <v>27</v>
      </c>
      <c r="F322" s="5" t="s">
        <v>677</v>
      </c>
      <c r="G322" s="5">
        <v>30</v>
      </c>
      <c r="H322" s="5">
        <v>1</v>
      </c>
      <c r="I322" s="5">
        <v>9.8000000000000007</v>
      </c>
      <c r="J322" s="5">
        <v>1.1000000000000001</v>
      </c>
      <c r="K322" s="5">
        <v>1.8</v>
      </c>
      <c r="L322" s="5">
        <v>0.61099999999999999</v>
      </c>
      <c r="M322" s="5">
        <v>0.1</v>
      </c>
      <c r="N322" s="5">
        <v>0.2</v>
      </c>
      <c r="O322" s="5">
        <v>0.4</v>
      </c>
      <c r="P322" s="5">
        <v>1</v>
      </c>
      <c r="Q322" s="5">
        <v>1.6</v>
      </c>
      <c r="R322" s="5">
        <v>0.63300000000000001</v>
      </c>
      <c r="S322" s="5">
        <v>0.63</v>
      </c>
      <c r="T322" s="5">
        <v>0.6</v>
      </c>
      <c r="U322" s="5">
        <v>0.8</v>
      </c>
      <c r="V322" s="5">
        <v>0.76</v>
      </c>
      <c r="W322" s="5">
        <v>0.9</v>
      </c>
      <c r="X322" s="5">
        <v>1.8</v>
      </c>
      <c r="Y322" s="5">
        <v>2.7</v>
      </c>
      <c r="Z322" s="5">
        <v>0.3</v>
      </c>
      <c r="AA322" s="5">
        <v>0.1</v>
      </c>
      <c r="AB322" s="5">
        <v>0.6</v>
      </c>
      <c r="AC322" s="5">
        <v>0.5</v>
      </c>
      <c r="AD322" s="5">
        <v>1.2</v>
      </c>
      <c r="AE322" s="5">
        <v>2.9</v>
      </c>
      <c r="AF322" s="50" t="b">
        <f>ISNONTEXT(IF(B322&lt;&gt;B323,COUNTIF($B$3:B322,B322),""))</f>
        <v>0</v>
      </c>
    </row>
    <row r="323" spans="1:32" ht="17" x14ac:dyDescent="0.2">
      <c r="A323" s="4">
        <v>244</v>
      </c>
      <c r="B323" s="6" t="s">
        <v>311</v>
      </c>
      <c r="C323" s="6" t="str">
        <f t="shared" si="4"/>
        <v/>
      </c>
      <c r="D323" s="5" t="s">
        <v>63</v>
      </c>
      <c r="E323" s="5">
        <v>27</v>
      </c>
      <c r="F323" s="6" t="s">
        <v>39</v>
      </c>
      <c r="G323" s="5">
        <v>22</v>
      </c>
      <c r="H323" s="5">
        <v>1</v>
      </c>
      <c r="I323" s="5">
        <v>8</v>
      </c>
      <c r="J323" s="5">
        <v>0.9</v>
      </c>
      <c r="K323" s="5">
        <v>1.7</v>
      </c>
      <c r="L323" s="5">
        <v>0.54100000000000004</v>
      </c>
      <c r="M323" s="5">
        <v>0</v>
      </c>
      <c r="N323" s="5">
        <v>0.1</v>
      </c>
      <c r="O323" s="5">
        <v>0</v>
      </c>
      <c r="P323" s="5">
        <v>0.9</v>
      </c>
      <c r="Q323" s="5">
        <v>1.5</v>
      </c>
      <c r="R323" s="5">
        <v>0.58799999999999997</v>
      </c>
      <c r="S323" s="5">
        <v>0.54100000000000004</v>
      </c>
      <c r="T323" s="5">
        <v>0.7</v>
      </c>
      <c r="U323" s="5">
        <v>0.9</v>
      </c>
      <c r="V323" s="5">
        <v>0.75</v>
      </c>
      <c r="W323" s="5">
        <v>0.8</v>
      </c>
      <c r="X323" s="5">
        <v>1.7</v>
      </c>
      <c r="Y323" s="5">
        <v>2.5</v>
      </c>
      <c r="Z323" s="5">
        <v>0.2</v>
      </c>
      <c r="AA323" s="5">
        <v>0.1</v>
      </c>
      <c r="AB323" s="5">
        <v>0.5</v>
      </c>
      <c r="AC323" s="5">
        <v>0.4</v>
      </c>
      <c r="AD323" s="5">
        <v>0.8</v>
      </c>
      <c r="AE323" s="5">
        <v>2.5</v>
      </c>
      <c r="AF323" s="50" t="b">
        <f>ISNONTEXT(IF(B323&lt;&gt;B324,COUNTIF($B$3:B323,B323),""))</f>
        <v>0</v>
      </c>
    </row>
    <row r="324" spans="1:32" ht="17" x14ac:dyDescent="0.2">
      <c r="A324" s="4">
        <v>244</v>
      </c>
      <c r="B324" s="6" t="s">
        <v>311</v>
      </c>
      <c r="C324" s="6" t="str">
        <f t="shared" ref="C324:C387" si="5">IF(B324&lt;&gt;B325,B324,"")</f>
        <v>Damian Jones</v>
      </c>
      <c r="D324" s="5" t="s">
        <v>63</v>
      </c>
      <c r="E324" s="5">
        <v>27</v>
      </c>
      <c r="F324" s="6" t="s">
        <v>30</v>
      </c>
      <c r="G324" s="5">
        <v>8</v>
      </c>
      <c r="H324" s="5">
        <v>0</v>
      </c>
      <c r="I324" s="5">
        <v>14.9</v>
      </c>
      <c r="J324" s="5">
        <v>1.6</v>
      </c>
      <c r="K324" s="5">
        <v>2.1</v>
      </c>
      <c r="L324" s="5">
        <v>0.76500000000000001</v>
      </c>
      <c r="M324" s="5">
        <v>0.3</v>
      </c>
      <c r="N324" s="5">
        <v>0.3</v>
      </c>
      <c r="O324" s="5">
        <v>1</v>
      </c>
      <c r="P324" s="5">
        <v>1.4</v>
      </c>
      <c r="Q324" s="5">
        <v>1.9</v>
      </c>
      <c r="R324" s="5">
        <v>0.73299999999999998</v>
      </c>
      <c r="S324" s="5">
        <v>0.82399999999999995</v>
      </c>
      <c r="T324" s="5">
        <v>0.5</v>
      </c>
      <c r="U324" s="5">
        <v>0.6</v>
      </c>
      <c r="V324" s="5">
        <v>0.8</v>
      </c>
      <c r="W324" s="5">
        <v>1.1000000000000001</v>
      </c>
      <c r="X324" s="5">
        <v>2</v>
      </c>
      <c r="Y324" s="5">
        <v>3.1</v>
      </c>
      <c r="Z324" s="5">
        <v>0.5</v>
      </c>
      <c r="AA324" s="5">
        <v>0</v>
      </c>
      <c r="AB324" s="5">
        <v>0.8</v>
      </c>
      <c r="AC324" s="5">
        <v>0.6</v>
      </c>
      <c r="AD324" s="5">
        <v>2.5</v>
      </c>
      <c r="AE324" s="5">
        <v>4</v>
      </c>
      <c r="AF324" s="50" t="b">
        <f>ISNONTEXT(IF(B324&lt;&gt;B325,COUNTIF($B$3:B324,B324),""))</f>
        <v>1</v>
      </c>
    </row>
    <row r="325" spans="1:32" ht="17" x14ac:dyDescent="0.2">
      <c r="A325" s="4">
        <v>245</v>
      </c>
      <c r="B325" s="6" t="s">
        <v>312</v>
      </c>
      <c r="C325" s="6" t="str">
        <f t="shared" si="5"/>
        <v>Derrick Jones Jr.</v>
      </c>
      <c r="D325" s="5" t="s">
        <v>77</v>
      </c>
      <c r="E325" s="5">
        <v>25</v>
      </c>
      <c r="F325" s="6" t="s">
        <v>21</v>
      </c>
      <c r="G325" s="5">
        <v>52</v>
      </c>
      <c r="H325" s="5">
        <v>0</v>
      </c>
      <c r="I325" s="5">
        <v>13.8</v>
      </c>
      <c r="J325" s="5">
        <v>1.7</v>
      </c>
      <c r="K325" s="5">
        <v>3.4</v>
      </c>
      <c r="L325" s="5">
        <v>0.51100000000000001</v>
      </c>
      <c r="M325" s="5">
        <v>0.3</v>
      </c>
      <c r="N325" s="5">
        <v>1.1000000000000001</v>
      </c>
      <c r="O325" s="5">
        <v>0.32700000000000001</v>
      </c>
      <c r="P325" s="5">
        <v>1.4</v>
      </c>
      <c r="Q325" s="5">
        <v>2.2999999999999998</v>
      </c>
      <c r="R325" s="5">
        <v>0.59499999999999997</v>
      </c>
      <c r="S325" s="5">
        <v>0.56299999999999994</v>
      </c>
      <c r="T325" s="5">
        <v>1.1000000000000001</v>
      </c>
      <c r="U325" s="5">
        <v>1.3</v>
      </c>
      <c r="V325" s="5">
        <v>0.78600000000000003</v>
      </c>
      <c r="W325" s="5">
        <v>1</v>
      </c>
      <c r="X325" s="5">
        <v>1.4</v>
      </c>
      <c r="Y325" s="5">
        <v>2.4</v>
      </c>
      <c r="Z325" s="5">
        <v>0.6</v>
      </c>
      <c r="AA325" s="5">
        <v>0.4</v>
      </c>
      <c r="AB325" s="5">
        <v>0.6</v>
      </c>
      <c r="AC325" s="5">
        <v>0.4</v>
      </c>
      <c r="AD325" s="5">
        <v>1.3</v>
      </c>
      <c r="AE325" s="5">
        <v>4.9000000000000004</v>
      </c>
      <c r="AF325" s="50" t="b">
        <f>ISNONTEXT(IF(B325&lt;&gt;B326,COUNTIF($B$3:B325,B325),""))</f>
        <v>1</v>
      </c>
    </row>
    <row r="326" spans="1:32" ht="17" x14ac:dyDescent="0.2">
      <c r="A326" s="4">
        <v>246</v>
      </c>
      <c r="B326" s="6" t="s">
        <v>313</v>
      </c>
      <c r="C326" s="6" t="str">
        <f t="shared" si="5"/>
        <v>Herbert Jones</v>
      </c>
      <c r="D326" s="5" t="s">
        <v>77</v>
      </c>
      <c r="E326" s="5">
        <v>24</v>
      </c>
      <c r="F326" s="6" t="s">
        <v>18</v>
      </c>
      <c r="G326" s="5">
        <v>54</v>
      </c>
      <c r="H326" s="5">
        <v>54</v>
      </c>
      <c r="I326" s="5">
        <v>29</v>
      </c>
      <c r="J326" s="5">
        <v>3.5</v>
      </c>
      <c r="K326" s="5">
        <v>7.7</v>
      </c>
      <c r="L326" s="5">
        <v>0.45600000000000002</v>
      </c>
      <c r="M326" s="5">
        <v>0.8</v>
      </c>
      <c r="N326" s="5">
        <v>2.6</v>
      </c>
      <c r="O326" s="5">
        <v>0.29299999999999998</v>
      </c>
      <c r="P326" s="5">
        <v>2.8</v>
      </c>
      <c r="Q326" s="5">
        <v>5.0999999999999996</v>
      </c>
      <c r="R326" s="5">
        <v>0.53800000000000003</v>
      </c>
      <c r="S326" s="5">
        <v>0.505</v>
      </c>
      <c r="T326" s="5">
        <v>1.9</v>
      </c>
      <c r="U326" s="5">
        <v>2.5</v>
      </c>
      <c r="V326" s="5">
        <v>0.745</v>
      </c>
      <c r="W326" s="5">
        <v>1.4</v>
      </c>
      <c r="X326" s="5">
        <v>2.6</v>
      </c>
      <c r="Y326" s="5">
        <v>4</v>
      </c>
      <c r="Z326" s="5">
        <v>2.2999999999999998</v>
      </c>
      <c r="AA326" s="5">
        <v>1.7</v>
      </c>
      <c r="AB326" s="5">
        <v>0.6</v>
      </c>
      <c r="AC326" s="5">
        <v>1.3</v>
      </c>
      <c r="AD326" s="5">
        <v>3.3</v>
      </c>
      <c r="AE326" s="5">
        <v>9.6999999999999993</v>
      </c>
      <c r="AF326" s="50" t="b">
        <f>ISNONTEXT(IF(B326&lt;&gt;B327,COUNTIF($B$3:B326,B326),""))</f>
        <v>1</v>
      </c>
    </row>
    <row r="327" spans="1:32" ht="17" x14ac:dyDescent="0.2">
      <c r="A327" s="4">
        <v>247</v>
      </c>
      <c r="B327" s="6" t="s">
        <v>314</v>
      </c>
      <c r="C327" s="6" t="str">
        <f t="shared" si="5"/>
        <v>Kai Jones</v>
      </c>
      <c r="D327" s="5" t="s">
        <v>63</v>
      </c>
      <c r="E327" s="5">
        <v>22</v>
      </c>
      <c r="F327" s="6" t="s">
        <v>88</v>
      </c>
      <c r="G327" s="5">
        <v>37</v>
      </c>
      <c r="H327" s="5">
        <v>0</v>
      </c>
      <c r="I327" s="5">
        <v>9.9</v>
      </c>
      <c r="J327" s="5">
        <v>1.2</v>
      </c>
      <c r="K327" s="5">
        <v>2.2999999999999998</v>
      </c>
      <c r="L327" s="5">
        <v>0.54800000000000004</v>
      </c>
      <c r="M327" s="5">
        <v>0.1</v>
      </c>
      <c r="N327" s="5">
        <v>0.3</v>
      </c>
      <c r="O327" s="5">
        <v>0.25</v>
      </c>
      <c r="P327" s="5">
        <v>1.2</v>
      </c>
      <c r="Q327" s="5">
        <v>1.9</v>
      </c>
      <c r="R327" s="5">
        <v>0.59699999999999998</v>
      </c>
      <c r="S327" s="5">
        <v>0.56499999999999995</v>
      </c>
      <c r="T327" s="5">
        <v>0.4</v>
      </c>
      <c r="U327" s="5">
        <v>0.5</v>
      </c>
      <c r="V327" s="5">
        <v>0.75</v>
      </c>
      <c r="W327" s="5">
        <v>0.8</v>
      </c>
      <c r="X327" s="5">
        <v>1.6</v>
      </c>
      <c r="Y327" s="5">
        <v>2.4</v>
      </c>
      <c r="Z327" s="5">
        <v>0.2</v>
      </c>
      <c r="AA327" s="5">
        <v>0.3</v>
      </c>
      <c r="AB327" s="5">
        <v>0.5</v>
      </c>
      <c r="AC327" s="5">
        <v>0.5</v>
      </c>
      <c r="AD327" s="5">
        <v>1.3</v>
      </c>
      <c r="AE327" s="5">
        <v>3</v>
      </c>
      <c r="AF327" s="50" t="b">
        <f>ISNONTEXT(IF(B327&lt;&gt;B328,COUNTIF($B$3:B327,B327),""))</f>
        <v>1</v>
      </c>
    </row>
    <row r="328" spans="1:32" ht="17" x14ac:dyDescent="0.2">
      <c r="A328" s="4">
        <v>248</v>
      </c>
      <c r="B328" s="6" t="s">
        <v>315</v>
      </c>
      <c r="C328" s="6" t="str">
        <f t="shared" si="5"/>
        <v>Tre Jones</v>
      </c>
      <c r="D328" s="5" t="s">
        <v>73</v>
      </c>
      <c r="E328" s="5">
        <v>23</v>
      </c>
      <c r="F328" s="6" t="s">
        <v>35</v>
      </c>
      <c r="G328" s="5">
        <v>57</v>
      </c>
      <c r="H328" s="5">
        <v>54</v>
      </c>
      <c r="I328" s="5">
        <v>29.1</v>
      </c>
      <c r="J328" s="5">
        <v>4.8</v>
      </c>
      <c r="K328" s="5">
        <v>11</v>
      </c>
      <c r="L328" s="5">
        <v>0.441</v>
      </c>
      <c r="M328" s="5">
        <v>0.6</v>
      </c>
      <c r="N328" s="5">
        <v>2.4</v>
      </c>
      <c r="O328" s="5">
        <v>0.26300000000000001</v>
      </c>
      <c r="P328" s="5">
        <v>4.2</v>
      </c>
      <c r="Q328" s="5">
        <v>8.6</v>
      </c>
      <c r="R328" s="5">
        <v>0.49099999999999999</v>
      </c>
      <c r="S328" s="5">
        <v>0.47</v>
      </c>
      <c r="T328" s="5">
        <v>2.2000000000000002</v>
      </c>
      <c r="U328" s="5">
        <v>2.5</v>
      </c>
      <c r="V328" s="5">
        <v>0.873</v>
      </c>
      <c r="W328" s="5">
        <v>0.8</v>
      </c>
      <c r="X328" s="5">
        <v>2.7</v>
      </c>
      <c r="Y328" s="5">
        <v>3.5</v>
      </c>
      <c r="Z328" s="5">
        <v>6.2</v>
      </c>
      <c r="AA328" s="5">
        <v>1.3</v>
      </c>
      <c r="AB328" s="5">
        <v>0.1</v>
      </c>
      <c r="AC328" s="5">
        <v>1.7</v>
      </c>
      <c r="AD328" s="5">
        <v>1.4</v>
      </c>
      <c r="AE328" s="5">
        <v>12.5</v>
      </c>
      <c r="AF328" s="50" t="b">
        <f>ISNONTEXT(IF(B328&lt;&gt;B329,COUNTIF($B$3:B328,B328),""))</f>
        <v>1</v>
      </c>
    </row>
    <row r="329" spans="1:32" ht="17" x14ac:dyDescent="0.2">
      <c r="A329" s="4">
        <v>249</v>
      </c>
      <c r="B329" s="6" t="s">
        <v>316</v>
      </c>
      <c r="C329" s="6" t="str">
        <f t="shared" si="5"/>
        <v>Tyus Jones</v>
      </c>
      <c r="D329" s="5" t="s">
        <v>73</v>
      </c>
      <c r="E329" s="5">
        <v>26</v>
      </c>
      <c r="F329" s="6" t="s">
        <v>22</v>
      </c>
      <c r="G329" s="5">
        <v>69</v>
      </c>
      <c r="H329" s="5">
        <v>16</v>
      </c>
      <c r="I329" s="5">
        <v>23.8</v>
      </c>
      <c r="J329" s="5">
        <v>3.9</v>
      </c>
      <c r="K329" s="5">
        <v>8.8000000000000007</v>
      </c>
      <c r="L329" s="5">
        <v>0.438</v>
      </c>
      <c r="M329" s="5">
        <v>1.5</v>
      </c>
      <c r="N329" s="5">
        <v>4</v>
      </c>
      <c r="O329" s="5">
        <v>0.377</v>
      </c>
      <c r="P329" s="5">
        <v>2.4</v>
      </c>
      <c r="Q329" s="5">
        <v>4.8</v>
      </c>
      <c r="R329" s="5">
        <v>0.48799999999999999</v>
      </c>
      <c r="S329" s="5">
        <v>0.52300000000000002</v>
      </c>
      <c r="T329" s="5">
        <v>1.1000000000000001</v>
      </c>
      <c r="U329" s="5">
        <v>1.3</v>
      </c>
      <c r="V329" s="5">
        <v>0.82</v>
      </c>
      <c r="W329" s="5">
        <v>0.4</v>
      </c>
      <c r="X329" s="5">
        <v>2.1</v>
      </c>
      <c r="Y329" s="5">
        <v>2.4</v>
      </c>
      <c r="Z329" s="5">
        <v>4.8</v>
      </c>
      <c r="AA329" s="5">
        <v>1</v>
      </c>
      <c r="AB329" s="5">
        <v>0.1</v>
      </c>
      <c r="AC329" s="5">
        <v>1</v>
      </c>
      <c r="AD329" s="5">
        <v>0.4</v>
      </c>
      <c r="AE329" s="5">
        <v>10.3</v>
      </c>
      <c r="AF329" s="50" t="b">
        <f>ISNONTEXT(IF(B329&lt;&gt;B330,COUNTIF($B$3:B329,B329),""))</f>
        <v>1</v>
      </c>
    </row>
    <row r="330" spans="1:32" ht="17" x14ac:dyDescent="0.2">
      <c r="A330" s="4">
        <v>250</v>
      </c>
      <c r="B330" s="6" t="s">
        <v>317</v>
      </c>
      <c r="C330" s="6" t="str">
        <f t="shared" si="5"/>
        <v>DeAndre Jordan</v>
      </c>
      <c r="D330" s="5" t="s">
        <v>63</v>
      </c>
      <c r="E330" s="5">
        <v>34</v>
      </c>
      <c r="F330" s="6" t="s">
        <v>36</v>
      </c>
      <c r="G330" s="5">
        <v>35</v>
      </c>
      <c r="H330" s="5">
        <v>5</v>
      </c>
      <c r="I330" s="5">
        <v>14.3</v>
      </c>
      <c r="J330" s="5">
        <v>2.1</v>
      </c>
      <c r="K330" s="5">
        <v>2.8</v>
      </c>
      <c r="L330" s="5">
        <v>0.77300000000000002</v>
      </c>
      <c r="M330" s="5">
        <v>0</v>
      </c>
      <c r="N330" s="5">
        <v>0</v>
      </c>
      <c r="O330" s="5">
        <v>1</v>
      </c>
      <c r="P330" s="5">
        <v>2.1</v>
      </c>
      <c r="Q330" s="5">
        <v>2.7</v>
      </c>
      <c r="R330" s="5">
        <v>0.77100000000000002</v>
      </c>
      <c r="S330" s="5">
        <v>0.77800000000000002</v>
      </c>
      <c r="T330" s="5">
        <v>0.5</v>
      </c>
      <c r="U330" s="5">
        <v>1.2</v>
      </c>
      <c r="V330" s="5">
        <v>0.439</v>
      </c>
      <c r="W330" s="5">
        <v>1.2</v>
      </c>
      <c r="X330" s="5">
        <v>3.6</v>
      </c>
      <c r="Y330" s="5">
        <v>4.8</v>
      </c>
      <c r="Z330" s="5">
        <v>0.9</v>
      </c>
      <c r="AA330" s="5">
        <v>0.2</v>
      </c>
      <c r="AB330" s="5">
        <v>0.6</v>
      </c>
      <c r="AC330" s="5">
        <v>1.2</v>
      </c>
      <c r="AD330" s="5">
        <v>1.9</v>
      </c>
      <c r="AE330" s="5">
        <v>4.8</v>
      </c>
      <c r="AF330" s="50" t="b">
        <f>ISNONTEXT(IF(B330&lt;&gt;B331,COUNTIF($B$3:B330,B330),""))</f>
        <v>1</v>
      </c>
    </row>
    <row r="331" spans="1:32" ht="17" x14ac:dyDescent="0.2">
      <c r="A331" s="4">
        <v>251</v>
      </c>
      <c r="B331" s="6" t="s">
        <v>318</v>
      </c>
      <c r="C331" s="6" t="str">
        <f t="shared" si="5"/>
        <v>Cory Joseph</v>
      </c>
      <c r="D331" s="5" t="s">
        <v>73</v>
      </c>
      <c r="E331" s="5">
        <v>31</v>
      </c>
      <c r="F331" s="6" t="s">
        <v>28</v>
      </c>
      <c r="G331" s="5">
        <v>52</v>
      </c>
      <c r="H331" s="5">
        <v>2</v>
      </c>
      <c r="I331" s="5">
        <v>18.100000000000001</v>
      </c>
      <c r="J331" s="5">
        <v>2.2000000000000002</v>
      </c>
      <c r="K331" s="5">
        <v>5</v>
      </c>
      <c r="L331" s="5">
        <v>0.42699999999999999</v>
      </c>
      <c r="M331" s="5">
        <v>0.9</v>
      </c>
      <c r="N331" s="5">
        <v>2.2999999999999998</v>
      </c>
      <c r="O331" s="5">
        <v>0.372</v>
      </c>
      <c r="P331" s="5">
        <v>1.3</v>
      </c>
      <c r="Q331" s="5">
        <v>2.7</v>
      </c>
      <c r="R331" s="5">
        <v>0.47499999999999998</v>
      </c>
      <c r="S331" s="5">
        <v>0.51300000000000001</v>
      </c>
      <c r="T331" s="5">
        <v>0.9</v>
      </c>
      <c r="U331" s="5">
        <v>1.1000000000000001</v>
      </c>
      <c r="V331" s="5">
        <v>0.79700000000000004</v>
      </c>
      <c r="W331" s="5">
        <v>0.3</v>
      </c>
      <c r="X331" s="5">
        <v>1.3</v>
      </c>
      <c r="Y331" s="5">
        <v>1.6</v>
      </c>
      <c r="Z331" s="5">
        <v>3.4</v>
      </c>
      <c r="AA331" s="5">
        <v>0.5</v>
      </c>
      <c r="AB331" s="5">
        <v>0.2</v>
      </c>
      <c r="AC331" s="5">
        <v>0.9</v>
      </c>
      <c r="AD331" s="5">
        <v>1.4</v>
      </c>
      <c r="AE331" s="5">
        <v>6.1</v>
      </c>
      <c r="AF331" s="50" t="b">
        <f>ISNONTEXT(IF(B331&lt;&gt;B332,COUNTIF($B$3:B331,B331),""))</f>
        <v>1</v>
      </c>
    </row>
    <row r="332" spans="1:32" ht="17" x14ac:dyDescent="0.2">
      <c r="A332" s="4">
        <v>252</v>
      </c>
      <c r="B332" s="6" t="s">
        <v>319</v>
      </c>
      <c r="C332" s="6" t="str">
        <f t="shared" si="5"/>
        <v>Nikola Jović</v>
      </c>
      <c r="D332" s="5" t="s">
        <v>11</v>
      </c>
      <c r="E332" s="5">
        <v>19</v>
      </c>
      <c r="F332" s="6" t="s">
        <v>26</v>
      </c>
      <c r="G332" s="5">
        <v>15</v>
      </c>
      <c r="H332" s="5">
        <v>8</v>
      </c>
      <c r="I332" s="5">
        <v>13.6</v>
      </c>
      <c r="J332" s="5">
        <v>1.9</v>
      </c>
      <c r="K332" s="5">
        <v>4.5999999999999996</v>
      </c>
      <c r="L332" s="5">
        <v>0.40600000000000003</v>
      </c>
      <c r="M332" s="5">
        <v>0.5</v>
      </c>
      <c r="N332" s="5">
        <v>2.2999999999999998</v>
      </c>
      <c r="O332" s="5">
        <v>0.22900000000000001</v>
      </c>
      <c r="P332" s="5">
        <v>1.3</v>
      </c>
      <c r="Q332" s="5">
        <v>2.2999999999999998</v>
      </c>
      <c r="R332" s="5">
        <v>0.58799999999999997</v>
      </c>
      <c r="S332" s="5">
        <v>0.46400000000000002</v>
      </c>
      <c r="T332" s="5">
        <v>1.2</v>
      </c>
      <c r="U332" s="5">
        <v>1.3</v>
      </c>
      <c r="V332" s="5">
        <v>0.94699999999999995</v>
      </c>
      <c r="W332" s="5">
        <v>0.6</v>
      </c>
      <c r="X332" s="5">
        <v>1.5</v>
      </c>
      <c r="Y332" s="5">
        <v>2.1</v>
      </c>
      <c r="Z332" s="5">
        <v>0.7</v>
      </c>
      <c r="AA332" s="5">
        <v>0.5</v>
      </c>
      <c r="AB332" s="5">
        <v>0.1</v>
      </c>
      <c r="AC332" s="5">
        <v>0.7</v>
      </c>
      <c r="AD332" s="5">
        <v>1.3</v>
      </c>
      <c r="AE332" s="5">
        <v>5.5</v>
      </c>
      <c r="AF332" s="50" t="b">
        <f>ISNONTEXT(IF(B332&lt;&gt;B333,COUNTIF($B$3:B332,B332),""))</f>
        <v>1</v>
      </c>
    </row>
    <row r="333" spans="1:32" ht="17" x14ac:dyDescent="0.2">
      <c r="A333" s="4">
        <v>253</v>
      </c>
      <c r="B333" s="6" t="s">
        <v>320</v>
      </c>
      <c r="C333" s="6" t="str">
        <f t="shared" si="5"/>
        <v>Johnny Juzang</v>
      </c>
      <c r="D333" s="5" t="s">
        <v>77</v>
      </c>
      <c r="E333" s="5">
        <v>21</v>
      </c>
      <c r="F333" s="6" t="s">
        <v>30</v>
      </c>
      <c r="G333" s="5">
        <v>7</v>
      </c>
      <c r="H333" s="5">
        <v>0</v>
      </c>
      <c r="I333" s="5">
        <v>10.1</v>
      </c>
      <c r="J333" s="5">
        <v>1.4</v>
      </c>
      <c r="K333" s="5">
        <v>4.5999999999999996</v>
      </c>
      <c r="L333" s="5">
        <v>0.313</v>
      </c>
      <c r="M333" s="5">
        <v>1</v>
      </c>
      <c r="N333" s="5">
        <v>3.3</v>
      </c>
      <c r="O333" s="5">
        <v>0.30399999999999999</v>
      </c>
      <c r="P333" s="5">
        <v>0.4</v>
      </c>
      <c r="Q333" s="5">
        <v>1.3</v>
      </c>
      <c r="R333" s="5">
        <v>0.33300000000000002</v>
      </c>
      <c r="S333" s="5">
        <v>0.42199999999999999</v>
      </c>
      <c r="T333" s="5">
        <v>0</v>
      </c>
      <c r="U333" s="5">
        <v>0.3</v>
      </c>
      <c r="V333" s="5">
        <v>0</v>
      </c>
      <c r="W333" s="5">
        <v>0.3</v>
      </c>
      <c r="X333" s="5">
        <v>0.7</v>
      </c>
      <c r="Y333" s="5">
        <v>1</v>
      </c>
      <c r="Z333" s="5">
        <v>0.1</v>
      </c>
      <c r="AA333" s="5">
        <v>0.3</v>
      </c>
      <c r="AB333" s="5">
        <v>0.4</v>
      </c>
      <c r="AC333" s="5">
        <v>0.3</v>
      </c>
      <c r="AD333" s="5">
        <v>1.1000000000000001</v>
      </c>
      <c r="AE333" s="5">
        <v>3.9</v>
      </c>
      <c r="AF333" s="50" t="b">
        <f>ISNONTEXT(IF(B333&lt;&gt;B334,COUNTIF($B$3:B333,B333),""))</f>
        <v>1</v>
      </c>
    </row>
    <row r="334" spans="1:32" ht="17" x14ac:dyDescent="0.2">
      <c r="A334" s="4">
        <v>254</v>
      </c>
      <c r="B334" s="6" t="s">
        <v>321</v>
      </c>
      <c r="C334" s="6" t="str">
        <f t="shared" si="5"/>
        <v>Mfiondu Kabengele</v>
      </c>
      <c r="D334" s="5" t="s">
        <v>11</v>
      </c>
      <c r="E334" s="5">
        <v>25</v>
      </c>
      <c r="F334" s="6" t="s">
        <v>25</v>
      </c>
      <c r="G334" s="5">
        <v>2</v>
      </c>
      <c r="H334" s="5">
        <v>0</v>
      </c>
      <c r="I334" s="5">
        <v>7</v>
      </c>
      <c r="J334" s="5">
        <v>0.5</v>
      </c>
      <c r="K334" s="5">
        <v>1</v>
      </c>
      <c r="L334" s="5">
        <v>0.5</v>
      </c>
      <c r="M334" s="5">
        <v>0</v>
      </c>
      <c r="N334" s="5">
        <v>0.5</v>
      </c>
      <c r="O334" s="5">
        <v>0</v>
      </c>
      <c r="P334" s="5">
        <v>0.5</v>
      </c>
      <c r="Q334" s="5">
        <v>0.5</v>
      </c>
      <c r="R334" s="5">
        <v>1</v>
      </c>
      <c r="S334" s="5">
        <v>0.5</v>
      </c>
      <c r="T334" s="5">
        <v>0</v>
      </c>
      <c r="U334" s="5">
        <v>0</v>
      </c>
      <c r="V334" s="5"/>
      <c r="W334" s="5">
        <v>1.5</v>
      </c>
      <c r="X334" s="5">
        <v>1</v>
      </c>
      <c r="Y334" s="5">
        <v>2.5</v>
      </c>
      <c r="Z334" s="5">
        <v>0</v>
      </c>
      <c r="AA334" s="5">
        <v>0</v>
      </c>
      <c r="AB334" s="5">
        <v>0</v>
      </c>
      <c r="AC334" s="5">
        <v>0.5</v>
      </c>
      <c r="AD334" s="5">
        <v>1.5</v>
      </c>
      <c r="AE334" s="5">
        <v>1</v>
      </c>
      <c r="AF334" s="50" t="b">
        <f>ISNONTEXT(IF(B334&lt;&gt;B335,COUNTIF($B$3:B334,B334),""))</f>
        <v>1</v>
      </c>
    </row>
    <row r="335" spans="1:32" ht="17" x14ac:dyDescent="0.2">
      <c r="A335" s="4">
        <v>255</v>
      </c>
      <c r="B335" s="6" t="s">
        <v>322</v>
      </c>
      <c r="C335" s="6" t="str">
        <f t="shared" si="5"/>
        <v/>
      </c>
      <c r="D335" s="5" t="s">
        <v>63</v>
      </c>
      <c r="E335" s="5">
        <v>29</v>
      </c>
      <c r="F335" s="5" t="s">
        <v>677</v>
      </c>
      <c r="G335" s="5">
        <v>33</v>
      </c>
      <c r="H335" s="5">
        <v>0</v>
      </c>
      <c r="I335" s="5">
        <v>6.4</v>
      </c>
      <c r="J335" s="5">
        <v>0.8</v>
      </c>
      <c r="K335" s="5">
        <v>1.7</v>
      </c>
      <c r="L335" s="5">
        <v>0.49099999999999999</v>
      </c>
      <c r="M335" s="5">
        <v>0.4</v>
      </c>
      <c r="N335" s="5">
        <v>0.9</v>
      </c>
      <c r="O335" s="5">
        <v>0.4</v>
      </c>
      <c r="P335" s="5">
        <v>0.5</v>
      </c>
      <c r="Q335" s="5">
        <v>0.8</v>
      </c>
      <c r="R335" s="5">
        <v>0.6</v>
      </c>
      <c r="S335" s="5">
        <v>0.6</v>
      </c>
      <c r="T335" s="5">
        <v>0.4</v>
      </c>
      <c r="U335" s="5">
        <v>0.5</v>
      </c>
      <c r="V335" s="5">
        <v>0.875</v>
      </c>
      <c r="W335" s="5">
        <v>0.1</v>
      </c>
      <c r="X335" s="5">
        <v>1.2</v>
      </c>
      <c r="Y335" s="5">
        <v>1.4</v>
      </c>
      <c r="Z335" s="5">
        <v>0.8</v>
      </c>
      <c r="AA335" s="5">
        <v>0.2</v>
      </c>
      <c r="AB335" s="5">
        <v>0.1</v>
      </c>
      <c r="AC335" s="5">
        <v>0.3</v>
      </c>
      <c r="AD335" s="5">
        <v>0.7</v>
      </c>
      <c r="AE335" s="5">
        <v>2.4</v>
      </c>
      <c r="AF335" s="50" t="b">
        <f>ISNONTEXT(IF(B335&lt;&gt;B336,COUNTIF($B$3:B335,B335),""))</f>
        <v>0</v>
      </c>
    </row>
    <row r="336" spans="1:32" ht="17" x14ac:dyDescent="0.2">
      <c r="A336" s="4">
        <v>255</v>
      </c>
      <c r="B336" s="6" t="s">
        <v>322</v>
      </c>
      <c r="C336" s="6" t="str">
        <f t="shared" si="5"/>
        <v/>
      </c>
      <c r="D336" s="5" t="s">
        <v>63</v>
      </c>
      <c r="E336" s="5">
        <v>29</v>
      </c>
      <c r="F336" s="6" t="s">
        <v>24</v>
      </c>
      <c r="G336" s="5">
        <v>26</v>
      </c>
      <c r="H336" s="5">
        <v>0</v>
      </c>
      <c r="I336" s="5">
        <v>6.8</v>
      </c>
      <c r="J336" s="5">
        <v>1</v>
      </c>
      <c r="K336" s="5">
        <v>1.7</v>
      </c>
      <c r="L336" s="5">
        <v>0.56799999999999995</v>
      </c>
      <c r="M336" s="5">
        <v>0.4</v>
      </c>
      <c r="N336" s="5">
        <v>0.9</v>
      </c>
      <c r="O336" s="5">
        <v>0.47799999999999998</v>
      </c>
      <c r="P336" s="5">
        <v>0.5</v>
      </c>
      <c r="Q336" s="5">
        <v>0.8</v>
      </c>
      <c r="R336" s="5">
        <v>0.66700000000000004</v>
      </c>
      <c r="S336" s="5">
        <v>0.69299999999999995</v>
      </c>
      <c r="T336" s="5">
        <v>0.4</v>
      </c>
      <c r="U336" s="5">
        <v>0.5</v>
      </c>
      <c r="V336" s="5">
        <v>0.83299999999999996</v>
      </c>
      <c r="W336" s="5">
        <v>0.1</v>
      </c>
      <c r="X336" s="5">
        <v>1.3</v>
      </c>
      <c r="Y336" s="5">
        <v>1.4</v>
      </c>
      <c r="Z336" s="5">
        <v>0.8</v>
      </c>
      <c r="AA336" s="5">
        <v>0.2</v>
      </c>
      <c r="AB336" s="5">
        <v>0</v>
      </c>
      <c r="AC336" s="5">
        <v>0.3</v>
      </c>
      <c r="AD336" s="5">
        <v>0.8</v>
      </c>
      <c r="AE336" s="5">
        <v>2.7</v>
      </c>
      <c r="AF336" s="50" t="b">
        <f>ISNONTEXT(IF(B336&lt;&gt;B337,COUNTIF($B$3:B336,B336),""))</f>
        <v>0</v>
      </c>
    </row>
    <row r="337" spans="1:32" ht="17" x14ac:dyDescent="0.2">
      <c r="A337" s="4">
        <v>255</v>
      </c>
      <c r="B337" s="6" t="s">
        <v>322</v>
      </c>
      <c r="C337" s="6" t="str">
        <f t="shared" si="5"/>
        <v>Frank Kaminsky</v>
      </c>
      <c r="D337" s="5" t="s">
        <v>63</v>
      </c>
      <c r="E337" s="5">
        <v>29</v>
      </c>
      <c r="F337" s="6" t="s">
        <v>20</v>
      </c>
      <c r="G337" s="5">
        <v>7</v>
      </c>
      <c r="H337" s="5">
        <v>0</v>
      </c>
      <c r="I337" s="5">
        <v>5.0999999999999996</v>
      </c>
      <c r="J337" s="5">
        <v>0.3</v>
      </c>
      <c r="K337" s="5">
        <v>1.6</v>
      </c>
      <c r="L337" s="5">
        <v>0.182</v>
      </c>
      <c r="M337" s="5">
        <v>0.1</v>
      </c>
      <c r="N337" s="5">
        <v>1</v>
      </c>
      <c r="O337" s="5">
        <v>0.14299999999999999</v>
      </c>
      <c r="P337" s="5">
        <v>0.1</v>
      </c>
      <c r="Q337" s="5">
        <v>0.6</v>
      </c>
      <c r="R337" s="5">
        <v>0.25</v>
      </c>
      <c r="S337" s="5">
        <v>0.22700000000000001</v>
      </c>
      <c r="T337" s="5">
        <v>0.6</v>
      </c>
      <c r="U337" s="5">
        <v>0.6</v>
      </c>
      <c r="V337" s="5">
        <v>1</v>
      </c>
      <c r="W337" s="5">
        <v>0.1</v>
      </c>
      <c r="X337" s="5">
        <v>1.1000000000000001</v>
      </c>
      <c r="Y337" s="5">
        <v>1.3</v>
      </c>
      <c r="Z337" s="5">
        <v>1</v>
      </c>
      <c r="AA337" s="5">
        <v>0.1</v>
      </c>
      <c r="AB337" s="5">
        <v>0.3</v>
      </c>
      <c r="AC337" s="5">
        <v>0</v>
      </c>
      <c r="AD337" s="5">
        <v>0.1</v>
      </c>
      <c r="AE337" s="5">
        <v>1.3</v>
      </c>
      <c r="AF337" s="50" t="b">
        <f>ISNONTEXT(IF(B337&lt;&gt;B338,COUNTIF($B$3:B337,B337),""))</f>
        <v>1</v>
      </c>
    </row>
    <row r="338" spans="1:32" ht="17" x14ac:dyDescent="0.2">
      <c r="A338" s="4">
        <v>256</v>
      </c>
      <c r="B338" s="6" t="s">
        <v>323</v>
      </c>
      <c r="C338" s="6" t="str">
        <f t="shared" si="5"/>
        <v>Trevor Keels</v>
      </c>
      <c r="D338" s="5" t="s">
        <v>67</v>
      </c>
      <c r="E338" s="5">
        <v>19</v>
      </c>
      <c r="F338" s="6" t="s">
        <v>12</v>
      </c>
      <c r="G338" s="5">
        <v>2</v>
      </c>
      <c r="H338" s="5">
        <v>0</v>
      </c>
      <c r="I338" s="5">
        <v>2</v>
      </c>
      <c r="J338" s="5">
        <v>0.5</v>
      </c>
      <c r="K338" s="5">
        <v>1.5</v>
      </c>
      <c r="L338" s="5">
        <v>0.33300000000000002</v>
      </c>
      <c r="M338" s="5">
        <v>0.5</v>
      </c>
      <c r="N338" s="5">
        <v>1.5</v>
      </c>
      <c r="O338" s="5">
        <v>0.33300000000000002</v>
      </c>
      <c r="P338" s="5">
        <v>0</v>
      </c>
      <c r="Q338" s="5">
        <v>0</v>
      </c>
      <c r="R338" s="5"/>
      <c r="S338" s="5">
        <v>0.5</v>
      </c>
      <c r="T338" s="5">
        <v>0</v>
      </c>
      <c r="U338" s="5">
        <v>0</v>
      </c>
      <c r="V338" s="5"/>
      <c r="W338" s="5">
        <v>0</v>
      </c>
      <c r="X338" s="5">
        <v>1</v>
      </c>
      <c r="Y338" s="5">
        <v>1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1.5</v>
      </c>
      <c r="AF338" s="50" t="b">
        <f>ISNONTEXT(IF(B338&lt;&gt;B339,COUNTIF($B$3:B338,B338),""))</f>
        <v>1</v>
      </c>
    </row>
    <row r="339" spans="1:32" ht="17" x14ac:dyDescent="0.2">
      <c r="A339" s="4">
        <v>257</v>
      </c>
      <c r="B339" s="6" t="s">
        <v>324</v>
      </c>
      <c r="C339" s="6" t="str">
        <f t="shared" si="5"/>
        <v/>
      </c>
      <c r="D339" s="5" t="s">
        <v>67</v>
      </c>
      <c r="E339" s="5">
        <v>26</v>
      </c>
      <c r="F339" s="5" t="s">
        <v>677</v>
      </c>
      <c r="G339" s="5">
        <v>48</v>
      </c>
      <c r="H339" s="5">
        <v>11</v>
      </c>
      <c r="I339" s="5">
        <v>21</v>
      </c>
      <c r="J339" s="5">
        <v>2.7</v>
      </c>
      <c r="K339" s="5">
        <v>5.9</v>
      </c>
      <c r="L339" s="5">
        <v>0.45900000000000002</v>
      </c>
      <c r="M339" s="5">
        <v>1.8</v>
      </c>
      <c r="N339" s="5">
        <v>3.9</v>
      </c>
      <c r="O339" s="5">
        <v>0.46300000000000002</v>
      </c>
      <c r="P339" s="5">
        <v>0.9</v>
      </c>
      <c r="Q339" s="5">
        <v>1.9</v>
      </c>
      <c r="R339" s="5">
        <v>0.45200000000000001</v>
      </c>
      <c r="S339" s="5">
        <v>0.61399999999999999</v>
      </c>
      <c r="T339" s="5">
        <v>0.6</v>
      </c>
      <c r="U339" s="5">
        <v>0.7</v>
      </c>
      <c r="V339" s="5">
        <v>0.93799999999999994</v>
      </c>
      <c r="W339" s="5">
        <v>0.1</v>
      </c>
      <c r="X339" s="5">
        <v>2.2000000000000002</v>
      </c>
      <c r="Y339" s="5">
        <v>2.2999999999999998</v>
      </c>
      <c r="Z339" s="5">
        <v>1.3</v>
      </c>
      <c r="AA339" s="5">
        <v>0.6</v>
      </c>
      <c r="AB339" s="5">
        <v>0.1</v>
      </c>
      <c r="AC339" s="5">
        <v>0.8</v>
      </c>
      <c r="AD339" s="5">
        <v>1.4</v>
      </c>
      <c r="AE339" s="5">
        <v>7.8</v>
      </c>
      <c r="AF339" s="50" t="b">
        <f>ISNONTEXT(IF(B339&lt;&gt;B340,COUNTIF($B$3:B339,B339),""))</f>
        <v>0</v>
      </c>
    </row>
    <row r="340" spans="1:32" ht="17" x14ac:dyDescent="0.2">
      <c r="A340" s="4">
        <v>257</v>
      </c>
      <c r="B340" s="6" t="s">
        <v>324</v>
      </c>
      <c r="C340" s="6" t="str">
        <f t="shared" si="5"/>
        <v/>
      </c>
      <c r="D340" s="5" t="s">
        <v>67</v>
      </c>
      <c r="E340" s="5">
        <v>26</v>
      </c>
      <c r="F340" s="6" t="s">
        <v>31</v>
      </c>
      <c r="G340" s="5">
        <v>35</v>
      </c>
      <c r="H340" s="5">
        <v>11</v>
      </c>
      <c r="I340" s="5">
        <v>20.7</v>
      </c>
      <c r="J340" s="5">
        <v>2.8</v>
      </c>
      <c r="K340" s="5">
        <v>6</v>
      </c>
      <c r="L340" s="5">
        <v>0.46400000000000002</v>
      </c>
      <c r="M340" s="5">
        <v>1.7</v>
      </c>
      <c r="N340" s="5">
        <v>3.8</v>
      </c>
      <c r="O340" s="5">
        <v>0.44700000000000001</v>
      </c>
      <c r="P340" s="5">
        <v>1.1000000000000001</v>
      </c>
      <c r="Q340" s="5">
        <v>2.2999999999999998</v>
      </c>
      <c r="R340" s="5">
        <v>0.49399999999999999</v>
      </c>
      <c r="S340" s="5">
        <v>0.60399999999999998</v>
      </c>
      <c r="T340" s="5">
        <v>0.5</v>
      </c>
      <c r="U340" s="5">
        <v>0.6</v>
      </c>
      <c r="V340" s="5">
        <v>0.95</v>
      </c>
      <c r="W340" s="5">
        <v>0.2</v>
      </c>
      <c r="X340" s="5">
        <v>2.2000000000000002</v>
      </c>
      <c r="Y340" s="5">
        <v>2.4</v>
      </c>
      <c r="Z340" s="5">
        <v>1.1000000000000001</v>
      </c>
      <c r="AA340" s="5">
        <v>0.5</v>
      </c>
      <c r="AB340" s="5">
        <v>0.1</v>
      </c>
      <c r="AC340" s="5">
        <v>0.9</v>
      </c>
      <c r="AD340" s="5">
        <v>1.3</v>
      </c>
      <c r="AE340" s="5">
        <v>7.8</v>
      </c>
      <c r="AF340" s="50" t="b">
        <f>ISNONTEXT(IF(B340&lt;&gt;B341,COUNTIF($B$3:B340,B340),""))</f>
        <v>0</v>
      </c>
    </row>
    <row r="341" spans="1:32" ht="17" x14ac:dyDescent="0.2">
      <c r="A341" s="4">
        <v>257</v>
      </c>
      <c r="B341" s="6" t="s">
        <v>324</v>
      </c>
      <c r="C341" s="6" t="str">
        <f t="shared" si="5"/>
        <v>Luke Kennard</v>
      </c>
      <c r="D341" s="5" t="s">
        <v>67</v>
      </c>
      <c r="E341" s="5">
        <v>26</v>
      </c>
      <c r="F341" s="6" t="s">
        <v>22</v>
      </c>
      <c r="G341" s="5">
        <v>13</v>
      </c>
      <c r="H341" s="5">
        <v>0</v>
      </c>
      <c r="I341" s="5">
        <v>21.8</v>
      </c>
      <c r="J341" s="5">
        <v>2.4</v>
      </c>
      <c r="K341" s="5">
        <v>5.4</v>
      </c>
      <c r="L341" s="5">
        <v>0.443</v>
      </c>
      <c r="M341" s="5">
        <v>2.2000000000000002</v>
      </c>
      <c r="N341" s="5">
        <v>4.3</v>
      </c>
      <c r="O341" s="5">
        <v>0.5</v>
      </c>
      <c r="P341" s="5">
        <v>0.2</v>
      </c>
      <c r="Q341" s="5">
        <v>1.1000000000000001</v>
      </c>
      <c r="R341" s="5">
        <v>0.214</v>
      </c>
      <c r="S341" s="5">
        <v>0.64300000000000002</v>
      </c>
      <c r="T341" s="5">
        <v>0.8</v>
      </c>
      <c r="U341" s="5">
        <v>0.9</v>
      </c>
      <c r="V341" s="5">
        <v>0.91700000000000004</v>
      </c>
      <c r="W341" s="5">
        <v>0.1</v>
      </c>
      <c r="X341" s="5">
        <v>2.2000000000000002</v>
      </c>
      <c r="Y341" s="5">
        <v>2.2000000000000002</v>
      </c>
      <c r="Z341" s="5">
        <v>1.9</v>
      </c>
      <c r="AA341" s="5">
        <v>0.6</v>
      </c>
      <c r="AB341" s="5">
        <v>0</v>
      </c>
      <c r="AC341" s="5">
        <v>0.6</v>
      </c>
      <c r="AD341" s="5">
        <v>1.5</v>
      </c>
      <c r="AE341" s="5">
        <v>7.8</v>
      </c>
      <c r="AF341" s="50" t="b">
        <f>ISNONTEXT(IF(B341&lt;&gt;B342,COUNTIF($B$3:B341,B341),""))</f>
        <v>1</v>
      </c>
    </row>
    <row r="342" spans="1:32" ht="17" x14ac:dyDescent="0.2">
      <c r="A342" s="4">
        <v>258</v>
      </c>
      <c r="B342" s="6" t="s">
        <v>325</v>
      </c>
      <c r="C342" s="6" t="str">
        <f t="shared" si="5"/>
        <v>Walker Kessler</v>
      </c>
      <c r="D342" s="5" t="s">
        <v>63</v>
      </c>
      <c r="E342" s="5">
        <v>21</v>
      </c>
      <c r="F342" s="6" t="s">
        <v>30</v>
      </c>
      <c r="G342" s="5">
        <v>65</v>
      </c>
      <c r="H342" s="5">
        <v>31</v>
      </c>
      <c r="I342" s="5">
        <v>22.4</v>
      </c>
      <c r="J342" s="5">
        <v>3.7</v>
      </c>
      <c r="K342" s="5">
        <v>5.2</v>
      </c>
      <c r="L342" s="5">
        <v>0.72099999999999997</v>
      </c>
      <c r="M342" s="5">
        <v>0</v>
      </c>
      <c r="N342" s="5">
        <v>0</v>
      </c>
      <c r="O342" s="5">
        <v>0.5</v>
      </c>
      <c r="P342" s="5">
        <v>3.7</v>
      </c>
      <c r="Q342" s="5">
        <v>5.2</v>
      </c>
      <c r="R342" s="5">
        <v>0.72199999999999998</v>
      </c>
      <c r="S342" s="5">
        <v>0.72299999999999998</v>
      </c>
      <c r="T342" s="5">
        <v>1.1000000000000001</v>
      </c>
      <c r="U342" s="5">
        <v>2</v>
      </c>
      <c r="V342" s="5">
        <v>0.54200000000000004</v>
      </c>
      <c r="W342" s="5">
        <v>3.1</v>
      </c>
      <c r="X342" s="5">
        <v>5.2</v>
      </c>
      <c r="Y342" s="5">
        <v>8.3000000000000007</v>
      </c>
      <c r="Z342" s="5">
        <v>0.8</v>
      </c>
      <c r="AA342" s="5">
        <v>0.4</v>
      </c>
      <c r="AB342" s="5">
        <v>2.2999999999999998</v>
      </c>
      <c r="AC342" s="5">
        <v>0.8</v>
      </c>
      <c r="AD342" s="5">
        <v>2.2999999999999998</v>
      </c>
      <c r="AE342" s="5">
        <v>8.6</v>
      </c>
      <c r="AF342" s="50" t="b">
        <f>ISNONTEXT(IF(B342&lt;&gt;B343,COUNTIF($B$3:B342,B342),""))</f>
        <v>1</v>
      </c>
    </row>
    <row r="343" spans="1:32" ht="17" x14ac:dyDescent="0.2">
      <c r="A343" s="4">
        <v>259</v>
      </c>
      <c r="B343" s="6" t="s">
        <v>326</v>
      </c>
      <c r="C343" s="6" t="str">
        <f t="shared" si="5"/>
        <v>Braxton Key</v>
      </c>
      <c r="D343" s="5" t="s">
        <v>77</v>
      </c>
      <c r="E343" s="5">
        <v>25</v>
      </c>
      <c r="F343" s="6" t="s">
        <v>28</v>
      </c>
      <c r="G343" s="5">
        <v>3</v>
      </c>
      <c r="H343" s="5">
        <v>0</v>
      </c>
      <c r="I343" s="5">
        <v>3</v>
      </c>
      <c r="J343" s="5">
        <v>0.3</v>
      </c>
      <c r="K343" s="5">
        <v>0.3</v>
      </c>
      <c r="L343" s="5">
        <v>1</v>
      </c>
      <c r="M343" s="5">
        <v>0</v>
      </c>
      <c r="N343" s="5">
        <v>0</v>
      </c>
      <c r="O343" s="5"/>
      <c r="P343" s="5">
        <v>0.3</v>
      </c>
      <c r="Q343" s="5">
        <v>0.3</v>
      </c>
      <c r="R343" s="5">
        <v>1</v>
      </c>
      <c r="S343" s="5">
        <v>1</v>
      </c>
      <c r="T343" s="5">
        <v>0.7</v>
      </c>
      <c r="U343" s="5">
        <v>0.7</v>
      </c>
      <c r="V343" s="5">
        <v>1</v>
      </c>
      <c r="W343" s="5">
        <v>0</v>
      </c>
      <c r="X343" s="5">
        <v>0.3</v>
      </c>
      <c r="Y343" s="5">
        <v>0.3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1.3</v>
      </c>
      <c r="AF343" s="50" t="b">
        <f>ISNONTEXT(IF(B343&lt;&gt;B344,COUNTIF($B$3:B343,B343),""))</f>
        <v>1</v>
      </c>
    </row>
    <row r="344" spans="1:32" ht="17" x14ac:dyDescent="0.2">
      <c r="A344" s="4">
        <v>260</v>
      </c>
      <c r="B344" s="6" t="s">
        <v>327</v>
      </c>
      <c r="C344" s="6" t="str">
        <f t="shared" si="5"/>
        <v>Corey Kispert</v>
      </c>
      <c r="D344" s="5" t="s">
        <v>77</v>
      </c>
      <c r="E344" s="5">
        <v>23</v>
      </c>
      <c r="F344" s="6" t="s">
        <v>34</v>
      </c>
      <c r="G344" s="5">
        <v>62</v>
      </c>
      <c r="H344" s="5">
        <v>33</v>
      </c>
      <c r="I344" s="5">
        <v>27.5</v>
      </c>
      <c r="J344" s="5">
        <v>3.5</v>
      </c>
      <c r="K344" s="5">
        <v>7</v>
      </c>
      <c r="L344" s="5">
        <v>0.501</v>
      </c>
      <c r="M344" s="5">
        <v>2</v>
      </c>
      <c r="N344" s="5">
        <v>4.5999999999999996</v>
      </c>
      <c r="O344" s="5">
        <v>0.42499999999999999</v>
      </c>
      <c r="P344" s="5">
        <v>1.5</v>
      </c>
      <c r="Q344" s="5">
        <v>2.4</v>
      </c>
      <c r="R344" s="5">
        <v>0.64900000000000002</v>
      </c>
      <c r="S344" s="5">
        <v>0.64100000000000001</v>
      </c>
      <c r="T344" s="5">
        <v>0.9</v>
      </c>
      <c r="U344" s="5">
        <v>1</v>
      </c>
      <c r="V344" s="5">
        <v>0.877</v>
      </c>
      <c r="W344" s="5">
        <v>0.4</v>
      </c>
      <c r="X344" s="5">
        <v>2.2999999999999998</v>
      </c>
      <c r="Y344" s="5">
        <v>2.7</v>
      </c>
      <c r="Z344" s="5">
        <v>1.1000000000000001</v>
      </c>
      <c r="AA344" s="5">
        <v>0.5</v>
      </c>
      <c r="AB344" s="5">
        <v>0.1</v>
      </c>
      <c r="AC344" s="5">
        <v>0.7</v>
      </c>
      <c r="AD344" s="5">
        <v>1.3</v>
      </c>
      <c r="AE344" s="5">
        <v>9.9</v>
      </c>
      <c r="AF344" s="50" t="b">
        <f>ISNONTEXT(IF(B344&lt;&gt;B345,COUNTIF($B$3:B344,B344),""))</f>
        <v>1</v>
      </c>
    </row>
    <row r="345" spans="1:32" ht="17" x14ac:dyDescent="0.2">
      <c r="A345" s="4" t="s">
        <v>44</v>
      </c>
      <c r="B345" s="4" t="s">
        <v>45</v>
      </c>
      <c r="C345" s="6" t="str">
        <f t="shared" si="5"/>
        <v>Player</v>
      </c>
      <c r="D345" s="4" t="s">
        <v>46</v>
      </c>
      <c r="E345" s="4" t="s">
        <v>47</v>
      </c>
      <c r="F345" s="4" t="s">
        <v>48</v>
      </c>
      <c r="G345" s="4" t="s">
        <v>49</v>
      </c>
      <c r="H345" s="4" t="s">
        <v>50</v>
      </c>
      <c r="I345" s="4" t="s">
        <v>51</v>
      </c>
      <c r="J345" s="4" t="s">
        <v>52</v>
      </c>
      <c r="K345" s="4" t="s">
        <v>1</v>
      </c>
      <c r="L345" s="4" t="s">
        <v>2</v>
      </c>
      <c r="M345" s="4" t="s">
        <v>53</v>
      </c>
      <c r="N345" s="4" t="s">
        <v>3</v>
      </c>
      <c r="O345" s="4" t="s">
        <v>4</v>
      </c>
      <c r="P345" s="4" t="s">
        <v>54</v>
      </c>
      <c r="Q345" s="4" t="s">
        <v>55</v>
      </c>
      <c r="R345" s="4" t="s">
        <v>56</v>
      </c>
      <c r="S345" s="4" t="s">
        <v>57</v>
      </c>
      <c r="T345" s="4" t="s">
        <v>58</v>
      </c>
      <c r="U345" s="4" t="s">
        <v>5</v>
      </c>
      <c r="V345" s="4" t="s">
        <v>6</v>
      </c>
      <c r="W345" s="4" t="s">
        <v>59</v>
      </c>
      <c r="X345" s="4" t="s">
        <v>60</v>
      </c>
      <c r="Y345" s="4" t="s">
        <v>61</v>
      </c>
      <c r="Z345" s="4" t="s">
        <v>7</v>
      </c>
      <c r="AA345" s="4" t="s">
        <v>8</v>
      </c>
      <c r="AB345" s="4" t="s">
        <v>9</v>
      </c>
      <c r="AC345" s="4" t="s">
        <v>10</v>
      </c>
      <c r="AD345" s="4" t="s">
        <v>11</v>
      </c>
      <c r="AE345" s="4" t="s">
        <v>0</v>
      </c>
      <c r="AF345" s="50" t="b">
        <f>ISNONTEXT(IF(B345&lt;&gt;B346,COUNTIF($B$3:B345,B345),""))</f>
        <v>1</v>
      </c>
    </row>
    <row r="346" spans="1:32" ht="17" x14ac:dyDescent="0.2">
      <c r="A346" s="4">
        <v>261</v>
      </c>
      <c r="B346" s="6" t="s">
        <v>328</v>
      </c>
      <c r="C346" s="6" t="str">
        <f t="shared" si="5"/>
        <v>Maxi Kleber</v>
      </c>
      <c r="D346" s="5" t="s">
        <v>63</v>
      </c>
      <c r="E346" s="5">
        <v>31</v>
      </c>
      <c r="F346" s="6" t="s">
        <v>23</v>
      </c>
      <c r="G346" s="5">
        <v>29</v>
      </c>
      <c r="H346" s="5">
        <v>2</v>
      </c>
      <c r="I346" s="5">
        <v>25.6</v>
      </c>
      <c r="J346" s="5">
        <v>2.2000000000000002</v>
      </c>
      <c r="K346" s="5">
        <v>4.5999999999999996</v>
      </c>
      <c r="L346" s="5">
        <v>0.47799999999999998</v>
      </c>
      <c r="M346" s="5">
        <v>1.1000000000000001</v>
      </c>
      <c r="N346" s="5">
        <v>3</v>
      </c>
      <c r="O346" s="5">
        <v>0.36</v>
      </c>
      <c r="P346" s="5">
        <v>1.1000000000000001</v>
      </c>
      <c r="Q346" s="5">
        <v>1.7</v>
      </c>
      <c r="R346" s="5">
        <v>0.68799999999999994</v>
      </c>
      <c r="S346" s="5">
        <v>0.59299999999999997</v>
      </c>
      <c r="T346" s="5">
        <v>0.7</v>
      </c>
      <c r="U346" s="5">
        <v>1</v>
      </c>
      <c r="V346" s="5">
        <v>0.63300000000000001</v>
      </c>
      <c r="W346" s="5">
        <v>0.8</v>
      </c>
      <c r="X346" s="5">
        <v>2.9</v>
      </c>
      <c r="Y346" s="5">
        <v>3.7</v>
      </c>
      <c r="Z346" s="5">
        <v>1.2</v>
      </c>
      <c r="AA346" s="5">
        <v>0.3</v>
      </c>
      <c r="AB346" s="5">
        <v>0.9</v>
      </c>
      <c r="AC346" s="5">
        <v>0.6</v>
      </c>
      <c r="AD346" s="5">
        <v>2.2999999999999998</v>
      </c>
      <c r="AE346" s="5">
        <v>6.1</v>
      </c>
      <c r="AF346" s="50" t="b">
        <f>ISNONTEXT(IF(B346&lt;&gt;B347,COUNTIF($B$3:B346,B346),""))</f>
        <v>1</v>
      </c>
    </row>
    <row r="347" spans="1:32" ht="17" x14ac:dyDescent="0.2">
      <c r="A347" s="4">
        <v>262</v>
      </c>
      <c r="B347" s="6" t="s">
        <v>329</v>
      </c>
      <c r="C347" s="6" t="str">
        <f t="shared" si="5"/>
        <v>Nathan Knight</v>
      </c>
      <c r="D347" s="5" t="s">
        <v>11</v>
      </c>
      <c r="E347" s="5">
        <v>25</v>
      </c>
      <c r="F347" s="6" t="s">
        <v>38</v>
      </c>
      <c r="G347" s="5">
        <v>35</v>
      </c>
      <c r="H347" s="5">
        <v>0</v>
      </c>
      <c r="I347" s="5">
        <v>8</v>
      </c>
      <c r="J347" s="5">
        <v>1.2</v>
      </c>
      <c r="K347" s="5">
        <v>2.1</v>
      </c>
      <c r="L347" s="5">
        <v>0.57299999999999995</v>
      </c>
      <c r="M347" s="5">
        <v>0.2</v>
      </c>
      <c r="N347" s="5">
        <v>0.6</v>
      </c>
      <c r="O347" s="5">
        <v>0.38100000000000001</v>
      </c>
      <c r="P347" s="5">
        <v>1</v>
      </c>
      <c r="Q347" s="5">
        <v>1.5</v>
      </c>
      <c r="R347" s="5">
        <v>0.64800000000000002</v>
      </c>
      <c r="S347" s="5">
        <v>0.627</v>
      </c>
      <c r="T347" s="5">
        <v>1</v>
      </c>
      <c r="U347" s="5">
        <v>1.5</v>
      </c>
      <c r="V347" s="5">
        <v>0.67900000000000005</v>
      </c>
      <c r="W347" s="5">
        <v>0.6</v>
      </c>
      <c r="X347" s="5">
        <v>0.9</v>
      </c>
      <c r="Y347" s="5">
        <v>1.5</v>
      </c>
      <c r="Z347" s="5">
        <v>0.4</v>
      </c>
      <c r="AA347" s="5">
        <v>0.3</v>
      </c>
      <c r="AB347" s="5">
        <v>0.2</v>
      </c>
      <c r="AC347" s="5">
        <v>0.5</v>
      </c>
      <c r="AD347" s="5">
        <v>1.1000000000000001</v>
      </c>
      <c r="AE347" s="5">
        <v>3.7</v>
      </c>
      <c r="AF347" s="50" t="b">
        <f>ISNONTEXT(IF(B347&lt;&gt;B348,COUNTIF($B$3:B347,B347),""))</f>
        <v>1</v>
      </c>
    </row>
    <row r="348" spans="1:32" ht="17" x14ac:dyDescent="0.2">
      <c r="A348" s="4">
        <v>263</v>
      </c>
      <c r="B348" s="6" t="s">
        <v>330</v>
      </c>
      <c r="C348" s="6" t="str">
        <f t="shared" si="5"/>
        <v/>
      </c>
      <c r="D348" s="5" t="s">
        <v>678</v>
      </c>
      <c r="E348" s="5">
        <v>23</v>
      </c>
      <c r="F348" s="5" t="s">
        <v>677</v>
      </c>
      <c r="G348" s="5">
        <v>52</v>
      </c>
      <c r="H348" s="5">
        <v>1</v>
      </c>
      <c r="I348" s="5">
        <v>12.5</v>
      </c>
      <c r="J348" s="5">
        <v>1.8</v>
      </c>
      <c r="K348" s="5">
        <v>3.8</v>
      </c>
      <c r="L348" s="5">
        <v>0.47699999999999998</v>
      </c>
      <c r="M348" s="5">
        <v>0.9</v>
      </c>
      <c r="N348" s="5">
        <v>2.4</v>
      </c>
      <c r="O348" s="5">
        <v>0.371</v>
      </c>
      <c r="P348" s="5">
        <v>0.9</v>
      </c>
      <c r="Q348" s="5">
        <v>1.4</v>
      </c>
      <c r="R348" s="5">
        <v>0.66200000000000003</v>
      </c>
      <c r="S348" s="5">
        <v>0.59499999999999997</v>
      </c>
      <c r="T348" s="5">
        <v>0.5</v>
      </c>
      <c r="U348" s="5">
        <v>0.7</v>
      </c>
      <c r="V348" s="5">
        <v>0.8</v>
      </c>
      <c r="W348" s="5">
        <v>0.4</v>
      </c>
      <c r="X348" s="5">
        <v>1.9</v>
      </c>
      <c r="Y348" s="5">
        <v>2.2999999999999998</v>
      </c>
      <c r="Z348" s="5">
        <v>0.3</v>
      </c>
      <c r="AA348" s="5">
        <v>0.3</v>
      </c>
      <c r="AB348" s="5">
        <v>0.2</v>
      </c>
      <c r="AC348" s="5">
        <v>0.6</v>
      </c>
      <c r="AD348" s="5">
        <v>1.6</v>
      </c>
      <c r="AE348" s="5">
        <v>5</v>
      </c>
      <c r="AF348" s="50" t="b">
        <f>ISNONTEXT(IF(B348&lt;&gt;B349,COUNTIF($B$3:B348,B348),""))</f>
        <v>0</v>
      </c>
    </row>
    <row r="349" spans="1:32" ht="17" x14ac:dyDescent="0.2">
      <c r="A349" s="4">
        <v>263</v>
      </c>
      <c r="B349" s="6" t="s">
        <v>330</v>
      </c>
      <c r="C349" s="6" t="str">
        <f t="shared" si="5"/>
        <v/>
      </c>
      <c r="D349" s="5" t="s">
        <v>11</v>
      </c>
      <c r="E349" s="5">
        <v>23</v>
      </c>
      <c r="F349" s="6" t="s">
        <v>28</v>
      </c>
      <c r="G349" s="5">
        <v>42</v>
      </c>
      <c r="H349" s="5">
        <v>1</v>
      </c>
      <c r="I349" s="5">
        <v>14.1</v>
      </c>
      <c r="J349" s="5">
        <v>2</v>
      </c>
      <c r="K349" s="5">
        <v>4.3</v>
      </c>
      <c r="L349" s="5">
        <v>0.46899999999999997</v>
      </c>
      <c r="M349" s="5">
        <v>1</v>
      </c>
      <c r="N349" s="5">
        <v>2.8</v>
      </c>
      <c r="O349" s="5">
        <v>0.371</v>
      </c>
      <c r="P349" s="5">
        <v>1</v>
      </c>
      <c r="Q349" s="5">
        <v>1.5</v>
      </c>
      <c r="R349" s="5">
        <v>0.65100000000000002</v>
      </c>
      <c r="S349" s="5">
        <v>0.58899999999999997</v>
      </c>
      <c r="T349" s="5">
        <v>0.6</v>
      </c>
      <c r="U349" s="5">
        <v>0.8</v>
      </c>
      <c r="V349" s="5">
        <v>0.78800000000000003</v>
      </c>
      <c r="W349" s="5">
        <v>0.5</v>
      </c>
      <c r="X349" s="5">
        <v>2.1</v>
      </c>
      <c r="Y349" s="5">
        <v>2.6</v>
      </c>
      <c r="Z349" s="5">
        <v>0.4</v>
      </c>
      <c r="AA349" s="5">
        <v>0.3</v>
      </c>
      <c r="AB349" s="5">
        <v>0.3</v>
      </c>
      <c r="AC349" s="5">
        <v>0.8</v>
      </c>
      <c r="AD349" s="5">
        <v>1.8</v>
      </c>
      <c r="AE349" s="5">
        <v>5.6</v>
      </c>
      <c r="AF349" s="50" t="b">
        <f>ISNONTEXT(IF(B349&lt;&gt;B350,COUNTIF($B$3:B349,B349),""))</f>
        <v>0</v>
      </c>
    </row>
    <row r="350" spans="1:32" ht="17" x14ac:dyDescent="0.2">
      <c r="A350" s="4">
        <v>263</v>
      </c>
      <c r="B350" s="6" t="s">
        <v>330</v>
      </c>
      <c r="C350" s="6" t="str">
        <f t="shared" si="5"/>
        <v>Kevin Knox</v>
      </c>
      <c r="D350" s="5" t="s">
        <v>77</v>
      </c>
      <c r="E350" s="5">
        <v>23</v>
      </c>
      <c r="F350" s="6" t="s">
        <v>33</v>
      </c>
      <c r="G350" s="5">
        <v>10</v>
      </c>
      <c r="H350" s="5">
        <v>0</v>
      </c>
      <c r="I350" s="5">
        <v>5.5</v>
      </c>
      <c r="J350" s="5">
        <v>0.9</v>
      </c>
      <c r="K350" s="5">
        <v>1.6</v>
      </c>
      <c r="L350" s="5">
        <v>0.56299999999999994</v>
      </c>
      <c r="M350" s="5">
        <v>0.3</v>
      </c>
      <c r="N350" s="5">
        <v>0.8</v>
      </c>
      <c r="O350" s="5">
        <v>0.375</v>
      </c>
      <c r="P350" s="5">
        <v>0.6</v>
      </c>
      <c r="Q350" s="5">
        <v>0.8</v>
      </c>
      <c r="R350" s="5">
        <v>0.75</v>
      </c>
      <c r="S350" s="5">
        <v>0.65600000000000003</v>
      </c>
      <c r="T350" s="5">
        <v>0.2</v>
      </c>
      <c r="U350" s="5">
        <v>0.2</v>
      </c>
      <c r="V350" s="5">
        <v>1</v>
      </c>
      <c r="W350" s="5">
        <v>0.3</v>
      </c>
      <c r="X350" s="5">
        <v>0.9</v>
      </c>
      <c r="Y350" s="5">
        <v>1.2</v>
      </c>
      <c r="Z350" s="5">
        <v>0.2</v>
      </c>
      <c r="AA350" s="5">
        <v>0.2</v>
      </c>
      <c r="AB350" s="5">
        <v>0</v>
      </c>
      <c r="AC350" s="5">
        <v>0</v>
      </c>
      <c r="AD350" s="5">
        <v>0.7</v>
      </c>
      <c r="AE350" s="5">
        <v>2.2999999999999998</v>
      </c>
      <c r="AF350" s="50" t="b">
        <f>ISNONTEXT(IF(B350&lt;&gt;B351,COUNTIF($B$3:B350,B350),""))</f>
        <v>1</v>
      </c>
    </row>
    <row r="351" spans="1:32" ht="17" x14ac:dyDescent="0.2">
      <c r="A351" s="4">
        <v>264</v>
      </c>
      <c r="B351" s="6" t="s">
        <v>331</v>
      </c>
      <c r="C351" s="6" t="str">
        <f t="shared" si="5"/>
        <v>Christian Koloko</v>
      </c>
      <c r="D351" s="5" t="s">
        <v>63</v>
      </c>
      <c r="E351" s="5">
        <v>22</v>
      </c>
      <c r="F351" s="6" t="s">
        <v>40</v>
      </c>
      <c r="G351" s="5">
        <v>48</v>
      </c>
      <c r="H351" s="5">
        <v>19</v>
      </c>
      <c r="I351" s="5">
        <v>14.1</v>
      </c>
      <c r="J351" s="5">
        <v>1.3</v>
      </c>
      <c r="K351" s="5">
        <v>2.6</v>
      </c>
      <c r="L351" s="5">
        <v>0.48399999999999999</v>
      </c>
      <c r="M351" s="5">
        <v>0</v>
      </c>
      <c r="N351" s="5">
        <v>0.2</v>
      </c>
      <c r="O351" s="5">
        <v>0.111</v>
      </c>
      <c r="P351" s="5">
        <v>1.3</v>
      </c>
      <c r="Q351" s="5">
        <v>2.4</v>
      </c>
      <c r="R351" s="5">
        <v>0.51300000000000001</v>
      </c>
      <c r="S351" s="5">
        <v>0.48799999999999999</v>
      </c>
      <c r="T351" s="5">
        <v>0.7</v>
      </c>
      <c r="U351" s="5">
        <v>1.1000000000000001</v>
      </c>
      <c r="V351" s="5">
        <v>0.66</v>
      </c>
      <c r="W351" s="5">
        <v>1.5</v>
      </c>
      <c r="X351" s="5">
        <v>1.6</v>
      </c>
      <c r="Y351" s="5">
        <v>3.1</v>
      </c>
      <c r="Z351" s="5">
        <v>0.5</v>
      </c>
      <c r="AA351" s="5">
        <v>0.3</v>
      </c>
      <c r="AB351" s="5">
        <v>1</v>
      </c>
      <c r="AC351" s="5">
        <v>0.4</v>
      </c>
      <c r="AD351" s="5">
        <v>2.2999999999999998</v>
      </c>
      <c r="AE351" s="5">
        <v>3.3</v>
      </c>
      <c r="AF351" s="50" t="b">
        <f>ISNONTEXT(IF(B351&lt;&gt;B352,COUNTIF($B$3:B351,B351),""))</f>
        <v>1</v>
      </c>
    </row>
    <row r="352" spans="1:32" ht="17" x14ac:dyDescent="0.2">
      <c r="A352" s="4">
        <v>265</v>
      </c>
      <c r="B352" s="6" t="s">
        <v>332</v>
      </c>
      <c r="C352" s="6" t="str">
        <f t="shared" si="5"/>
        <v>John Konchar</v>
      </c>
      <c r="D352" s="5" t="s">
        <v>67</v>
      </c>
      <c r="E352" s="5">
        <v>26</v>
      </c>
      <c r="F352" s="6" t="s">
        <v>22</v>
      </c>
      <c r="G352" s="5">
        <v>61</v>
      </c>
      <c r="H352" s="5">
        <v>22</v>
      </c>
      <c r="I352" s="5">
        <v>21.3</v>
      </c>
      <c r="J352" s="5">
        <v>2</v>
      </c>
      <c r="K352" s="5">
        <v>4.5999999999999996</v>
      </c>
      <c r="L352" s="5">
        <v>0.433</v>
      </c>
      <c r="M352" s="5">
        <v>0.9</v>
      </c>
      <c r="N352" s="5">
        <v>2.6</v>
      </c>
      <c r="O352" s="5">
        <v>0.36099999999999999</v>
      </c>
      <c r="P352" s="5">
        <v>1.1000000000000001</v>
      </c>
      <c r="Q352" s="5">
        <v>2</v>
      </c>
      <c r="R352" s="5">
        <v>0.52400000000000002</v>
      </c>
      <c r="S352" s="5">
        <v>0.53400000000000003</v>
      </c>
      <c r="T352" s="5">
        <v>0.4</v>
      </c>
      <c r="U352" s="5">
        <v>0.5</v>
      </c>
      <c r="V352" s="5">
        <v>0.81799999999999995</v>
      </c>
      <c r="W352" s="5">
        <v>0.8</v>
      </c>
      <c r="X352" s="5">
        <v>3.5</v>
      </c>
      <c r="Y352" s="5">
        <v>4.3</v>
      </c>
      <c r="Z352" s="5">
        <v>1.4</v>
      </c>
      <c r="AA352" s="5">
        <v>1</v>
      </c>
      <c r="AB352" s="5">
        <v>0.3</v>
      </c>
      <c r="AC352" s="5">
        <v>0.5</v>
      </c>
      <c r="AD352" s="5">
        <v>1.5</v>
      </c>
      <c r="AE352" s="5">
        <v>5.4</v>
      </c>
      <c r="AF352" s="50" t="b">
        <f>ISNONTEXT(IF(B352&lt;&gt;B353,COUNTIF($B$3:B352,B352),""))</f>
        <v>1</v>
      </c>
    </row>
    <row r="353" spans="1:32" ht="17" x14ac:dyDescent="0.2">
      <c r="A353" s="4">
        <v>266</v>
      </c>
      <c r="B353" s="6" t="s">
        <v>333</v>
      </c>
      <c r="C353" s="6" t="str">
        <f t="shared" si="5"/>
        <v>Furkan Korkmaz</v>
      </c>
      <c r="D353" s="5" t="s">
        <v>67</v>
      </c>
      <c r="E353" s="5">
        <v>25</v>
      </c>
      <c r="F353" s="6" t="s">
        <v>32</v>
      </c>
      <c r="G353" s="5">
        <v>28</v>
      </c>
      <c r="H353" s="5">
        <v>0</v>
      </c>
      <c r="I353" s="5">
        <v>9.6999999999999993</v>
      </c>
      <c r="J353" s="5">
        <v>1.3</v>
      </c>
      <c r="K353" s="5">
        <v>3</v>
      </c>
      <c r="L353" s="5">
        <v>0.41199999999999998</v>
      </c>
      <c r="M353" s="5">
        <v>0.5</v>
      </c>
      <c r="N353" s="5">
        <v>1.3</v>
      </c>
      <c r="O353" s="5">
        <v>0.35099999999999998</v>
      </c>
      <c r="P353" s="5">
        <v>0.8</v>
      </c>
      <c r="Q353" s="5">
        <v>1.7</v>
      </c>
      <c r="R353" s="5">
        <v>0.45800000000000002</v>
      </c>
      <c r="S353" s="5">
        <v>0.48799999999999999</v>
      </c>
      <c r="T353" s="5">
        <v>0.7</v>
      </c>
      <c r="U353" s="5">
        <v>1.1000000000000001</v>
      </c>
      <c r="V353" s="5">
        <v>0.66700000000000004</v>
      </c>
      <c r="W353" s="5">
        <v>0.2</v>
      </c>
      <c r="X353" s="5">
        <v>0.9</v>
      </c>
      <c r="Y353" s="5">
        <v>1.1000000000000001</v>
      </c>
      <c r="Z353" s="5">
        <v>0.7</v>
      </c>
      <c r="AA353" s="5">
        <v>0.2</v>
      </c>
      <c r="AB353" s="5">
        <v>0.1</v>
      </c>
      <c r="AC353" s="5">
        <v>0.7</v>
      </c>
      <c r="AD353" s="5">
        <v>0.4</v>
      </c>
      <c r="AE353" s="5">
        <v>3.7</v>
      </c>
      <c r="AF353" s="50" t="b">
        <f>ISNONTEXT(IF(B353&lt;&gt;B354,COUNTIF($B$3:B353,B353),""))</f>
        <v>1</v>
      </c>
    </row>
    <row r="354" spans="1:32" ht="17" x14ac:dyDescent="0.2">
      <c r="A354" s="4">
        <v>267</v>
      </c>
      <c r="B354" s="6" t="s">
        <v>334</v>
      </c>
      <c r="C354" s="6" t="str">
        <f t="shared" si="5"/>
        <v>Luke Kornet</v>
      </c>
      <c r="D354" s="5" t="s">
        <v>63</v>
      </c>
      <c r="E354" s="5">
        <v>27</v>
      </c>
      <c r="F354" s="6" t="s">
        <v>25</v>
      </c>
      <c r="G354" s="5">
        <v>58</v>
      </c>
      <c r="H354" s="5">
        <v>0</v>
      </c>
      <c r="I354" s="5">
        <v>11.5</v>
      </c>
      <c r="J354" s="5">
        <v>1.6</v>
      </c>
      <c r="K354" s="5">
        <v>2.4</v>
      </c>
      <c r="L354" s="5">
        <v>0.67900000000000005</v>
      </c>
      <c r="M354" s="5">
        <v>0.1</v>
      </c>
      <c r="N354" s="5">
        <v>0.2</v>
      </c>
      <c r="O354" s="5">
        <v>0.33300000000000002</v>
      </c>
      <c r="P354" s="5">
        <v>1.6</v>
      </c>
      <c r="Q354" s="5">
        <v>2.2000000000000002</v>
      </c>
      <c r="R354" s="5">
        <v>0.70299999999999996</v>
      </c>
      <c r="S354" s="5">
        <v>0.69</v>
      </c>
      <c r="T354" s="5">
        <v>0.5</v>
      </c>
      <c r="U354" s="5">
        <v>0.6</v>
      </c>
      <c r="V354" s="5">
        <v>0.81100000000000005</v>
      </c>
      <c r="W354" s="5">
        <v>1.3</v>
      </c>
      <c r="X354" s="5">
        <v>1.6</v>
      </c>
      <c r="Y354" s="5">
        <v>2.9</v>
      </c>
      <c r="Z354" s="5">
        <v>0.7</v>
      </c>
      <c r="AA354" s="5">
        <v>0.2</v>
      </c>
      <c r="AB354" s="5">
        <v>0.7</v>
      </c>
      <c r="AC354" s="5">
        <v>0.4</v>
      </c>
      <c r="AD354" s="5">
        <v>1.2</v>
      </c>
      <c r="AE354" s="5">
        <v>3.8</v>
      </c>
      <c r="AF354" s="50" t="b">
        <f>ISNONTEXT(IF(B354&lt;&gt;B355,COUNTIF($B$3:B354,B354),""))</f>
        <v>1</v>
      </c>
    </row>
    <row r="355" spans="1:32" ht="17" x14ac:dyDescent="0.2">
      <c r="A355" s="4">
        <v>268</v>
      </c>
      <c r="B355" s="6" t="s">
        <v>335</v>
      </c>
      <c r="C355" s="6" t="str">
        <f t="shared" si="5"/>
        <v>Vit Krejci</v>
      </c>
      <c r="D355" s="5" t="s">
        <v>73</v>
      </c>
      <c r="E355" s="5">
        <v>22</v>
      </c>
      <c r="F355" s="6" t="s">
        <v>24</v>
      </c>
      <c r="G355" s="5">
        <v>23</v>
      </c>
      <c r="H355" s="5">
        <v>0</v>
      </c>
      <c r="I355" s="5">
        <v>5.4</v>
      </c>
      <c r="J355" s="5">
        <v>0.5</v>
      </c>
      <c r="K355" s="5">
        <v>1.3</v>
      </c>
      <c r="L355" s="5">
        <v>0.379</v>
      </c>
      <c r="M355" s="5">
        <v>0.2</v>
      </c>
      <c r="N355" s="5">
        <v>0.8</v>
      </c>
      <c r="O355" s="5">
        <v>0.27800000000000002</v>
      </c>
      <c r="P355" s="5">
        <v>0.3</v>
      </c>
      <c r="Q355" s="5">
        <v>0.5</v>
      </c>
      <c r="R355" s="5">
        <v>0.54500000000000004</v>
      </c>
      <c r="S355" s="5">
        <v>0.46600000000000003</v>
      </c>
      <c r="T355" s="5">
        <v>0</v>
      </c>
      <c r="U355" s="5">
        <v>0.1</v>
      </c>
      <c r="V355" s="5">
        <v>0.5</v>
      </c>
      <c r="W355" s="5">
        <v>0.1</v>
      </c>
      <c r="X355" s="5">
        <v>0.5</v>
      </c>
      <c r="Y355" s="5">
        <v>0.6</v>
      </c>
      <c r="Z355" s="5">
        <v>0.5</v>
      </c>
      <c r="AA355" s="5">
        <v>0.1</v>
      </c>
      <c r="AB355" s="5">
        <v>0</v>
      </c>
      <c r="AC355" s="5">
        <v>0.2</v>
      </c>
      <c r="AD355" s="5">
        <v>0.5</v>
      </c>
      <c r="AE355" s="5">
        <v>1.2</v>
      </c>
      <c r="AF355" s="50" t="b">
        <f>ISNONTEXT(IF(B355&lt;&gt;B356,COUNTIF($B$3:B355,B355),""))</f>
        <v>1</v>
      </c>
    </row>
    <row r="356" spans="1:32" ht="17" x14ac:dyDescent="0.2">
      <c r="A356" s="4">
        <v>269</v>
      </c>
      <c r="B356" s="6" t="s">
        <v>336</v>
      </c>
      <c r="C356" s="6" t="str">
        <f t="shared" si="5"/>
        <v>Jonathan Kuminga</v>
      </c>
      <c r="D356" s="5" t="s">
        <v>11</v>
      </c>
      <c r="E356" s="5">
        <v>20</v>
      </c>
      <c r="F356" s="6" t="s">
        <v>16</v>
      </c>
      <c r="G356" s="5">
        <v>56</v>
      </c>
      <c r="H356" s="5">
        <v>13</v>
      </c>
      <c r="I356" s="5">
        <v>20.3</v>
      </c>
      <c r="J356" s="5">
        <v>3.6</v>
      </c>
      <c r="K356" s="5">
        <v>7.2</v>
      </c>
      <c r="L356" s="5">
        <v>0.504</v>
      </c>
      <c r="M356" s="5">
        <v>0.7</v>
      </c>
      <c r="N356" s="5">
        <v>2.1</v>
      </c>
      <c r="O356" s="5">
        <v>0.33900000000000002</v>
      </c>
      <c r="P356" s="5">
        <v>2.9</v>
      </c>
      <c r="Q356" s="5">
        <v>5.0999999999999996</v>
      </c>
      <c r="R356" s="5">
        <v>0.57099999999999995</v>
      </c>
      <c r="S356" s="5">
        <v>0.55300000000000005</v>
      </c>
      <c r="T356" s="5">
        <v>1.2</v>
      </c>
      <c r="U356" s="5">
        <v>1.9</v>
      </c>
      <c r="V356" s="5">
        <v>0.65400000000000003</v>
      </c>
      <c r="W356" s="5">
        <v>1</v>
      </c>
      <c r="X356" s="5">
        <v>2.2999999999999998</v>
      </c>
      <c r="Y356" s="5">
        <v>3.3</v>
      </c>
      <c r="Z356" s="5">
        <v>1.8</v>
      </c>
      <c r="AA356" s="5">
        <v>0.6</v>
      </c>
      <c r="AB356" s="5">
        <v>0.4</v>
      </c>
      <c r="AC356" s="5">
        <v>1.5</v>
      </c>
      <c r="AD356" s="5">
        <v>2.4</v>
      </c>
      <c r="AE356" s="5">
        <v>9.1999999999999993</v>
      </c>
      <c r="AF356" s="50" t="b">
        <f>ISNONTEXT(IF(B356&lt;&gt;B357,COUNTIF($B$3:B356,B356),""))</f>
        <v>1</v>
      </c>
    </row>
    <row r="357" spans="1:32" ht="17" x14ac:dyDescent="0.2">
      <c r="A357" s="4">
        <v>270</v>
      </c>
      <c r="B357" s="6" t="s">
        <v>337</v>
      </c>
      <c r="C357" s="6" t="str">
        <f t="shared" si="5"/>
        <v>Kyle Kuzma</v>
      </c>
      <c r="D357" s="5" t="s">
        <v>11</v>
      </c>
      <c r="E357" s="5">
        <v>27</v>
      </c>
      <c r="F357" s="6" t="s">
        <v>34</v>
      </c>
      <c r="G357" s="5">
        <v>63</v>
      </c>
      <c r="H357" s="5">
        <v>63</v>
      </c>
      <c r="I357" s="5">
        <v>35</v>
      </c>
      <c r="J357" s="5">
        <v>7.9</v>
      </c>
      <c r="K357" s="5">
        <v>17.8</v>
      </c>
      <c r="L357" s="5">
        <v>0.44700000000000001</v>
      </c>
      <c r="M357" s="5">
        <v>2.5</v>
      </c>
      <c r="N357" s="5">
        <v>7.5</v>
      </c>
      <c r="O357" s="5">
        <v>0.33200000000000002</v>
      </c>
      <c r="P357" s="5">
        <v>5.5</v>
      </c>
      <c r="Q357" s="5">
        <v>10.3</v>
      </c>
      <c r="R357" s="5">
        <v>0.53</v>
      </c>
      <c r="S357" s="5">
        <v>0.51700000000000002</v>
      </c>
      <c r="T357" s="5">
        <v>2.7</v>
      </c>
      <c r="U357" s="5">
        <v>3.7</v>
      </c>
      <c r="V357" s="5">
        <v>0.72699999999999998</v>
      </c>
      <c r="W357" s="5">
        <v>0.9</v>
      </c>
      <c r="X357" s="5">
        <v>6.4</v>
      </c>
      <c r="Y357" s="5">
        <v>7.2</v>
      </c>
      <c r="Z357" s="5">
        <v>3.7</v>
      </c>
      <c r="AA357" s="5">
        <v>0.6</v>
      </c>
      <c r="AB357" s="5">
        <v>0.5</v>
      </c>
      <c r="AC357" s="5">
        <v>3</v>
      </c>
      <c r="AD357" s="5">
        <v>2.2999999999999998</v>
      </c>
      <c r="AE357" s="5">
        <v>21</v>
      </c>
      <c r="AF357" s="50" t="b">
        <f>ISNONTEXT(IF(B357&lt;&gt;B358,COUNTIF($B$3:B357,B357),""))</f>
        <v>1</v>
      </c>
    </row>
    <row r="358" spans="1:32" ht="17" x14ac:dyDescent="0.2">
      <c r="A358" s="4">
        <v>271</v>
      </c>
      <c r="B358" s="6" t="s">
        <v>338</v>
      </c>
      <c r="C358" s="6" t="str">
        <f t="shared" si="5"/>
        <v>Anthony Lamb</v>
      </c>
      <c r="D358" s="5" t="s">
        <v>77</v>
      </c>
      <c r="E358" s="5">
        <v>25</v>
      </c>
      <c r="F358" s="6" t="s">
        <v>16</v>
      </c>
      <c r="G358" s="5">
        <v>51</v>
      </c>
      <c r="H358" s="5">
        <v>3</v>
      </c>
      <c r="I358" s="5">
        <v>20.100000000000001</v>
      </c>
      <c r="J358" s="5">
        <v>2.5</v>
      </c>
      <c r="K358" s="5">
        <v>5.3</v>
      </c>
      <c r="L358" s="5">
        <v>0.47799999999999998</v>
      </c>
      <c r="M358" s="5">
        <v>1.3</v>
      </c>
      <c r="N358" s="5">
        <v>3.5</v>
      </c>
      <c r="O358" s="5">
        <v>0.375</v>
      </c>
      <c r="P358" s="5">
        <v>1.3</v>
      </c>
      <c r="Q358" s="5">
        <v>1.9</v>
      </c>
      <c r="R358" s="5">
        <v>0.66700000000000004</v>
      </c>
      <c r="S358" s="5">
        <v>0.59899999999999998</v>
      </c>
      <c r="T358" s="5">
        <v>0.6</v>
      </c>
      <c r="U358" s="5">
        <v>0.9</v>
      </c>
      <c r="V358" s="5">
        <v>0.73299999999999998</v>
      </c>
      <c r="W358" s="5">
        <v>0.9</v>
      </c>
      <c r="X358" s="5">
        <v>2.5</v>
      </c>
      <c r="Y358" s="5">
        <v>3.5</v>
      </c>
      <c r="Z358" s="5">
        <v>1.7</v>
      </c>
      <c r="AA358" s="5">
        <v>0.5</v>
      </c>
      <c r="AB358" s="5">
        <v>0.3</v>
      </c>
      <c r="AC358" s="5">
        <v>0.9</v>
      </c>
      <c r="AD358" s="5">
        <v>2.2999999999999998</v>
      </c>
      <c r="AE358" s="5">
        <v>7</v>
      </c>
      <c r="AF358" s="50" t="b">
        <f>ISNONTEXT(IF(B358&lt;&gt;B359,COUNTIF($B$3:B358,B358),""))</f>
        <v>1</v>
      </c>
    </row>
    <row r="359" spans="1:32" ht="17" x14ac:dyDescent="0.2">
      <c r="A359" s="4">
        <v>272</v>
      </c>
      <c r="B359" s="6" t="s">
        <v>339</v>
      </c>
      <c r="C359" s="6" t="str">
        <f t="shared" si="5"/>
        <v>Jock Landale</v>
      </c>
      <c r="D359" s="5" t="s">
        <v>63</v>
      </c>
      <c r="E359" s="5">
        <v>27</v>
      </c>
      <c r="F359" s="6" t="s">
        <v>83</v>
      </c>
      <c r="G359" s="5">
        <v>61</v>
      </c>
      <c r="H359" s="5">
        <v>3</v>
      </c>
      <c r="I359" s="5">
        <v>13.9</v>
      </c>
      <c r="J359" s="5">
        <v>2.4</v>
      </c>
      <c r="K359" s="5">
        <v>4.7</v>
      </c>
      <c r="L359" s="5">
        <v>0.52100000000000002</v>
      </c>
      <c r="M359" s="5">
        <v>0.3</v>
      </c>
      <c r="N359" s="5">
        <v>1.3</v>
      </c>
      <c r="O359" s="5">
        <v>0.23799999999999999</v>
      </c>
      <c r="P359" s="5">
        <v>2.1</v>
      </c>
      <c r="Q359" s="5">
        <v>3.4</v>
      </c>
      <c r="R359" s="5">
        <v>0.63100000000000001</v>
      </c>
      <c r="S359" s="5">
        <v>0.55400000000000005</v>
      </c>
      <c r="T359" s="5">
        <v>1.3</v>
      </c>
      <c r="U359" s="5">
        <v>1.6</v>
      </c>
      <c r="V359" s="5">
        <v>0.77800000000000002</v>
      </c>
      <c r="W359" s="5">
        <v>1.7</v>
      </c>
      <c r="X359" s="5">
        <v>2.2999999999999998</v>
      </c>
      <c r="Y359" s="5">
        <v>4</v>
      </c>
      <c r="Z359" s="5">
        <v>0.9</v>
      </c>
      <c r="AA359" s="5">
        <v>0.2</v>
      </c>
      <c r="AB359" s="5">
        <v>0.5</v>
      </c>
      <c r="AC359" s="5">
        <v>0.9</v>
      </c>
      <c r="AD359" s="5">
        <v>1.8</v>
      </c>
      <c r="AE359" s="5">
        <v>6.5</v>
      </c>
      <c r="AF359" s="50" t="b">
        <f>ISNONTEXT(IF(B359&lt;&gt;B360,COUNTIF($B$3:B359,B359),""))</f>
        <v>1</v>
      </c>
    </row>
    <row r="360" spans="1:32" ht="17" x14ac:dyDescent="0.2">
      <c r="A360" s="4">
        <v>273</v>
      </c>
      <c r="B360" s="6" t="s">
        <v>340</v>
      </c>
      <c r="C360" s="6" t="str">
        <f t="shared" si="5"/>
        <v>Romeo Langford</v>
      </c>
      <c r="D360" s="5" t="s">
        <v>67</v>
      </c>
      <c r="E360" s="5">
        <v>23</v>
      </c>
      <c r="F360" s="6" t="s">
        <v>35</v>
      </c>
      <c r="G360" s="5">
        <v>35</v>
      </c>
      <c r="H360" s="5">
        <v>20</v>
      </c>
      <c r="I360" s="5">
        <v>20.2</v>
      </c>
      <c r="J360" s="5">
        <v>3.1</v>
      </c>
      <c r="K360" s="5">
        <v>6.3</v>
      </c>
      <c r="L360" s="5">
        <v>0.48399999999999999</v>
      </c>
      <c r="M360" s="5">
        <v>0.4</v>
      </c>
      <c r="N360" s="5">
        <v>1.4</v>
      </c>
      <c r="O360" s="5">
        <v>0.28000000000000003</v>
      </c>
      <c r="P360" s="5">
        <v>2.7</v>
      </c>
      <c r="Q360" s="5">
        <v>4.9000000000000004</v>
      </c>
      <c r="R360" s="5">
        <v>0.54400000000000004</v>
      </c>
      <c r="S360" s="5">
        <v>0.51600000000000001</v>
      </c>
      <c r="T360" s="5">
        <v>0.9</v>
      </c>
      <c r="U360" s="5">
        <v>1.3</v>
      </c>
      <c r="V360" s="5">
        <v>0.68899999999999995</v>
      </c>
      <c r="W360" s="5">
        <v>1.5</v>
      </c>
      <c r="X360" s="5">
        <v>1.4</v>
      </c>
      <c r="Y360" s="5">
        <v>2.9</v>
      </c>
      <c r="Z360" s="5">
        <v>1.3</v>
      </c>
      <c r="AA360" s="5">
        <v>0.5</v>
      </c>
      <c r="AB360" s="5">
        <v>0.4</v>
      </c>
      <c r="AC360" s="5">
        <v>0.7</v>
      </c>
      <c r="AD360" s="5">
        <v>1.7</v>
      </c>
      <c r="AE360" s="5">
        <v>7.4</v>
      </c>
      <c r="AF360" s="50" t="b">
        <f>ISNONTEXT(IF(B360&lt;&gt;B361,COUNTIF($B$3:B360,B360),""))</f>
        <v>1</v>
      </c>
    </row>
    <row r="361" spans="1:32" ht="17" x14ac:dyDescent="0.2">
      <c r="A361" s="4">
        <v>274</v>
      </c>
      <c r="B361" s="6" t="s">
        <v>341</v>
      </c>
      <c r="C361" s="6" t="str">
        <f t="shared" si="5"/>
        <v>Jake LaRavia</v>
      </c>
      <c r="D361" s="5" t="s">
        <v>11</v>
      </c>
      <c r="E361" s="5">
        <v>21</v>
      </c>
      <c r="F361" s="6" t="s">
        <v>22</v>
      </c>
      <c r="G361" s="5">
        <v>32</v>
      </c>
      <c r="H361" s="5">
        <v>0</v>
      </c>
      <c r="I361" s="5">
        <v>12.1</v>
      </c>
      <c r="J361" s="5">
        <v>1.1000000000000001</v>
      </c>
      <c r="K361" s="5">
        <v>2.8</v>
      </c>
      <c r="L361" s="5">
        <v>0.39300000000000002</v>
      </c>
      <c r="M361" s="5">
        <v>0.7</v>
      </c>
      <c r="N361" s="5">
        <v>2</v>
      </c>
      <c r="O361" s="5">
        <v>0.33800000000000002</v>
      </c>
      <c r="P361" s="5">
        <v>0.4</v>
      </c>
      <c r="Q361" s="5">
        <v>0.8</v>
      </c>
      <c r="R361" s="5">
        <v>0.54200000000000004</v>
      </c>
      <c r="S361" s="5">
        <v>0.51700000000000002</v>
      </c>
      <c r="T361" s="5">
        <v>0.2</v>
      </c>
      <c r="U361" s="5">
        <v>0.3</v>
      </c>
      <c r="V361" s="5">
        <v>0.77800000000000002</v>
      </c>
      <c r="W361" s="5">
        <v>0.5</v>
      </c>
      <c r="X361" s="5">
        <v>1.3</v>
      </c>
      <c r="Y361" s="5">
        <v>1.9</v>
      </c>
      <c r="Z361" s="5">
        <v>0.7</v>
      </c>
      <c r="AA361" s="5">
        <v>0.4</v>
      </c>
      <c r="AB361" s="5">
        <v>0.1</v>
      </c>
      <c r="AC361" s="5">
        <v>0.6</v>
      </c>
      <c r="AD361" s="5">
        <v>1.5</v>
      </c>
      <c r="AE361" s="5">
        <v>3.1</v>
      </c>
      <c r="AF361" s="50" t="b">
        <f>ISNONTEXT(IF(B361&lt;&gt;B362,COUNTIF($B$3:B361,B361),""))</f>
        <v>1</v>
      </c>
    </row>
    <row r="362" spans="1:32" ht="17" x14ac:dyDescent="0.2">
      <c r="A362" s="4">
        <v>275</v>
      </c>
      <c r="B362" s="6" t="s">
        <v>342</v>
      </c>
      <c r="C362" s="6" t="str">
        <f t="shared" si="5"/>
        <v>Zach LaVine</v>
      </c>
      <c r="D362" s="5" t="s">
        <v>67</v>
      </c>
      <c r="E362" s="5">
        <v>27</v>
      </c>
      <c r="F362" s="6" t="s">
        <v>21</v>
      </c>
      <c r="G362" s="5">
        <v>65</v>
      </c>
      <c r="H362" s="5">
        <v>65</v>
      </c>
      <c r="I362" s="5">
        <v>36.200000000000003</v>
      </c>
      <c r="J362" s="5">
        <v>8.8000000000000007</v>
      </c>
      <c r="K362" s="5">
        <v>18.2</v>
      </c>
      <c r="L362" s="5">
        <v>0.48099999999999998</v>
      </c>
      <c r="M362" s="5">
        <v>2.8</v>
      </c>
      <c r="N362" s="5">
        <v>7.3</v>
      </c>
      <c r="O362" s="5">
        <v>0.38300000000000001</v>
      </c>
      <c r="P362" s="5">
        <v>6</v>
      </c>
      <c r="Q362" s="5">
        <v>10.9</v>
      </c>
      <c r="R362" s="5">
        <v>0.54600000000000004</v>
      </c>
      <c r="S362" s="5">
        <v>0.55700000000000005</v>
      </c>
      <c r="T362" s="5">
        <v>4.8</v>
      </c>
      <c r="U362" s="5">
        <v>5.7</v>
      </c>
      <c r="V362" s="5">
        <v>0.85099999999999998</v>
      </c>
      <c r="W362" s="5">
        <v>0.6</v>
      </c>
      <c r="X362" s="5">
        <v>4.2</v>
      </c>
      <c r="Y362" s="5">
        <v>4.8</v>
      </c>
      <c r="Z362" s="5">
        <v>4</v>
      </c>
      <c r="AA362" s="5">
        <v>0.9</v>
      </c>
      <c r="AB362" s="5">
        <v>0.2</v>
      </c>
      <c r="AC362" s="5">
        <v>2.6</v>
      </c>
      <c r="AD362" s="5">
        <v>2.2000000000000002</v>
      </c>
      <c r="AE362" s="5">
        <v>25.1</v>
      </c>
      <c r="AF362" s="50" t="b">
        <f>ISNONTEXT(IF(B362&lt;&gt;B363,COUNTIF($B$3:B362,B362),""))</f>
        <v>1</v>
      </c>
    </row>
    <row r="363" spans="1:32" ht="17" x14ac:dyDescent="0.2">
      <c r="A363" s="4">
        <v>276</v>
      </c>
      <c r="B363" s="6" t="s">
        <v>343</v>
      </c>
      <c r="C363" s="6" t="str">
        <f t="shared" si="5"/>
        <v/>
      </c>
      <c r="D363" s="5" t="s">
        <v>67</v>
      </c>
      <c r="E363" s="5">
        <v>22</v>
      </c>
      <c r="F363" s="5" t="s">
        <v>677</v>
      </c>
      <c r="G363" s="5">
        <v>13</v>
      </c>
      <c r="H363" s="5">
        <v>0</v>
      </c>
      <c r="I363" s="5">
        <v>4.8</v>
      </c>
      <c r="J363" s="5">
        <v>1</v>
      </c>
      <c r="K363" s="5">
        <v>2</v>
      </c>
      <c r="L363" s="5">
        <v>0.5</v>
      </c>
      <c r="M363" s="5">
        <v>0.5</v>
      </c>
      <c r="N363" s="5">
        <v>1.2</v>
      </c>
      <c r="O363" s="5">
        <v>0.438</v>
      </c>
      <c r="P363" s="5">
        <v>0.5</v>
      </c>
      <c r="Q363" s="5">
        <v>0.8</v>
      </c>
      <c r="R363" s="5">
        <v>0.6</v>
      </c>
      <c r="S363" s="5">
        <v>0.63500000000000001</v>
      </c>
      <c r="T363" s="5">
        <v>0.1</v>
      </c>
      <c r="U363" s="5">
        <v>0.2</v>
      </c>
      <c r="V363" s="5">
        <v>0.33300000000000002</v>
      </c>
      <c r="W363" s="5">
        <v>0.2</v>
      </c>
      <c r="X363" s="5">
        <v>0.6</v>
      </c>
      <c r="Y363" s="5">
        <v>0.8</v>
      </c>
      <c r="Z363" s="5">
        <v>0.1</v>
      </c>
      <c r="AA363" s="5">
        <v>0.1</v>
      </c>
      <c r="AB363" s="5">
        <v>0</v>
      </c>
      <c r="AC363" s="5">
        <v>0.1</v>
      </c>
      <c r="AD363" s="5">
        <v>0.6</v>
      </c>
      <c r="AE363" s="5">
        <v>2.6</v>
      </c>
      <c r="AF363" s="50" t="b">
        <f>ISNONTEXT(IF(B363&lt;&gt;B364,COUNTIF($B$3:B363,B363),""))</f>
        <v>0</v>
      </c>
    </row>
    <row r="364" spans="1:32" ht="17" x14ac:dyDescent="0.2">
      <c r="A364" s="4">
        <v>276</v>
      </c>
      <c r="B364" s="6" t="s">
        <v>343</v>
      </c>
      <c r="C364" s="6" t="str">
        <f t="shared" si="5"/>
        <v/>
      </c>
      <c r="D364" s="5" t="s">
        <v>67</v>
      </c>
      <c r="E364" s="5">
        <v>22</v>
      </c>
      <c r="F364" s="6" t="s">
        <v>38</v>
      </c>
      <c r="G364" s="5">
        <v>1</v>
      </c>
      <c r="H364" s="5">
        <v>0</v>
      </c>
      <c r="I364" s="5">
        <v>2</v>
      </c>
      <c r="J364" s="5">
        <v>1</v>
      </c>
      <c r="K364" s="5">
        <v>1</v>
      </c>
      <c r="L364" s="5">
        <v>1</v>
      </c>
      <c r="M364" s="5">
        <v>0</v>
      </c>
      <c r="N364" s="5">
        <v>0</v>
      </c>
      <c r="O364" s="5"/>
      <c r="P364" s="5">
        <v>1</v>
      </c>
      <c r="Q364" s="5">
        <v>1</v>
      </c>
      <c r="R364" s="5">
        <v>1</v>
      </c>
      <c r="S364" s="5">
        <v>1</v>
      </c>
      <c r="T364" s="5">
        <v>0</v>
      </c>
      <c r="U364" s="5">
        <v>0</v>
      </c>
      <c r="V364" s="5"/>
      <c r="W364" s="5">
        <v>0</v>
      </c>
      <c r="X364" s="5">
        <v>1</v>
      </c>
      <c r="Y364" s="5">
        <v>1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2</v>
      </c>
      <c r="AF364" s="50" t="b">
        <f>ISNONTEXT(IF(B364&lt;&gt;B365,COUNTIF($B$3:B364,B364),""))</f>
        <v>0</v>
      </c>
    </row>
    <row r="365" spans="1:32" ht="17" x14ac:dyDescent="0.2">
      <c r="A365" s="4">
        <v>276</v>
      </c>
      <c r="B365" s="6" t="s">
        <v>343</v>
      </c>
      <c r="C365" s="6" t="str">
        <f t="shared" si="5"/>
        <v>A.J. Lawson</v>
      </c>
      <c r="D365" s="5" t="s">
        <v>67</v>
      </c>
      <c r="E365" s="5">
        <v>22</v>
      </c>
      <c r="F365" s="6" t="s">
        <v>23</v>
      </c>
      <c r="G365" s="5">
        <v>12</v>
      </c>
      <c r="H365" s="5">
        <v>0</v>
      </c>
      <c r="I365" s="5">
        <v>5.0999999999999996</v>
      </c>
      <c r="J365" s="5">
        <v>1</v>
      </c>
      <c r="K365" s="5">
        <v>2.1</v>
      </c>
      <c r="L365" s="5">
        <v>0.48</v>
      </c>
      <c r="M365" s="5">
        <v>0.6</v>
      </c>
      <c r="N365" s="5">
        <v>1.3</v>
      </c>
      <c r="O365" s="5">
        <v>0.438</v>
      </c>
      <c r="P365" s="5">
        <v>0.4</v>
      </c>
      <c r="Q365" s="5">
        <v>0.8</v>
      </c>
      <c r="R365" s="5">
        <v>0.55600000000000005</v>
      </c>
      <c r="S365" s="5">
        <v>0.62</v>
      </c>
      <c r="T365" s="5">
        <v>0.1</v>
      </c>
      <c r="U365" s="5">
        <v>0.3</v>
      </c>
      <c r="V365" s="5">
        <v>0.33300000000000002</v>
      </c>
      <c r="W365" s="5">
        <v>0.2</v>
      </c>
      <c r="X365" s="5">
        <v>0.6</v>
      </c>
      <c r="Y365" s="5">
        <v>0.8</v>
      </c>
      <c r="Z365" s="5">
        <v>0.1</v>
      </c>
      <c r="AA365" s="5">
        <v>0.1</v>
      </c>
      <c r="AB365" s="5">
        <v>0</v>
      </c>
      <c r="AC365" s="5">
        <v>0.1</v>
      </c>
      <c r="AD365" s="5">
        <v>0.6</v>
      </c>
      <c r="AE365" s="5">
        <v>2.7</v>
      </c>
      <c r="AF365" s="50" t="b">
        <f>ISNONTEXT(IF(B365&lt;&gt;B366,COUNTIF($B$3:B365,B365),""))</f>
        <v>1</v>
      </c>
    </row>
    <row r="366" spans="1:32" ht="17" x14ac:dyDescent="0.2">
      <c r="A366" s="4">
        <v>277</v>
      </c>
      <c r="B366" s="6" t="s">
        <v>344</v>
      </c>
      <c r="C366" s="6" t="str">
        <f t="shared" si="5"/>
        <v>Damion Lee</v>
      </c>
      <c r="D366" s="5" t="s">
        <v>67</v>
      </c>
      <c r="E366" s="5">
        <v>30</v>
      </c>
      <c r="F366" s="6" t="s">
        <v>83</v>
      </c>
      <c r="G366" s="5">
        <v>69</v>
      </c>
      <c r="H366" s="5">
        <v>5</v>
      </c>
      <c r="I366" s="5">
        <v>20.8</v>
      </c>
      <c r="J366" s="5">
        <v>2.8</v>
      </c>
      <c r="K366" s="5">
        <v>6.2</v>
      </c>
      <c r="L366" s="5">
        <v>0.44400000000000001</v>
      </c>
      <c r="M366" s="5">
        <v>1.5</v>
      </c>
      <c r="N366" s="5">
        <v>3.4</v>
      </c>
      <c r="O366" s="5">
        <v>0.443</v>
      </c>
      <c r="P366" s="5">
        <v>1.2</v>
      </c>
      <c r="Q366" s="5">
        <v>2.8</v>
      </c>
      <c r="R366" s="5">
        <v>0.44500000000000001</v>
      </c>
      <c r="S366" s="5">
        <v>0.56699999999999995</v>
      </c>
      <c r="T366" s="5">
        <v>1.3</v>
      </c>
      <c r="U366" s="5">
        <v>1.5</v>
      </c>
      <c r="V366" s="5">
        <v>0.90200000000000002</v>
      </c>
      <c r="W366" s="5">
        <v>0.5</v>
      </c>
      <c r="X366" s="5">
        <v>2.6</v>
      </c>
      <c r="Y366" s="5">
        <v>3.1</v>
      </c>
      <c r="Z366" s="5">
        <v>1.4</v>
      </c>
      <c r="AA366" s="5">
        <v>0.4</v>
      </c>
      <c r="AB366" s="5">
        <v>0.1</v>
      </c>
      <c r="AC366" s="5">
        <v>1</v>
      </c>
      <c r="AD366" s="5">
        <v>1.6</v>
      </c>
      <c r="AE366" s="5">
        <v>8.4</v>
      </c>
      <c r="AF366" s="50" t="b">
        <f>ISNONTEXT(IF(B366&lt;&gt;B367,COUNTIF($B$3:B366,B366),""))</f>
        <v>1</v>
      </c>
    </row>
    <row r="367" spans="1:32" ht="17" x14ac:dyDescent="0.2">
      <c r="A367" s="4">
        <v>278</v>
      </c>
      <c r="B367" s="6" t="s">
        <v>345</v>
      </c>
      <c r="C367" s="6" t="str">
        <f t="shared" si="5"/>
        <v/>
      </c>
      <c r="D367" s="5" t="s">
        <v>73</v>
      </c>
      <c r="E367" s="5">
        <v>23</v>
      </c>
      <c r="F367" s="5" t="s">
        <v>677</v>
      </c>
      <c r="G367" s="5">
        <v>22</v>
      </c>
      <c r="H367" s="5">
        <v>0</v>
      </c>
      <c r="I367" s="5">
        <v>13.7</v>
      </c>
      <c r="J367" s="5">
        <v>1.7</v>
      </c>
      <c r="K367" s="5">
        <v>4</v>
      </c>
      <c r="L367" s="5">
        <v>0.42</v>
      </c>
      <c r="M367" s="5">
        <v>0.3</v>
      </c>
      <c r="N367" s="5">
        <v>0.9</v>
      </c>
      <c r="O367" s="5">
        <v>0.35</v>
      </c>
      <c r="P367" s="5">
        <v>1.4</v>
      </c>
      <c r="Q367" s="5">
        <v>3.1</v>
      </c>
      <c r="R367" s="5">
        <v>0.441</v>
      </c>
      <c r="S367" s="5">
        <v>0.46</v>
      </c>
      <c r="T367" s="5">
        <v>1.6</v>
      </c>
      <c r="U367" s="5">
        <v>2.1</v>
      </c>
      <c r="V367" s="5">
        <v>0.76600000000000001</v>
      </c>
      <c r="W367" s="5">
        <v>0.5</v>
      </c>
      <c r="X367" s="5">
        <v>1.2</v>
      </c>
      <c r="Y367" s="5">
        <v>1.7</v>
      </c>
      <c r="Z367" s="5">
        <v>2.5</v>
      </c>
      <c r="AA367" s="5">
        <v>0.7</v>
      </c>
      <c r="AB367" s="5">
        <v>0</v>
      </c>
      <c r="AC367" s="5">
        <v>1</v>
      </c>
      <c r="AD367" s="5">
        <v>1.2</v>
      </c>
      <c r="AE367" s="5">
        <v>5.3</v>
      </c>
      <c r="AF367" s="50" t="b">
        <f>ISNONTEXT(IF(B367&lt;&gt;B368,COUNTIF($B$3:B367,B367),""))</f>
        <v>0</v>
      </c>
    </row>
    <row r="368" spans="1:32" ht="17" x14ac:dyDescent="0.2">
      <c r="A368" s="4">
        <v>278</v>
      </c>
      <c r="B368" s="6" t="s">
        <v>345</v>
      </c>
      <c r="C368" s="6" t="str">
        <f t="shared" si="5"/>
        <v/>
      </c>
      <c r="D368" s="5" t="s">
        <v>73</v>
      </c>
      <c r="E368" s="5">
        <v>23</v>
      </c>
      <c r="F368" s="6" t="s">
        <v>32</v>
      </c>
      <c r="G368" s="5">
        <v>2</v>
      </c>
      <c r="H368" s="5">
        <v>0</v>
      </c>
      <c r="I368" s="5">
        <v>5</v>
      </c>
      <c r="J368" s="5">
        <v>1.5</v>
      </c>
      <c r="K368" s="5">
        <v>2</v>
      </c>
      <c r="L368" s="5">
        <v>0.75</v>
      </c>
      <c r="M368" s="5">
        <v>0</v>
      </c>
      <c r="N368" s="5">
        <v>0.5</v>
      </c>
      <c r="O368" s="5">
        <v>0</v>
      </c>
      <c r="P368" s="5">
        <v>1.5</v>
      </c>
      <c r="Q368" s="5">
        <v>1.5</v>
      </c>
      <c r="R368" s="5">
        <v>1</v>
      </c>
      <c r="S368" s="5">
        <v>0.75</v>
      </c>
      <c r="T368" s="5">
        <v>0</v>
      </c>
      <c r="U368" s="5">
        <v>0</v>
      </c>
      <c r="V368" s="5"/>
      <c r="W368" s="5">
        <v>0</v>
      </c>
      <c r="X368" s="5">
        <v>0</v>
      </c>
      <c r="Y368" s="5">
        <v>0</v>
      </c>
      <c r="Z368" s="5">
        <v>1</v>
      </c>
      <c r="AA368" s="5">
        <v>0.5</v>
      </c>
      <c r="AB368" s="5">
        <v>0</v>
      </c>
      <c r="AC368" s="5">
        <v>1.5</v>
      </c>
      <c r="AD368" s="5">
        <v>0.5</v>
      </c>
      <c r="AE368" s="5">
        <v>3</v>
      </c>
      <c r="AF368" s="50" t="b">
        <f>ISNONTEXT(IF(B368&lt;&gt;B369,COUNTIF($B$3:B368,B368),""))</f>
        <v>0</v>
      </c>
    </row>
    <row r="369" spans="1:32" ht="17" x14ac:dyDescent="0.2">
      <c r="A369" s="4">
        <v>278</v>
      </c>
      <c r="B369" s="6" t="s">
        <v>345</v>
      </c>
      <c r="C369" s="6" t="str">
        <f t="shared" si="5"/>
        <v>Saben Lee</v>
      </c>
      <c r="D369" s="5" t="s">
        <v>73</v>
      </c>
      <c r="E369" s="5">
        <v>23</v>
      </c>
      <c r="F369" s="6" t="s">
        <v>83</v>
      </c>
      <c r="G369" s="5">
        <v>20</v>
      </c>
      <c r="H369" s="5">
        <v>0</v>
      </c>
      <c r="I369" s="5">
        <v>14.6</v>
      </c>
      <c r="J369" s="5">
        <v>1.7</v>
      </c>
      <c r="K369" s="5">
        <v>4.2</v>
      </c>
      <c r="L369" s="5">
        <v>0.40500000000000003</v>
      </c>
      <c r="M369" s="5">
        <v>0.4</v>
      </c>
      <c r="N369" s="5">
        <v>1</v>
      </c>
      <c r="O369" s="5">
        <v>0.36799999999999999</v>
      </c>
      <c r="P369" s="5">
        <v>1.4</v>
      </c>
      <c r="Q369" s="5">
        <v>3.3</v>
      </c>
      <c r="R369" s="5">
        <v>0.41499999999999998</v>
      </c>
      <c r="S369" s="5">
        <v>0.44600000000000001</v>
      </c>
      <c r="T369" s="5">
        <v>1.8</v>
      </c>
      <c r="U369" s="5">
        <v>2.4</v>
      </c>
      <c r="V369" s="5">
        <v>0.76600000000000001</v>
      </c>
      <c r="W369" s="5">
        <v>0.6</v>
      </c>
      <c r="X369" s="5">
        <v>1.3</v>
      </c>
      <c r="Y369" s="5">
        <v>1.9</v>
      </c>
      <c r="Z369" s="5">
        <v>2.7</v>
      </c>
      <c r="AA369" s="5">
        <v>0.7</v>
      </c>
      <c r="AB369" s="5">
        <v>0.1</v>
      </c>
      <c r="AC369" s="5">
        <v>1</v>
      </c>
      <c r="AD369" s="5">
        <v>1.3</v>
      </c>
      <c r="AE369" s="5">
        <v>5.6</v>
      </c>
      <c r="AF369" s="50" t="b">
        <f>ISNONTEXT(IF(B369&lt;&gt;B370,COUNTIF($B$3:B369,B369),""))</f>
        <v>1</v>
      </c>
    </row>
    <row r="370" spans="1:32" ht="17" x14ac:dyDescent="0.2">
      <c r="A370" s="4">
        <v>279</v>
      </c>
      <c r="B370" s="6" t="s">
        <v>346</v>
      </c>
      <c r="C370" s="6" t="str">
        <f t="shared" si="5"/>
        <v>Alex Len</v>
      </c>
      <c r="D370" s="5" t="s">
        <v>63</v>
      </c>
      <c r="E370" s="5">
        <v>29</v>
      </c>
      <c r="F370" s="6" t="s">
        <v>14</v>
      </c>
      <c r="G370" s="5">
        <v>17</v>
      </c>
      <c r="H370" s="5">
        <v>1</v>
      </c>
      <c r="I370" s="5">
        <v>3.1</v>
      </c>
      <c r="J370" s="5">
        <v>0.3</v>
      </c>
      <c r="K370" s="5">
        <v>0.6</v>
      </c>
      <c r="L370" s="5">
        <v>0.45500000000000002</v>
      </c>
      <c r="M370" s="5">
        <v>0</v>
      </c>
      <c r="N370" s="5">
        <v>0.1</v>
      </c>
      <c r="O370" s="5">
        <v>0</v>
      </c>
      <c r="P370" s="5">
        <v>0.3</v>
      </c>
      <c r="Q370" s="5">
        <v>0.6</v>
      </c>
      <c r="R370" s="5">
        <v>0.5</v>
      </c>
      <c r="S370" s="5">
        <v>0.45500000000000002</v>
      </c>
      <c r="T370" s="5">
        <v>0.2</v>
      </c>
      <c r="U370" s="5">
        <v>0.2</v>
      </c>
      <c r="V370" s="5">
        <v>0.75</v>
      </c>
      <c r="W370" s="5">
        <v>0.2</v>
      </c>
      <c r="X370" s="5">
        <v>0.7</v>
      </c>
      <c r="Y370" s="5">
        <v>0.9</v>
      </c>
      <c r="Z370" s="5">
        <v>0.3</v>
      </c>
      <c r="AA370" s="5">
        <v>0</v>
      </c>
      <c r="AB370" s="5">
        <v>0</v>
      </c>
      <c r="AC370" s="5">
        <v>0.4</v>
      </c>
      <c r="AD370" s="5">
        <v>0.6</v>
      </c>
      <c r="AE370" s="5">
        <v>0.8</v>
      </c>
      <c r="AF370" s="50" t="b">
        <f>ISNONTEXT(IF(B370&lt;&gt;B371,COUNTIF($B$3:B370,B370),""))</f>
        <v>1</v>
      </c>
    </row>
    <row r="371" spans="1:32" ht="17" x14ac:dyDescent="0.2">
      <c r="A371" s="4">
        <v>280</v>
      </c>
      <c r="B371" s="6" t="s">
        <v>347</v>
      </c>
      <c r="C371" s="6" t="str">
        <f t="shared" si="5"/>
        <v>Kawhi Leonard</v>
      </c>
      <c r="D371" s="5" t="s">
        <v>77</v>
      </c>
      <c r="E371" s="5">
        <v>31</v>
      </c>
      <c r="F371" s="6" t="s">
        <v>31</v>
      </c>
      <c r="G371" s="5">
        <v>42</v>
      </c>
      <c r="H371" s="5">
        <v>40</v>
      </c>
      <c r="I371" s="5">
        <v>33.5</v>
      </c>
      <c r="J371" s="5">
        <v>8.5</v>
      </c>
      <c r="K371" s="5">
        <v>16.600000000000001</v>
      </c>
      <c r="L371" s="5">
        <v>0.51200000000000001</v>
      </c>
      <c r="M371" s="5">
        <v>1.9</v>
      </c>
      <c r="N371" s="5">
        <v>4.5999999999999996</v>
      </c>
      <c r="O371" s="5">
        <v>0.42</v>
      </c>
      <c r="P371" s="5">
        <v>6.6</v>
      </c>
      <c r="Q371" s="5">
        <v>12</v>
      </c>
      <c r="R371" s="5">
        <v>0.54700000000000004</v>
      </c>
      <c r="S371" s="5">
        <v>0.56999999999999995</v>
      </c>
      <c r="T371" s="5">
        <v>4.8</v>
      </c>
      <c r="U371" s="5">
        <v>5.5</v>
      </c>
      <c r="V371" s="5">
        <v>0.878</v>
      </c>
      <c r="W371" s="5">
        <v>1.2</v>
      </c>
      <c r="X371" s="5">
        <v>5.2</v>
      </c>
      <c r="Y371" s="5">
        <v>6.4</v>
      </c>
      <c r="Z371" s="5">
        <v>3.9</v>
      </c>
      <c r="AA371" s="5">
        <v>1.4</v>
      </c>
      <c r="AB371" s="5">
        <v>0.5</v>
      </c>
      <c r="AC371" s="5">
        <v>1.6</v>
      </c>
      <c r="AD371" s="5">
        <v>1.6</v>
      </c>
      <c r="AE371" s="5">
        <v>23.8</v>
      </c>
      <c r="AF371" s="50" t="b">
        <f>ISNONTEXT(IF(B371&lt;&gt;B372,COUNTIF($B$3:B371,B371),""))</f>
        <v>1</v>
      </c>
    </row>
    <row r="372" spans="1:32" ht="17" x14ac:dyDescent="0.2">
      <c r="A372" s="4" t="s">
        <v>44</v>
      </c>
      <c r="B372" s="4" t="s">
        <v>45</v>
      </c>
      <c r="C372" s="6" t="str">
        <f t="shared" si="5"/>
        <v>Player</v>
      </c>
      <c r="D372" s="4" t="s">
        <v>46</v>
      </c>
      <c r="E372" s="4" t="s">
        <v>47</v>
      </c>
      <c r="F372" s="4" t="s">
        <v>48</v>
      </c>
      <c r="G372" s="4" t="s">
        <v>49</v>
      </c>
      <c r="H372" s="4" t="s">
        <v>50</v>
      </c>
      <c r="I372" s="4" t="s">
        <v>51</v>
      </c>
      <c r="J372" s="4" t="s">
        <v>52</v>
      </c>
      <c r="K372" s="4" t="s">
        <v>1</v>
      </c>
      <c r="L372" s="4" t="s">
        <v>2</v>
      </c>
      <c r="M372" s="4" t="s">
        <v>53</v>
      </c>
      <c r="N372" s="4" t="s">
        <v>3</v>
      </c>
      <c r="O372" s="4" t="s">
        <v>4</v>
      </c>
      <c r="P372" s="4" t="s">
        <v>54</v>
      </c>
      <c r="Q372" s="4" t="s">
        <v>55</v>
      </c>
      <c r="R372" s="4" t="s">
        <v>56</v>
      </c>
      <c r="S372" s="4" t="s">
        <v>57</v>
      </c>
      <c r="T372" s="4" t="s">
        <v>58</v>
      </c>
      <c r="U372" s="4" t="s">
        <v>5</v>
      </c>
      <c r="V372" s="4" t="s">
        <v>6</v>
      </c>
      <c r="W372" s="4" t="s">
        <v>59</v>
      </c>
      <c r="X372" s="4" t="s">
        <v>60</v>
      </c>
      <c r="Y372" s="4" t="s">
        <v>61</v>
      </c>
      <c r="Z372" s="4" t="s">
        <v>7</v>
      </c>
      <c r="AA372" s="4" t="s">
        <v>8</v>
      </c>
      <c r="AB372" s="4" t="s">
        <v>9</v>
      </c>
      <c r="AC372" s="4" t="s">
        <v>10</v>
      </c>
      <c r="AD372" s="4" t="s">
        <v>11</v>
      </c>
      <c r="AE372" s="4" t="s">
        <v>0</v>
      </c>
      <c r="AF372" s="50" t="b">
        <f>ISNONTEXT(IF(B372&lt;&gt;B373,COUNTIF($B$3:B372,B372),""))</f>
        <v>1</v>
      </c>
    </row>
    <row r="373" spans="1:32" ht="17" x14ac:dyDescent="0.2">
      <c r="A373" s="4">
        <v>281</v>
      </c>
      <c r="B373" s="6" t="s">
        <v>348</v>
      </c>
      <c r="C373" s="6" t="str">
        <f t="shared" si="5"/>
        <v>Meyers Leonard</v>
      </c>
      <c r="D373" s="5" t="s">
        <v>63</v>
      </c>
      <c r="E373" s="5">
        <v>30</v>
      </c>
      <c r="F373" s="6" t="s">
        <v>17</v>
      </c>
      <c r="G373" s="5">
        <v>6</v>
      </c>
      <c r="H373" s="5">
        <v>0</v>
      </c>
      <c r="I373" s="5">
        <v>8.5</v>
      </c>
      <c r="J373" s="5">
        <v>1.3</v>
      </c>
      <c r="K373" s="5">
        <v>2.2999999999999998</v>
      </c>
      <c r="L373" s="5">
        <v>0.57099999999999995</v>
      </c>
      <c r="M373" s="5">
        <v>0.8</v>
      </c>
      <c r="N373" s="5">
        <v>1.7</v>
      </c>
      <c r="O373" s="5">
        <v>0.5</v>
      </c>
      <c r="P373" s="5">
        <v>0.5</v>
      </c>
      <c r="Q373" s="5">
        <v>0.7</v>
      </c>
      <c r="R373" s="5">
        <v>0.75</v>
      </c>
      <c r="S373" s="5">
        <v>0.75</v>
      </c>
      <c r="T373" s="5">
        <v>0.5</v>
      </c>
      <c r="U373" s="5">
        <v>0.7</v>
      </c>
      <c r="V373" s="5">
        <v>0.75</v>
      </c>
      <c r="W373" s="5">
        <v>0.3</v>
      </c>
      <c r="X373" s="5">
        <v>1.8</v>
      </c>
      <c r="Y373" s="5">
        <v>2.2000000000000002</v>
      </c>
      <c r="Z373" s="5">
        <v>0</v>
      </c>
      <c r="AA373" s="5">
        <v>0.2</v>
      </c>
      <c r="AB373" s="5">
        <v>0</v>
      </c>
      <c r="AC373" s="5">
        <v>0.3</v>
      </c>
      <c r="AD373" s="5">
        <v>1.2</v>
      </c>
      <c r="AE373" s="5">
        <v>4</v>
      </c>
      <c r="AF373" s="50" t="b">
        <f>ISNONTEXT(IF(B373&lt;&gt;B374,COUNTIF($B$3:B373,B373),""))</f>
        <v>1</v>
      </c>
    </row>
    <row r="374" spans="1:32" ht="17" x14ac:dyDescent="0.2">
      <c r="A374" s="4">
        <v>282</v>
      </c>
      <c r="B374" s="6" t="s">
        <v>349</v>
      </c>
      <c r="C374" s="6" t="str">
        <f t="shared" si="5"/>
        <v>Caris LeVert</v>
      </c>
      <c r="D374" s="5" t="s">
        <v>67</v>
      </c>
      <c r="E374" s="5">
        <v>28</v>
      </c>
      <c r="F374" s="6" t="s">
        <v>37</v>
      </c>
      <c r="G374" s="5">
        <v>67</v>
      </c>
      <c r="H374" s="5">
        <v>28</v>
      </c>
      <c r="I374" s="5">
        <v>30</v>
      </c>
      <c r="J374" s="5">
        <v>4.3</v>
      </c>
      <c r="K374" s="5">
        <v>10.1</v>
      </c>
      <c r="L374" s="5">
        <v>0.42199999999999999</v>
      </c>
      <c r="M374" s="5">
        <v>1.6</v>
      </c>
      <c r="N374" s="5">
        <v>4.3</v>
      </c>
      <c r="O374" s="5">
        <v>0.376</v>
      </c>
      <c r="P374" s="5">
        <v>2.7</v>
      </c>
      <c r="Q374" s="5">
        <v>5.9</v>
      </c>
      <c r="R374" s="5">
        <v>0.45500000000000002</v>
      </c>
      <c r="S374" s="5">
        <v>0.501</v>
      </c>
      <c r="T374" s="5">
        <v>1.7</v>
      </c>
      <c r="U374" s="5">
        <v>2.4</v>
      </c>
      <c r="V374" s="5">
        <v>0.72199999999999998</v>
      </c>
      <c r="W374" s="5">
        <v>0.8</v>
      </c>
      <c r="X374" s="5">
        <v>3.1</v>
      </c>
      <c r="Y374" s="5">
        <v>3.9</v>
      </c>
      <c r="Z374" s="5">
        <v>4</v>
      </c>
      <c r="AA374" s="5">
        <v>1</v>
      </c>
      <c r="AB374" s="5">
        <v>0.3</v>
      </c>
      <c r="AC374" s="5">
        <v>1.6</v>
      </c>
      <c r="AD374" s="5">
        <v>2.2000000000000002</v>
      </c>
      <c r="AE374" s="5">
        <v>11.9</v>
      </c>
      <c r="AF374" s="50" t="b">
        <f>ISNONTEXT(IF(B374&lt;&gt;B375,COUNTIF($B$3:B374,B374),""))</f>
        <v>1</v>
      </c>
    </row>
    <row r="375" spans="1:32" ht="17" x14ac:dyDescent="0.2">
      <c r="A375" s="4">
        <v>283</v>
      </c>
      <c r="B375" s="6" t="s">
        <v>350</v>
      </c>
      <c r="C375" s="6" t="str">
        <f t="shared" si="5"/>
        <v>Kira Lewis Jr.</v>
      </c>
      <c r="D375" s="5" t="s">
        <v>73</v>
      </c>
      <c r="E375" s="5">
        <v>21</v>
      </c>
      <c r="F375" s="6" t="s">
        <v>18</v>
      </c>
      <c r="G375" s="5">
        <v>21</v>
      </c>
      <c r="H375" s="5">
        <v>0</v>
      </c>
      <c r="I375" s="5">
        <v>10.4</v>
      </c>
      <c r="J375" s="5">
        <v>1.8</v>
      </c>
      <c r="K375" s="5">
        <v>4</v>
      </c>
      <c r="L375" s="5">
        <v>0.44600000000000001</v>
      </c>
      <c r="M375" s="5">
        <v>0.6</v>
      </c>
      <c r="N375" s="5">
        <v>1.4</v>
      </c>
      <c r="O375" s="5">
        <v>0.433</v>
      </c>
      <c r="P375" s="5">
        <v>1.1000000000000001</v>
      </c>
      <c r="Q375" s="5">
        <v>2.5</v>
      </c>
      <c r="R375" s="5">
        <v>0.45300000000000001</v>
      </c>
      <c r="S375" s="5">
        <v>0.52400000000000002</v>
      </c>
      <c r="T375" s="5">
        <v>0.8</v>
      </c>
      <c r="U375" s="5">
        <v>1</v>
      </c>
      <c r="V375" s="5">
        <v>0.85</v>
      </c>
      <c r="W375" s="5">
        <v>0.2</v>
      </c>
      <c r="X375" s="5">
        <v>1.3</v>
      </c>
      <c r="Y375" s="5">
        <v>1.6</v>
      </c>
      <c r="Z375" s="5">
        <v>0.9</v>
      </c>
      <c r="AA375" s="5">
        <v>0.4</v>
      </c>
      <c r="AB375" s="5">
        <v>0.1</v>
      </c>
      <c r="AC375" s="5">
        <v>0.5</v>
      </c>
      <c r="AD375" s="5">
        <v>1.1000000000000001</v>
      </c>
      <c r="AE375" s="5">
        <v>5</v>
      </c>
      <c r="AF375" s="50" t="b">
        <f>ISNONTEXT(IF(B375&lt;&gt;B376,COUNTIF($B$3:B375,B375),""))</f>
        <v>1</v>
      </c>
    </row>
    <row r="376" spans="1:32" ht="17" x14ac:dyDescent="0.2">
      <c r="A376" s="4">
        <v>284</v>
      </c>
      <c r="B376" s="6" t="s">
        <v>351</v>
      </c>
      <c r="C376" s="6" t="str">
        <f t="shared" si="5"/>
        <v>Damian Lillard</v>
      </c>
      <c r="D376" s="5" t="s">
        <v>73</v>
      </c>
      <c r="E376" s="5">
        <v>32</v>
      </c>
      <c r="F376" s="6" t="s">
        <v>33</v>
      </c>
      <c r="G376" s="5">
        <v>56</v>
      </c>
      <c r="H376" s="5">
        <v>56</v>
      </c>
      <c r="I376" s="5">
        <v>36.299999999999997</v>
      </c>
      <c r="J376" s="5">
        <v>9.6999999999999993</v>
      </c>
      <c r="K376" s="5">
        <v>20.8</v>
      </c>
      <c r="L376" s="5">
        <v>0.46700000000000003</v>
      </c>
      <c r="M376" s="5">
        <v>4.3</v>
      </c>
      <c r="N376" s="5">
        <v>11.4</v>
      </c>
      <c r="O376" s="5">
        <v>0.377</v>
      </c>
      <c r="P376" s="5">
        <v>5.4</v>
      </c>
      <c r="Q376" s="5">
        <v>9.4</v>
      </c>
      <c r="R376" s="5">
        <v>0.57599999999999996</v>
      </c>
      <c r="S376" s="5">
        <v>0.56999999999999995</v>
      </c>
      <c r="T376" s="5">
        <v>8.6999999999999993</v>
      </c>
      <c r="U376" s="5">
        <v>9.5</v>
      </c>
      <c r="V376" s="5">
        <v>0.91500000000000004</v>
      </c>
      <c r="W376" s="5">
        <v>0.8</v>
      </c>
      <c r="X376" s="5">
        <v>3.9</v>
      </c>
      <c r="Y376" s="5">
        <v>4.7</v>
      </c>
      <c r="Z376" s="5">
        <v>7.2</v>
      </c>
      <c r="AA376" s="5">
        <v>0.9</v>
      </c>
      <c r="AB376" s="5">
        <v>0.3</v>
      </c>
      <c r="AC376" s="5">
        <v>3.3</v>
      </c>
      <c r="AD376" s="5">
        <v>1.9</v>
      </c>
      <c r="AE376" s="5">
        <v>32.4</v>
      </c>
      <c r="AF376" s="50" t="b">
        <f>ISNONTEXT(IF(B376&lt;&gt;B377,COUNTIF($B$3:B376,B376),""))</f>
        <v>1</v>
      </c>
    </row>
    <row r="377" spans="1:32" ht="17" x14ac:dyDescent="0.2">
      <c r="A377" s="4">
        <v>285</v>
      </c>
      <c r="B377" s="6" t="s">
        <v>352</v>
      </c>
      <c r="C377" s="6" t="str">
        <f t="shared" si="5"/>
        <v>Nassir Little</v>
      </c>
      <c r="D377" s="5" t="s">
        <v>77</v>
      </c>
      <c r="E377" s="5">
        <v>22</v>
      </c>
      <c r="F377" s="6" t="s">
        <v>33</v>
      </c>
      <c r="G377" s="5">
        <v>48</v>
      </c>
      <c r="H377" s="5">
        <v>2</v>
      </c>
      <c r="I377" s="5">
        <v>17.3</v>
      </c>
      <c r="J377" s="5">
        <v>2.2999999999999998</v>
      </c>
      <c r="K377" s="5">
        <v>5</v>
      </c>
      <c r="L377" s="5">
        <v>0.45900000000000002</v>
      </c>
      <c r="M377" s="5">
        <v>1.1000000000000001</v>
      </c>
      <c r="N377" s="5">
        <v>2.7</v>
      </c>
      <c r="O377" s="5">
        <v>0.39700000000000002</v>
      </c>
      <c r="P377" s="5">
        <v>1.2</v>
      </c>
      <c r="Q377" s="5">
        <v>2.2999999999999998</v>
      </c>
      <c r="R377" s="5">
        <v>0.53200000000000003</v>
      </c>
      <c r="S377" s="5">
        <v>0.56599999999999995</v>
      </c>
      <c r="T377" s="5">
        <v>0.5</v>
      </c>
      <c r="U377" s="5">
        <v>0.8</v>
      </c>
      <c r="V377" s="5">
        <v>0.67600000000000005</v>
      </c>
      <c r="W377" s="5">
        <v>0.5</v>
      </c>
      <c r="X377" s="5">
        <v>2.2000000000000002</v>
      </c>
      <c r="Y377" s="5">
        <v>2.6</v>
      </c>
      <c r="Z377" s="5">
        <v>1</v>
      </c>
      <c r="AA377" s="5">
        <v>0.3</v>
      </c>
      <c r="AB377" s="5">
        <v>0.4</v>
      </c>
      <c r="AC377" s="5">
        <v>0.5</v>
      </c>
      <c r="AD377" s="5">
        <v>1.1000000000000001</v>
      </c>
      <c r="AE377" s="5">
        <v>6.2</v>
      </c>
      <c r="AF377" s="50" t="b">
        <f>ISNONTEXT(IF(B377&lt;&gt;B378,COUNTIF($B$3:B377,B377),""))</f>
        <v>1</v>
      </c>
    </row>
    <row r="378" spans="1:32" ht="17" x14ac:dyDescent="0.2">
      <c r="A378" s="4">
        <v>286</v>
      </c>
      <c r="B378" s="6" t="s">
        <v>353</v>
      </c>
      <c r="C378" s="6" t="str">
        <f t="shared" si="5"/>
        <v>Isaiah Livers</v>
      </c>
      <c r="D378" s="5" t="s">
        <v>11</v>
      </c>
      <c r="E378" s="5">
        <v>24</v>
      </c>
      <c r="F378" s="6" t="s">
        <v>28</v>
      </c>
      <c r="G378" s="5">
        <v>46</v>
      </c>
      <c r="H378" s="5">
        <v>16</v>
      </c>
      <c r="I378" s="5">
        <v>22.4</v>
      </c>
      <c r="J378" s="5">
        <v>2.2000000000000002</v>
      </c>
      <c r="K378" s="5">
        <v>5.4</v>
      </c>
      <c r="L378" s="5">
        <v>0.40699999999999997</v>
      </c>
      <c r="M378" s="5">
        <v>1.4</v>
      </c>
      <c r="N378" s="5">
        <v>3.9</v>
      </c>
      <c r="O378" s="5">
        <v>0.35199999999999998</v>
      </c>
      <c r="P378" s="5">
        <v>0.8</v>
      </c>
      <c r="Q378" s="5">
        <v>1.5</v>
      </c>
      <c r="R378" s="5">
        <v>0.55100000000000005</v>
      </c>
      <c r="S378" s="5">
        <v>0.53400000000000003</v>
      </c>
      <c r="T378" s="5">
        <v>0.5</v>
      </c>
      <c r="U378" s="5">
        <v>0.7</v>
      </c>
      <c r="V378" s="5">
        <v>0.76700000000000002</v>
      </c>
      <c r="W378" s="5">
        <v>0.5</v>
      </c>
      <c r="X378" s="5">
        <v>2</v>
      </c>
      <c r="Y378" s="5">
        <v>2.5</v>
      </c>
      <c r="Z378" s="5">
        <v>0.7</v>
      </c>
      <c r="AA378" s="5">
        <v>0.6</v>
      </c>
      <c r="AB378" s="5">
        <v>0.5</v>
      </c>
      <c r="AC378" s="5">
        <v>0.6</v>
      </c>
      <c r="AD378" s="5">
        <v>1.9</v>
      </c>
      <c r="AE378" s="5">
        <v>6.3</v>
      </c>
      <c r="AF378" s="50" t="b">
        <f>ISNONTEXT(IF(B378&lt;&gt;B379,COUNTIF($B$3:B378,B378),""))</f>
        <v>1</v>
      </c>
    </row>
    <row r="379" spans="1:32" ht="17" x14ac:dyDescent="0.2">
      <c r="A379" s="4">
        <v>287</v>
      </c>
      <c r="B379" s="6" t="s">
        <v>354</v>
      </c>
      <c r="C379" s="6" t="str">
        <f t="shared" si="5"/>
        <v>Kenneth Lofton Jr.</v>
      </c>
      <c r="D379" s="5" t="s">
        <v>11</v>
      </c>
      <c r="E379" s="5">
        <v>20</v>
      </c>
      <c r="F379" s="6" t="s">
        <v>22</v>
      </c>
      <c r="G379" s="5">
        <v>15</v>
      </c>
      <c r="H379" s="5">
        <v>0</v>
      </c>
      <c r="I379" s="5">
        <v>4.5999999999999996</v>
      </c>
      <c r="J379" s="5">
        <v>1.2</v>
      </c>
      <c r="K379" s="5">
        <v>2.5</v>
      </c>
      <c r="L379" s="5">
        <v>0.48599999999999999</v>
      </c>
      <c r="M379" s="5">
        <v>0.3</v>
      </c>
      <c r="N379" s="5">
        <v>0.6</v>
      </c>
      <c r="O379" s="5">
        <v>0.44400000000000001</v>
      </c>
      <c r="P379" s="5">
        <v>0.9</v>
      </c>
      <c r="Q379" s="5">
        <v>1.9</v>
      </c>
      <c r="R379" s="5">
        <v>0.5</v>
      </c>
      <c r="S379" s="5">
        <v>0.54100000000000004</v>
      </c>
      <c r="T379" s="5">
        <v>0.3</v>
      </c>
      <c r="U379" s="5">
        <v>0.6</v>
      </c>
      <c r="V379" s="5">
        <v>0.55600000000000005</v>
      </c>
      <c r="W379" s="5">
        <v>0.5</v>
      </c>
      <c r="X379" s="5">
        <v>0.7</v>
      </c>
      <c r="Y379" s="5">
        <v>1.2</v>
      </c>
      <c r="Z379" s="5">
        <v>0.7</v>
      </c>
      <c r="AA379" s="5">
        <v>0.1</v>
      </c>
      <c r="AB379" s="5">
        <v>0.1</v>
      </c>
      <c r="AC379" s="5">
        <v>0.3</v>
      </c>
      <c r="AD379" s="5">
        <v>0.8</v>
      </c>
      <c r="AE379" s="5">
        <v>3</v>
      </c>
      <c r="AF379" s="50" t="b">
        <f>ISNONTEXT(IF(B379&lt;&gt;B380,COUNTIF($B$3:B379,B379),""))</f>
        <v>1</v>
      </c>
    </row>
    <row r="380" spans="1:32" ht="17" x14ac:dyDescent="0.2">
      <c r="A380" s="4">
        <v>288</v>
      </c>
      <c r="B380" s="6" t="s">
        <v>355</v>
      </c>
      <c r="C380" s="6" t="str">
        <f t="shared" si="5"/>
        <v>Kevon Looney</v>
      </c>
      <c r="D380" s="5" t="s">
        <v>63</v>
      </c>
      <c r="E380" s="5">
        <v>26</v>
      </c>
      <c r="F380" s="6" t="s">
        <v>16</v>
      </c>
      <c r="G380" s="5">
        <v>71</v>
      </c>
      <c r="H380" s="5">
        <v>62</v>
      </c>
      <c r="I380" s="5">
        <v>23.6</v>
      </c>
      <c r="J380" s="5">
        <v>3</v>
      </c>
      <c r="K380" s="5">
        <v>4.7</v>
      </c>
      <c r="L380" s="5">
        <v>0.64900000000000002</v>
      </c>
      <c r="M380" s="5">
        <v>0</v>
      </c>
      <c r="N380" s="5">
        <v>0</v>
      </c>
      <c r="O380" s="5">
        <v>0</v>
      </c>
      <c r="P380" s="5">
        <v>3</v>
      </c>
      <c r="Q380" s="5">
        <v>4.7</v>
      </c>
      <c r="R380" s="5">
        <v>0.65100000000000002</v>
      </c>
      <c r="S380" s="5">
        <v>0.64900000000000002</v>
      </c>
      <c r="T380" s="5">
        <v>1.1000000000000001</v>
      </c>
      <c r="U380" s="5">
        <v>1.8</v>
      </c>
      <c r="V380" s="5">
        <v>0.58599999999999997</v>
      </c>
      <c r="W380" s="5">
        <v>3.2</v>
      </c>
      <c r="X380" s="5">
        <v>6</v>
      </c>
      <c r="Y380" s="5">
        <v>9.1999999999999993</v>
      </c>
      <c r="Z380" s="5">
        <v>2.5</v>
      </c>
      <c r="AA380" s="5">
        <v>0.6</v>
      </c>
      <c r="AB380" s="5">
        <v>0.6</v>
      </c>
      <c r="AC380" s="5">
        <v>0.5</v>
      </c>
      <c r="AD380" s="5">
        <v>2.8</v>
      </c>
      <c r="AE380" s="5">
        <v>7.1</v>
      </c>
      <c r="AF380" s="50" t="b">
        <f>ISNONTEXT(IF(B380&lt;&gt;B381,COUNTIF($B$3:B380,B380),""))</f>
        <v>1</v>
      </c>
    </row>
    <row r="381" spans="1:32" ht="17" x14ac:dyDescent="0.2">
      <c r="A381" s="4">
        <v>289</v>
      </c>
      <c r="B381" s="6" t="s">
        <v>356</v>
      </c>
      <c r="C381" s="6" t="str">
        <f t="shared" si="5"/>
        <v>Brook Lopez</v>
      </c>
      <c r="D381" s="5" t="s">
        <v>63</v>
      </c>
      <c r="E381" s="5">
        <v>34</v>
      </c>
      <c r="F381" s="6" t="s">
        <v>17</v>
      </c>
      <c r="G381" s="5">
        <v>68</v>
      </c>
      <c r="H381" s="5">
        <v>68</v>
      </c>
      <c r="I381" s="5">
        <v>30.7</v>
      </c>
      <c r="J381" s="5">
        <v>6</v>
      </c>
      <c r="K381" s="5">
        <v>11.5</v>
      </c>
      <c r="L381" s="5">
        <v>0.51900000000000002</v>
      </c>
      <c r="M381" s="5">
        <v>1.9</v>
      </c>
      <c r="N381" s="5">
        <v>4.9000000000000004</v>
      </c>
      <c r="O381" s="5">
        <v>0.38100000000000001</v>
      </c>
      <c r="P381" s="5">
        <v>4.0999999999999996</v>
      </c>
      <c r="Q381" s="5">
        <v>6.6</v>
      </c>
      <c r="R381" s="5">
        <v>0.622</v>
      </c>
      <c r="S381" s="5">
        <v>0.60099999999999998</v>
      </c>
      <c r="T381" s="5">
        <v>1.7</v>
      </c>
      <c r="U381" s="5">
        <v>2.2000000000000002</v>
      </c>
      <c r="V381" s="5">
        <v>0.75700000000000001</v>
      </c>
      <c r="W381" s="5">
        <v>2</v>
      </c>
      <c r="X381" s="5">
        <v>4.7</v>
      </c>
      <c r="Y381" s="5">
        <v>6.7</v>
      </c>
      <c r="Z381" s="5">
        <v>1.3</v>
      </c>
      <c r="AA381" s="5">
        <v>0.5</v>
      </c>
      <c r="AB381" s="5">
        <v>2.5</v>
      </c>
      <c r="AC381" s="5">
        <v>1.4</v>
      </c>
      <c r="AD381" s="5">
        <v>2.5</v>
      </c>
      <c r="AE381" s="5">
        <v>15.5</v>
      </c>
      <c r="AF381" s="50" t="b">
        <f>ISNONTEXT(IF(B381&lt;&gt;B382,COUNTIF($B$3:B381,B381),""))</f>
        <v>1</v>
      </c>
    </row>
    <row r="382" spans="1:32" ht="17" x14ac:dyDescent="0.2">
      <c r="A382" s="4">
        <v>290</v>
      </c>
      <c r="B382" s="6" t="s">
        <v>357</v>
      </c>
      <c r="C382" s="6" t="str">
        <f t="shared" si="5"/>
        <v>Robin Lopez</v>
      </c>
      <c r="D382" s="5" t="s">
        <v>63</v>
      </c>
      <c r="E382" s="5">
        <v>34</v>
      </c>
      <c r="F382" s="6" t="s">
        <v>37</v>
      </c>
      <c r="G382" s="5">
        <v>34</v>
      </c>
      <c r="H382" s="5">
        <v>1</v>
      </c>
      <c r="I382" s="5">
        <v>7.5</v>
      </c>
      <c r="J382" s="5">
        <v>1.1000000000000001</v>
      </c>
      <c r="K382" s="5">
        <v>1.8</v>
      </c>
      <c r="L382" s="5">
        <v>0.65</v>
      </c>
      <c r="M382" s="5">
        <v>0.1</v>
      </c>
      <c r="N382" s="5">
        <v>0.1</v>
      </c>
      <c r="O382" s="5">
        <v>0.66700000000000004</v>
      </c>
      <c r="P382" s="5">
        <v>1.1000000000000001</v>
      </c>
      <c r="Q382" s="5">
        <v>1.7</v>
      </c>
      <c r="R382" s="5">
        <v>0.64900000000000002</v>
      </c>
      <c r="S382" s="5">
        <v>0.66700000000000004</v>
      </c>
      <c r="T382" s="5">
        <v>0.4</v>
      </c>
      <c r="U382" s="5">
        <v>0.5</v>
      </c>
      <c r="V382" s="5">
        <v>0.75</v>
      </c>
      <c r="W382" s="5">
        <v>0.6</v>
      </c>
      <c r="X382" s="5">
        <v>0.7</v>
      </c>
      <c r="Y382" s="5">
        <v>1.3</v>
      </c>
      <c r="Z382" s="5">
        <v>0.4</v>
      </c>
      <c r="AA382" s="5">
        <v>0</v>
      </c>
      <c r="AB382" s="5">
        <v>0.2</v>
      </c>
      <c r="AC382" s="5">
        <v>0.6</v>
      </c>
      <c r="AD382" s="5">
        <v>1</v>
      </c>
      <c r="AE382" s="5">
        <v>2.7</v>
      </c>
      <c r="AF382" s="50" t="b">
        <f>ISNONTEXT(IF(B382&lt;&gt;B383,COUNTIF($B$3:B382,B382),""))</f>
        <v>1</v>
      </c>
    </row>
    <row r="383" spans="1:32" ht="17" x14ac:dyDescent="0.2">
      <c r="A383" s="4">
        <v>291</v>
      </c>
      <c r="B383" s="6" t="s">
        <v>358</v>
      </c>
      <c r="C383" s="6" t="str">
        <f t="shared" si="5"/>
        <v/>
      </c>
      <c r="D383" s="5" t="s">
        <v>11</v>
      </c>
      <c r="E383" s="5">
        <v>34</v>
      </c>
      <c r="F383" s="5" t="s">
        <v>677</v>
      </c>
      <c r="G383" s="5">
        <v>52</v>
      </c>
      <c r="H383" s="5">
        <v>14</v>
      </c>
      <c r="I383" s="5">
        <v>20.3</v>
      </c>
      <c r="J383" s="5">
        <v>2.7</v>
      </c>
      <c r="K383" s="5">
        <v>6.9</v>
      </c>
      <c r="L383" s="5">
        <v>0.38900000000000001</v>
      </c>
      <c r="M383" s="5">
        <v>1.6</v>
      </c>
      <c r="N383" s="5">
        <v>4.7</v>
      </c>
      <c r="O383" s="5">
        <v>0.33700000000000002</v>
      </c>
      <c r="P383" s="5">
        <v>1.1000000000000001</v>
      </c>
      <c r="Q383" s="5">
        <v>2.1</v>
      </c>
      <c r="R383" s="5">
        <v>0.505</v>
      </c>
      <c r="S383" s="5">
        <v>0.50600000000000001</v>
      </c>
      <c r="T383" s="5">
        <v>1.4</v>
      </c>
      <c r="U383" s="5">
        <v>1.6</v>
      </c>
      <c r="V383" s="5">
        <v>0.877</v>
      </c>
      <c r="W383" s="5">
        <v>1</v>
      </c>
      <c r="X383" s="5">
        <v>5.8</v>
      </c>
      <c r="Y383" s="5">
        <v>6.8</v>
      </c>
      <c r="Z383" s="5">
        <v>1.8</v>
      </c>
      <c r="AA383" s="5">
        <v>0.2</v>
      </c>
      <c r="AB383" s="5">
        <v>0.2</v>
      </c>
      <c r="AC383" s="5">
        <v>1.2</v>
      </c>
      <c r="AD383" s="5">
        <v>1.6</v>
      </c>
      <c r="AE383" s="5">
        <v>8.3000000000000007</v>
      </c>
      <c r="AF383" s="50" t="b">
        <f>ISNONTEXT(IF(B383&lt;&gt;B384,COUNTIF($B$3:B383,B383),""))</f>
        <v>0</v>
      </c>
    </row>
    <row r="384" spans="1:32" ht="17" x14ac:dyDescent="0.2">
      <c r="A384" s="4">
        <v>291</v>
      </c>
      <c r="B384" s="6" t="s">
        <v>358</v>
      </c>
      <c r="C384" s="6" t="str">
        <f t="shared" si="5"/>
        <v/>
      </c>
      <c r="D384" s="5" t="s">
        <v>11</v>
      </c>
      <c r="E384" s="5">
        <v>34</v>
      </c>
      <c r="F384" s="6" t="s">
        <v>37</v>
      </c>
      <c r="G384" s="5">
        <v>41</v>
      </c>
      <c r="H384" s="5">
        <v>3</v>
      </c>
      <c r="I384" s="5">
        <v>20</v>
      </c>
      <c r="J384" s="5">
        <v>2.7</v>
      </c>
      <c r="K384" s="5">
        <v>7</v>
      </c>
      <c r="L384" s="5">
        <v>0.38900000000000001</v>
      </c>
      <c r="M384" s="5">
        <v>1.7</v>
      </c>
      <c r="N384" s="5">
        <v>4.8</v>
      </c>
      <c r="O384" s="5">
        <v>0.35399999999999998</v>
      </c>
      <c r="P384" s="5">
        <v>1</v>
      </c>
      <c r="Q384" s="5">
        <v>2.2000000000000002</v>
      </c>
      <c r="R384" s="5">
        <v>0.46700000000000003</v>
      </c>
      <c r="S384" s="5">
        <v>0.51100000000000001</v>
      </c>
      <c r="T384" s="5">
        <v>1.4</v>
      </c>
      <c r="U384" s="5">
        <v>1.5</v>
      </c>
      <c r="V384" s="5">
        <v>0.88900000000000001</v>
      </c>
      <c r="W384" s="5">
        <v>1</v>
      </c>
      <c r="X384" s="5">
        <v>5.8</v>
      </c>
      <c r="Y384" s="5">
        <v>6.8</v>
      </c>
      <c r="Z384" s="5">
        <v>1.9</v>
      </c>
      <c r="AA384" s="5">
        <v>0.2</v>
      </c>
      <c r="AB384" s="5">
        <v>0.2</v>
      </c>
      <c r="AC384" s="5">
        <v>1.1000000000000001</v>
      </c>
      <c r="AD384" s="5">
        <v>1.6</v>
      </c>
      <c r="AE384" s="5">
        <v>8.5</v>
      </c>
      <c r="AF384" s="50" t="b">
        <f>ISNONTEXT(IF(B384&lt;&gt;B385,COUNTIF($B$3:B384,B384),""))</f>
        <v>0</v>
      </c>
    </row>
    <row r="385" spans="1:32" ht="17" x14ac:dyDescent="0.2">
      <c r="A385" s="4">
        <v>291</v>
      </c>
      <c r="B385" s="6" t="s">
        <v>358</v>
      </c>
      <c r="C385" s="6" t="str">
        <f t="shared" si="5"/>
        <v>Kevin Love</v>
      </c>
      <c r="D385" s="5" t="s">
        <v>11</v>
      </c>
      <c r="E385" s="5">
        <v>34</v>
      </c>
      <c r="F385" s="6" t="s">
        <v>26</v>
      </c>
      <c r="G385" s="5">
        <v>11</v>
      </c>
      <c r="H385" s="5">
        <v>11</v>
      </c>
      <c r="I385" s="5">
        <v>21.2</v>
      </c>
      <c r="J385" s="5">
        <v>2.5</v>
      </c>
      <c r="K385" s="5">
        <v>6.5</v>
      </c>
      <c r="L385" s="5">
        <v>0.38900000000000001</v>
      </c>
      <c r="M385" s="5">
        <v>1.3</v>
      </c>
      <c r="N385" s="5">
        <v>4.5999999999999996</v>
      </c>
      <c r="O385" s="5">
        <v>0.27500000000000002</v>
      </c>
      <c r="P385" s="5">
        <v>1.3</v>
      </c>
      <c r="Q385" s="5">
        <v>1.9</v>
      </c>
      <c r="R385" s="5">
        <v>0.66700000000000004</v>
      </c>
      <c r="S385" s="5">
        <v>0.48599999999999999</v>
      </c>
      <c r="T385" s="5">
        <v>1.4</v>
      </c>
      <c r="U385" s="5">
        <v>1.6</v>
      </c>
      <c r="V385" s="5">
        <v>0.83299999999999996</v>
      </c>
      <c r="W385" s="5">
        <v>1</v>
      </c>
      <c r="X385" s="5">
        <v>5.5</v>
      </c>
      <c r="Y385" s="5">
        <v>6.5</v>
      </c>
      <c r="Z385" s="5">
        <v>1.7</v>
      </c>
      <c r="AA385" s="5">
        <v>0.5</v>
      </c>
      <c r="AB385" s="5">
        <v>0.3</v>
      </c>
      <c r="AC385" s="5">
        <v>1.2</v>
      </c>
      <c r="AD385" s="5">
        <v>1.5</v>
      </c>
      <c r="AE385" s="5">
        <v>7.7</v>
      </c>
      <c r="AF385" s="50" t="b">
        <f>ISNONTEXT(IF(B385&lt;&gt;B386,COUNTIF($B$3:B385,B385),""))</f>
        <v>1</v>
      </c>
    </row>
    <row r="386" spans="1:32" ht="17" x14ac:dyDescent="0.2">
      <c r="A386" s="4">
        <v>292</v>
      </c>
      <c r="B386" s="6" t="s">
        <v>359</v>
      </c>
      <c r="C386" s="6" t="str">
        <f t="shared" si="5"/>
        <v>Kyle Lowry</v>
      </c>
      <c r="D386" s="5" t="s">
        <v>73</v>
      </c>
      <c r="E386" s="5">
        <v>36</v>
      </c>
      <c r="F386" s="6" t="s">
        <v>26</v>
      </c>
      <c r="G386" s="5">
        <v>47</v>
      </c>
      <c r="H386" s="5">
        <v>44</v>
      </c>
      <c r="I386" s="5">
        <v>32.799999999999997</v>
      </c>
      <c r="J386" s="5">
        <v>3.8</v>
      </c>
      <c r="K386" s="5">
        <v>9.5</v>
      </c>
      <c r="L386" s="5">
        <v>0.40200000000000002</v>
      </c>
      <c r="M386" s="5">
        <v>2.1</v>
      </c>
      <c r="N386" s="5">
        <v>6</v>
      </c>
      <c r="O386" s="5">
        <v>0.34300000000000003</v>
      </c>
      <c r="P386" s="5">
        <v>1.7</v>
      </c>
      <c r="Q386" s="5">
        <v>3.4</v>
      </c>
      <c r="R386" s="5">
        <v>0.50600000000000001</v>
      </c>
      <c r="S386" s="5">
        <v>0.51100000000000001</v>
      </c>
      <c r="T386" s="5">
        <v>2.2000000000000002</v>
      </c>
      <c r="U386" s="5">
        <v>2.6</v>
      </c>
      <c r="V386" s="5">
        <v>0.85</v>
      </c>
      <c r="W386" s="5">
        <v>0.8</v>
      </c>
      <c r="X386" s="5">
        <v>3.4</v>
      </c>
      <c r="Y386" s="5">
        <v>4.2</v>
      </c>
      <c r="Z386" s="5">
        <v>5.2</v>
      </c>
      <c r="AA386" s="5">
        <v>1.1000000000000001</v>
      </c>
      <c r="AB386" s="5">
        <v>0.4</v>
      </c>
      <c r="AC386" s="5">
        <v>2</v>
      </c>
      <c r="AD386" s="5">
        <v>2.7</v>
      </c>
      <c r="AE386" s="5">
        <v>11.9</v>
      </c>
      <c r="AF386" s="50" t="b">
        <f>ISNONTEXT(IF(B386&lt;&gt;B387,COUNTIF($B$3:B386,B386),""))</f>
        <v>1</v>
      </c>
    </row>
    <row r="387" spans="1:32" ht="17" x14ac:dyDescent="0.2">
      <c r="A387" s="4">
        <v>293</v>
      </c>
      <c r="B387" s="6" t="s">
        <v>360</v>
      </c>
      <c r="C387" s="6" t="str">
        <f t="shared" si="5"/>
        <v>Trey Lyles</v>
      </c>
      <c r="D387" s="5" t="s">
        <v>11</v>
      </c>
      <c r="E387" s="5">
        <v>27</v>
      </c>
      <c r="F387" s="6" t="s">
        <v>14</v>
      </c>
      <c r="G387" s="5">
        <v>62</v>
      </c>
      <c r="H387" s="5">
        <v>0</v>
      </c>
      <c r="I387" s="5">
        <v>16.7</v>
      </c>
      <c r="J387" s="5">
        <v>2.7</v>
      </c>
      <c r="K387" s="5">
        <v>5.5</v>
      </c>
      <c r="L387" s="5">
        <v>0.48499999999999999</v>
      </c>
      <c r="M387" s="5">
        <v>1.2</v>
      </c>
      <c r="N387" s="5">
        <v>3.2</v>
      </c>
      <c r="O387" s="5">
        <v>0.38100000000000001</v>
      </c>
      <c r="P387" s="5">
        <v>1.5</v>
      </c>
      <c r="Q387" s="5">
        <v>2.2999999999999998</v>
      </c>
      <c r="R387" s="5">
        <v>0.628</v>
      </c>
      <c r="S387" s="5">
        <v>0.59499999999999997</v>
      </c>
      <c r="T387" s="5">
        <v>1.4</v>
      </c>
      <c r="U387" s="5">
        <v>1.8</v>
      </c>
      <c r="V387" s="5">
        <v>0.8</v>
      </c>
      <c r="W387" s="5">
        <v>0.9</v>
      </c>
      <c r="X387" s="5">
        <v>3</v>
      </c>
      <c r="Y387" s="5">
        <v>4</v>
      </c>
      <c r="Z387" s="5">
        <v>1</v>
      </c>
      <c r="AA387" s="5">
        <v>0.4</v>
      </c>
      <c r="AB387" s="5">
        <v>0.4</v>
      </c>
      <c r="AC387" s="5">
        <v>0.9</v>
      </c>
      <c r="AD387" s="5">
        <v>1.3</v>
      </c>
      <c r="AE387" s="5">
        <v>8</v>
      </c>
      <c r="AF387" s="50" t="b">
        <f>ISNONTEXT(IF(B387&lt;&gt;B388,COUNTIF($B$3:B387,B387),""))</f>
        <v>1</v>
      </c>
    </row>
    <row r="388" spans="1:32" ht="17" x14ac:dyDescent="0.2">
      <c r="A388" s="4">
        <v>294</v>
      </c>
      <c r="B388" s="6" t="s">
        <v>361</v>
      </c>
      <c r="C388" s="6" t="str">
        <f t="shared" ref="C388:C451" si="6">IF(B388&lt;&gt;B389,B388,"")</f>
        <v>Théo Maledon</v>
      </c>
      <c r="D388" s="5" t="s">
        <v>73</v>
      </c>
      <c r="E388" s="5">
        <v>21</v>
      </c>
      <c r="F388" s="6" t="s">
        <v>88</v>
      </c>
      <c r="G388" s="5">
        <v>36</v>
      </c>
      <c r="H388" s="5">
        <v>1</v>
      </c>
      <c r="I388" s="5">
        <v>16.100000000000001</v>
      </c>
      <c r="J388" s="5">
        <v>1.8</v>
      </c>
      <c r="K388" s="5">
        <v>4.4000000000000004</v>
      </c>
      <c r="L388" s="5">
        <v>0.41399999999999998</v>
      </c>
      <c r="M388" s="5">
        <v>0.6</v>
      </c>
      <c r="N388" s="5">
        <v>1.8</v>
      </c>
      <c r="O388" s="5">
        <v>0.33300000000000002</v>
      </c>
      <c r="P388" s="5">
        <v>1.2</v>
      </c>
      <c r="Q388" s="5">
        <v>2.6</v>
      </c>
      <c r="R388" s="5">
        <v>0.46800000000000003</v>
      </c>
      <c r="S388" s="5">
        <v>0.48099999999999998</v>
      </c>
      <c r="T388" s="5">
        <v>1.4</v>
      </c>
      <c r="U388" s="5">
        <v>1.6</v>
      </c>
      <c r="V388" s="5">
        <v>0.875</v>
      </c>
      <c r="W388" s="5">
        <v>0.3</v>
      </c>
      <c r="X388" s="5">
        <v>2.1</v>
      </c>
      <c r="Y388" s="5">
        <v>2.4</v>
      </c>
      <c r="Z388" s="5">
        <v>2.4</v>
      </c>
      <c r="AA388" s="5">
        <v>0.8</v>
      </c>
      <c r="AB388" s="5">
        <v>0.2</v>
      </c>
      <c r="AC388" s="5">
        <v>1</v>
      </c>
      <c r="AD388" s="5">
        <v>1</v>
      </c>
      <c r="AE388" s="5">
        <v>5.6</v>
      </c>
      <c r="AF388" s="50" t="b">
        <f>ISNONTEXT(IF(B388&lt;&gt;B389,COUNTIF($B$3:B388,B388),""))</f>
        <v>1</v>
      </c>
    </row>
    <row r="389" spans="1:32" ht="17" x14ac:dyDescent="0.2">
      <c r="A389" s="4">
        <v>295</v>
      </c>
      <c r="B389" s="6" t="s">
        <v>362</v>
      </c>
      <c r="C389" s="6" t="str">
        <f t="shared" si="6"/>
        <v/>
      </c>
      <c r="D389" s="5" t="s">
        <v>63</v>
      </c>
      <c r="E389" s="5">
        <v>23</v>
      </c>
      <c r="F389" s="5" t="s">
        <v>677</v>
      </c>
      <c r="G389" s="5">
        <v>31</v>
      </c>
      <c r="H389" s="5">
        <v>1</v>
      </c>
      <c r="I389" s="5">
        <v>11.5</v>
      </c>
      <c r="J389" s="5">
        <v>1.2</v>
      </c>
      <c r="K389" s="5">
        <v>3.3</v>
      </c>
      <c r="L389" s="5">
        <v>0.35</v>
      </c>
      <c r="M389" s="5">
        <v>0.5</v>
      </c>
      <c r="N389" s="5">
        <v>1.8</v>
      </c>
      <c r="O389" s="5">
        <v>0.29099999999999998</v>
      </c>
      <c r="P389" s="5">
        <v>0.6</v>
      </c>
      <c r="Q389" s="5">
        <v>1.5</v>
      </c>
      <c r="R389" s="5">
        <v>0.41699999999999998</v>
      </c>
      <c r="S389" s="5">
        <v>0.42699999999999999</v>
      </c>
      <c r="T389" s="5">
        <v>0.7</v>
      </c>
      <c r="U389" s="5">
        <v>1.1000000000000001</v>
      </c>
      <c r="V389" s="5">
        <v>0.63600000000000001</v>
      </c>
      <c r="W389" s="5">
        <v>1.2</v>
      </c>
      <c r="X389" s="5">
        <v>2.1</v>
      </c>
      <c r="Y389" s="5">
        <v>3.3</v>
      </c>
      <c r="Z389" s="5">
        <v>0.8</v>
      </c>
      <c r="AA389" s="5">
        <v>0.2</v>
      </c>
      <c r="AB389" s="5">
        <v>0.2</v>
      </c>
      <c r="AC389" s="5">
        <v>0.5</v>
      </c>
      <c r="AD389" s="5">
        <v>1.2</v>
      </c>
      <c r="AE389" s="5">
        <v>3.5</v>
      </c>
      <c r="AF389" s="50" t="b">
        <f>ISNONTEXT(IF(B389&lt;&gt;B390,COUNTIF($B$3:B389,B389),""))</f>
        <v>0</v>
      </c>
    </row>
    <row r="390" spans="1:32" ht="17" x14ac:dyDescent="0.2">
      <c r="A390" s="4">
        <v>295</v>
      </c>
      <c r="B390" s="6" t="s">
        <v>362</v>
      </c>
      <c r="C390" s="6" t="str">
        <f t="shared" si="6"/>
        <v/>
      </c>
      <c r="D390" s="5" t="s">
        <v>63</v>
      </c>
      <c r="E390" s="5">
        <v>23</v>
      </c>
      <c r="F390" s="6" t="s">
        <v>17</v>
      </c>
      <c r="G390" s="5">
        <v>24</v>
      </c>
      <c r="H390" s="5">
        <v>0</v>
      </c>
      <c r="I390" s="5">
        <v>9</v>
      </c>
      <c r="J390" s="5">
        <v>0.8</v>
      </c>
      <c r="K390" s="5">
        <v>2.4</v>
      </c>
      <c r="L390" s="5">
        <v>0.32800000000000001</v>
      </c>
      <c r="M390" s="5">
        <v>0.3</v>
      </c>
      <c r="N390" s="5">
        <v>1.3</v>
      </c>
      <c r="O390" s="5">
        <v>0.219</v>
      </c>
      <c r="P390" s="5">
        <v>0.5</v>
      </c>
      <c r="Q390" s="5">
        <v>1.1000000000000001</v>
      </c>
      <c r="R390" s="5">
        <v>0.46200000000000002</v>
      </c>
      <c r="S390" s="5">
        <v>0.38800000000000001</v>
      </c>
      <c r="T390" s="5">
        <v>0.5</v>
      </c>
      <c r="U390" s="5">
        <v>0.8</v>
      </c>
      <c r="V390" s="5">
        <v>0.66700000000000004</v>
      </c>
      <c r="W390" s="5">
        <v>0.8</v>
      </c>
      <c r="X390" s="5">
        <v>1.6</v>
      </c>
      <c r="Y390" s="5">
        <v>2.2999999999999998</v>
      </c>
      <c r="Z390" s="5">
        <v>0.7</v>
      </c>
      <c r="AA390" s="5">
        <v>0.2</v>
      </c>
      <c r="AB390" s="5">
        <v>0.2</v>
      </c>
      <c r="AC390" s="5">
        <v>0.4</v>
      </c>
      <c r="AD390" s="5">
        <v>0.8</v>
      </c>
      <c r="AE390" s="5">
        <v>2.4</v>
      </c>
      <c r="AF390" s="50" t="b">
        <f>ISNONTEXT(IF(B390&lt;&gt;B391,COUNTIF($B$3:B390,B390),""))</f>
        <v>0</v>
      </c>
    </row>
    <row r="391" spans="1:32" ht="17" x14ac:dyDescent="0.2">
      <c r="A391" s="4">
        <v>295</v>
      </c>
      <c r="B391" s="6" t="s">
        <v>362</v>
      </c>
      <c r="C391" s="6" t="str">
        <f t="shared" si="6"/>
        <v>Sandro Mamukelashvili</v>
      </c>
      <c r="D391" s="5" t="s">
        <v>63</v>
      </c>
      <c r="E391" s="5">
        <v>23</v>
      </c>
      <c r="F391" s="6" t="s">
        <v>35</v>
      </c>
      <c r="G391" s="5">
        <v>7</v>
      </c>
      <c r="H391" s="5">
        <v>1</v>
      </c>
      <c r="I391" s="5">
        <v>20</v>
      </c>
      <c r="J391" s="5">
        <v>2.4</v>
      </c>
      <c r="K391" s="5">
        <v>6.4</v>
      </c>
      <c r="L391" s="5">
        <v>0.378</v>
      </c>
      <c r="M391" s="5">
        <v>1.3</v>
      </c>
      <c r="N391" s="5">
        <v>3.3</v>
      </c>
      <c r="O391" s="5">
        <v>0.39100000000000001</v>
      </c>
      <c r="P391" s="5">
        <v>1.1000000000000001</v>
      </c>
      <c r="Q391" s="5">
        <v>3.1</v>
      </c>
      <c r="R391" s="5">
        <v>0.36399999999999999</v>
      </c>
      <c r="S391" s="5">
        <v>0.47799999999999998</v>
      </c>
      <c r="T391" s="5">
        <v>1.3</v>
      </c>
      <c r="U391" s="5">
        <v>2.1</v>
      </c>
      <c r="V391" s="5">
        <v>0.6</v>
      </c>
      <c r="W391" s="5">
        <v>2.6</v>
      </c>
      <c r="X391" s="5">
        <v>3.9</v>
      </c>
      <c r="Y391" s="5">
        <v>6.4</v>
      </c>
      <c r="Z391" s="5">
        <v>1.3</v>
      </c>
      <c r="AA391" s="5">
        <v>0.3</v>
      </c>
      <c r="AB391" s="5">
        <v>0.1</v>
      </c>
      <c r="AC391" s="5">
        <v>1</v>
      </c>
      <c r="AD391" s="5">
        <v>2.6</v>
      </c>
      <c r="AE391" s="5">
        <v>7.4</v>
      </c>
      <c r="AF391" s="50" t="b">
        <f>ISNONTEXT(IF(B391&lt;&gt;B392,COUNTIF($B$3:B391,B391),""))</f>
        <v>1</v>
      </c>
    </row>
    <row r="392" spans="1:32" ht="17" x14ac:dyDescent="0.2">
      <c r="A392" s="4">
        <v>296</v>
      </c>
      <c r="B392" s="6" t="s">
        <v>363</v>
      </c>
      <c r="C392" s="6" t="str">
        <f t="shared" si="6"/>
        <v>Terance Mann</v>
      </c>
      <c r="D392" s="5" t="s">
        <v>67</v>
      </c>
      <c r="E392" s="5">
        <v>26</v>
      </c>
      <c r="F392" s="6" t="s">
        <v>31</v>
      </c>
      <c r="G392" s="5">
        <v>69</v>
      </c>
      <c r="H392" s="5">
        <v>35</v>
      </c>
      <c r="I392" s="5">
        <v>23.4</v>
      </c>
      <c r="J392" s="5">
        <v>3.5</v>
      </c>
      <c r="K392" s="5">
        <v>6.6</v>
      </c>
      <c r="L392" s="5">
        <v>0.52800000000000002</v>
      </c>
      <c r="M392" s="5">
        <v>0.9</v>
      </c>
      <c r="N392" s="5">
        <v>2.4</v>
      </c>
      <c r="O392" s="5">
        <v>0.39200000000000002</v>
      </c>
      <c r="P392" s="5">
        <v>2.6</v>
      </c>
      <c r="Q392" s="5">
        <v>4.2</v>
      </c>
      <c r="R392" s="5">
        <v>0.60599999999999998</v>
      </c>
      <c r="S392" s="5">
        <v>0.59899999999999998</v>
      </c>
      <c r="T392" s="5">
        <v>1.1000000000000001</v>
      </c>
      <c r="U392" s="5">
        <v>1.4</v>
      </c>
      <c r="V392" s="5">
        <v>0.77800000000000002</v>
      </c>
      <c r="W392" s="5">
        <v>1</v>
      </c>
      <c r="X392" s="5">
        <v>2.6</v>
      </c>
      <c r="Y392" s="5">
        <v>3.6</v>
      </c>
      <c r="Z392" s="5">
        <v>2.2999999999999998</v>
      </c>
      <c r="AA392" s="5">
        <v>0.5</v>
      </c>
      <c r="AB392" s="5">
        <v>0.3</v>
      </c>
      <c r="AC392" s="5">
        <v>1</v>
      </c>
      <c r="AD392" s="5">
        <v>1.8</v>
      </c>
      <c r="AE392" s="5">
        <v>9.1</v>
      </c>
      <c r="AF392" s="50" t="b">
        <f>ISNONTEXT(IF(B392&lt;&gt;B393,COUNTIF($B$3:B392,B392),""))</f>
        <v>1</v>
      </c>
    </row>
    <row r="393" spans="1:32" ht="17" x14ac:dyDescent="0.2">
      <c r="A393" s="4">
        <v>297</v>
      </c>
      <c r="B393" s="6" t="s">
        <v>364</v>
      </c>
      <c r="C393" s="6" t="str">
        <f t="shared" si="6"/>
        <v>Tre Mann</v>
      </c>
      <c r="D393" s="5" t="s">
        <v>73</v>
      </c>
      <c r="E393" s="5">
        <v>21</v>
      </c>
      <c r="F393" s="6" t="s">
        <v>19</v>
      </c>
      <c r="G393" s="5">
        <v>59</v>
      </c>
      <c r="H393" s="5">
        <v>4</v>
      </c>
      <c r="I393" s="5">
        <v>18.2</v>
      </c>
      <c r="J393" s="5">
        <v>3</v>
      </c>
      <c r="K393" s="5">
        <v>7.8</v>
      </c>
      <c r="L393" s="5">
        <v>0.39100000000000001</v>
      </c>
      <c r="M393" s="5">
        <v>1.3</v>
      </c>
      <c r="N393" s="5">
        <v>4</v>
      </c>
      <c r="O393" s="5">
        <v>0.31900000000000001</v>
      </c>
      <c r="P393" s="5">
        <v>1.7</v>
      </c>
      <c r="Q393" s="5">
        <v>3.7</v>
      </c>
      <c r="R393" s="5">
        <v>0.46800000000000003</v>
      </c>
      <c r="S393" s="5">
        <v>0.47399999999999998</v>
      </c>
      <c r="T393" s="5">
        <v>0.6</v>
      </c>
      <c r="U393" s="5">
        <v>0.8</v>
      </c>
      <c r="V393" s="5">
        <v>0.74</v>
      </c>
      <c r="W393" s="5">
        <v>0.4</v>
      </c>
      <c r="X393" s="5">
        <v>1.9</v>
      </c>
      <c r="Y393" s="5">
        <v>2.2999999999999998</v>
      </c>
      <c r="Z393" s="5">
        <v>1.7</v>
      </c>
      <c r="AA393" s="5">
        <v>0.6</v>
      </c>
      <c r="AB393" s="5">
        <v>0.2</v>
      </c>
      <c r="AC393" s="5">
        <v>0.9</v>
      </c>
      <c r="AD393" s="5">
        <v>1.5</v>
      </c>
      <c r="AE393" s="5">
        <v>8</v>
      </c>
      <c r="AF393" s="50" t="b">
        <f>ISNONTEXT(IF(B393&lt;&gt;B394,COUNTIF($B$3:B393,B393),""))</f>
        <v>1</v>
      </c>
    </row>
    <row r="394" spans="1:32" ht="17" x14ac:dyDescent="0.2">
      <c r="A394" s="4">
        <v>298</v>
      </c>
      <c r="B394" s="6" t="s">
        <v>365</v>
      </c>
      <c r="C394" s="6" t="str">
        <f t="shared" si="6"/>
        <v>Boban Marjanović</v>
      </c>
      <c r="D394" s="5" t="s">
        <v>63</v>
      </c>
      <c r="E394" s="5">
        <v>34</v>
      </c>
      <c r="F394" s="6" t="s">
        <v>20</v>
      </c>
      <c r="G394" s="5">
        <v>25</v>
      </c>
      <c r="H394" s="5">
        <v>0</v>
      </c>
      <c r="I394" s="5">
        <v>4.8</v>
      </c>
      <c r="J394" s="5">
        <v>1.2</v>
      </c>
      <c r="K394" s="5">
        <v>1.8</v>
      </c>
      <c r="L394" s="5">
        <v>0.68899999999999995</v>
      </c>
      <c r="M394" s="5">
        <v>0</v>
      </c>
      <c r="N394" s="5">
        <v>0</v>
      </c>
      <c r="O394" s="5">
        <v>0</v>
      </c>
      <c r="P394" s="5">
        <v>1.2</v>
      </c>
      <c r="Q394" s="5">
        <v>1.8</v>
      </c>
      <c r="R394" s="5">
        <v>0.70499999999999996</v>
      </c>
      <c r="S394" s="5">
        <v>0.68899999999999995</v>
      </c>
      <c r="T394" s="5">
        <v>0.7</v>
      </c>
      <c r="U394" s="5">
        <v>1</v>
      </c>
      <c r="V394" s="5">
        <v>0.75</v>
      </c>
      <c r="W394" s="5">
        <v>0.5</v>
      </c>
      <c r="X394" s="5">
        <v>1.2</v>
      </c>
      <c r="Y394" s="5">
        <v>1.7</v>
      </c>
      <c r="Z394" s="5">
        <v>0.2</v>
      </c>
      <c r="AA394" s="5">
        <v>0.2</v>
      </c>
      <c r="AB394" s="5">
        <v>0</v>
      </c>
      <c r="AC394" s="5">
        <v>0.3</v>
      </c>
      <c r="AD394" s="5">
        <v>0.2</v>
      </c>
      <c r="AE394" s="5">
        <v>3.2</v>
      </c>
      <c r="AF394" s="50" t="b">
        <f>ISNONTEXT(IF(B394&lt;&gt;B395,COUNTIF($B$3:B394,B394),""))</f>
        <v>1</v>
      </c>
    </row>
    <row r="395" spans="1:32" ht="17" x14ac:dyDescent="0.2">
      <c r="A395" s="4">
        <v>299</v>
      </c>
      <c r="B395" s="6" t="s">
        <v>366</v>
      </c>
      <c r="C395" s="6" t="str">
        <f t="shared" si="6"/>
        <v>Lauri Markkanen</v>
      </c>
      <c r="D395" s="5" t="s">
        <v>77</v>
      </c>
      <c r="E395" s="5">
        <v>25</v>
      </c>
      <c r="F395" s="6" t="s">
        <v>30</v>
      </c>
      <c r="G395" s="5">
        <v>62</v>
      </c>
      <c r="H395" s="5">
        <v>62</v>
      </c>
      <c r="I395" s="5">
        <v>34.4</v>
      </c>
      <c r="J395" s="5">
        <v>8.6</v>
      </c>
      <c r="K395" s="5">
        <v>17</v>
      </c>
      <c r="L395" s="5">
        <v>0.505</v>
      </c>
      <c r="M395" s="5">
        <v>3</v>
      </c>
      <c r="N395" s="5">
        <v>7.6</v>
      </c>
      <c r="O395" s="5">
        <v>0.40300000000000002</v>
      </c>
      <c r="P395" s="5">
        <v>5.5</v>
      </c>
      <c r="Q395" s="5">
        <v>9.5</v>
      </c>
      <c r="R395" s="5">
        <v>0.58599999999999997</v>
      </c>
      <c r="S395" s="5">
        <v>0.59399999999999997</v>
      </c>
      <c r="T395" s="5">
        <v>5.2</v>
      </c>
      <c r="U395" s="5">
        <v>5.9</v>
      </c>
      <c r="V395" s="5">
        <v>0.87</v>
      </c>
      <c r="W395" s="5">
        <v>2</v>
      </c>
      <c r="X395" s="5">
        <v>6.6</v>
      </c>
      <c r="Y395" s="5">
        <v>8.5</v>
      </c>
      <c r="Z395" s="5">
        <v>1.8</v>
      </c>
      <c r="AA395" s="5">
        <v>0.6</v>
      </c>
      <c r="AB395" s="5">
        <v>0.6</v>
      </c>
      <c r="AC395" s="5">
        <v>1.9</v>
      </c>
      <c r="AD395" s="5">
        <v>2.1</v>
      </c>
      <c r="AE395" s="5">
        <v>25.4</v>
      </c>
      <c r="AF395" s="50" t="b">
        <f>ISNONTEXT(IF(B395&lt;&gt;B396,COUNTIF($B$3:B395,B395),""))</f>
        <v>1</v>
      </c>
    </row>
    <row r="396" spans="1:32" ht="17" x14ac:dyDescent="0.2">
      <c r="A396" s="4">
        <v>300</v>
      </c>
      <c r="B396" s="6" t="s">
        <v>367</v>
      </c>
      <c r="C396" s="6" t="str">
        <f t="shared" si="6"/>
        <v>Naji Marshall</v>
      </c>
      <c r="D396" s="5" t="s">
        <v>77</v>
      </c>
      <c r="E396" s="5">
        <v>25</v>
      </c>
      <c r="F396" s="6" t="s">
        <v>18</v>
      </c>
      <c r="G396" s="5">
        <v>65</v>
      </c>
      <c r="H396" s="5">
        <v>21</v>
      </c>
      <c r="I396" s="5">
        <v>24.7</v>
      </c>
      <c r="J396" s="5">
        <v>3.3</v>
      </c>
      <c r="K396" s="5">
        <v>7.8</v>
      </c>
      <c r="L396" s="5">
        <v>0.43099999999999999</v>
      </c>
      <c r="M396" s="5">
        <v>1</v>
      </c>
      <c r="N396" s="5">
        <v>3.1</v>
      </c>
      <c r="O396" s="5">
        <v>0.307</v>
      </c>
      <c r="P396" s="5">
        <v>2.4</v>
      </c>
      <c r="Q396" s="5">
        <v>4.5999999999999996</v>
      </c>
      <c r="R396" s="5">
        <v>0.51300000000000001</v>
      </c>
      <c r="S396" s="5">
        <v>0.49199999999999999</v>
      </c>
      <c r="T396" s="5">
        <v>1.9</v>
      </c>
      <c r="U396" s="5">
        <v>2.4</v>
      </c>
      <c r="V396" s="5">
        <v>0.79700000000000004</v>
      </c>
      <c r="W396" s="5">
        <v>0.6</v>
      </c>
      <c r="X396" s="5">
        <v>3.1</v>
      </c>
      <c r="Y396" s="5">
        <v>3.8</v>
      </c>
      <c r="Z396" s="5">
        <v>2.5</v>
      </c>
      <c r="AA396" s="5">
        <v>0.7</v>
      </c>
      <c r="AB396" s="5">
        <v>0.2</v>
      </c>
      <c r="AC396" s="5">
        <v>1.3</v>
      </c>
      <c r="AD396" s="5">
        <v>1.5</v>
      </c>
      <c r="AE396" s="5">
        <v>9.5</v>
      </c>
      <c r="AF396" s="50" t="b">
        <f>ISNONTEXT(IF(B396&lt;&gt;B397,COUNTIF($B$3:B396,B396),""))</f>
        <v>1</v>
      </c>
    </row>
    <row r="397" spans="1:32" ht="17" x14ac:dyDescent="0.2">
      <c r="A397" s="4" t="s">
        <v>44</v>
      </c>
      <c r="B397" s="4" t="s">
        <v>45</v>
      </c>
      <c r="C397" s="6" t="str">
        <f t="shared" si="6"/>
        <v>Player</v>
      </c>
      <c r="D397" s="4" t="s">
        <v>46</v>
      </c>
      <c r="E397" s="4" t="s">
        <v>47</v>
      </c>
      <c r="F397" s="4" t="s">
        <v>48</v>
      </c>
      <c r="G397" s="4" t="s">
        <v>49</v>
      </c>
      <c r="H397" s="4" t="s">
        <v>50</v>
      </c>
      <c r="I397" s="4" t="s">
        <v>51</v>
      </c>
      <c r="J397" s="4" t="s">
        <v>52</v>
      </c>
      <c r="K397" s="4" t="s">
        <v>1</v>
      </c>
      <c r="L397" s="4" t="s">
        <v>2</v>
      </c>
      <c r="M397" s="4" t="s">
        <v>53</v>
      </c>
      <c r="N397" s="4" t="s">
        <v>3</v>
      </c>
      <c r="O397" s="4" t="s">
        <v>4</v>
      </c>
      <c r="P397" s="4" t="s">
        <v>54</v>
      </c>
      <c r="Q397" s="4" t="s">
        <v>55</v>
      </c>
      <c r="R397" s="4" t="s">
        <v>56</v>
      </c>
      <c r="S397" s="4" t="s">
        <v>57</v>
      </c>
      <c r="T397" s="4" t="s">
        <v>58</v>
      </c>
      <c r="U397" s="4" t="s">
        <v>5</v>
      </c>
      <c r="V397" s="4" t="s">
        <v>6</v>
      </c>
      <c r="W397" s="4" t="s">
        <v>59</v>
      </c>
      <c r="X397" s="4" t="s">
        <v>60</v>
      </c>
      <c r="Y397" s="4" t="s">
        <v>61</v>
      </c>
      <c r="Z397" s="4" t="s">
        <v>7</v>
      </c>
      <c r="AA397" s="4" t="s">
        <v>8</v>
      </c>
      <c r="AB397" s="4" t="s">
        <v>9</v>
      </c>
      <c r="AC397" s="4" t="s">
        <v>10</v>
      </c>
      <c r="AD397" s="4" t="s">
        <v>11</v>
      </c>
      <c r="AE397" s="4" t="s">
        <v>0</v>
      </c>
      <c r="AF397" s="50" t="b">
        <f>ISNONTEXT(IF(B397&lt;&gt;B398,COUNTIF($B$3:B397,B397),""))</f>
        <v>1</v>
      </c>
    </row>
    <row r="398" spans="1:32" ht="17" x14ac:dyDescent="0.2">
      <c r="A398" s="4">
        <v>301</v>
      </c>
      <c r="B398" s="6" t="s">
        <v>368</v>
      </c>
      <c r="C398" s="6" t="str">
        <f t="shared" si="6"/>
        <v>Caleb Martin</v>
      </c>
      <c r="D398" s="5" t="s">
        <v>11</v>
      </c>
      <c r="E398" s="5">
        <v>27</v>
      </c>
      <c r="F398" s="6" t="s">
        <v>26</v>
      </c>
      <c r="G398" s="5">
        <v>60</v>
      </c>
      <c r="H398" s="5">
        <v>49</v>
      </c>
      <c r="I398" s="5">
        <v>29.7</v>
      </c>
      <c r="J398" s="5">
        <v>3.8</v>
      </c>
      <c r="K398" s="5">
        <v>8</v>
      </c>
      <c r="L398" s="5">
        <v>0.47</v>
      </c>
      <c r="M398" s="5">
        <v>1.3</v>
      </c>
      <c r="N398" s="5">
        <v>3.5</v>
      </c>
      <c r="O398" s="5">
        <v>0.376</v>
      </c>
      <c r="P398" s="5">
        <v>2.5</v>
      </c>
      <c r="Q398" s="5">
        <v>4.5</v>
      </c>
      <c r="R398" s="5">
        <v>0.54200000000000004</v>
      </c>
      <c r="S398" s="5">
        <v>0.55200000000000005</v>
      </c>
      <c r="T398" s="5">
        <v>1.3</v>
      </c>
      <c r="U398" s="5">
        <v>1.7</v>
      </c>
      <c r="V398" s="5">
        <v>0.8</v>
      </c>
      <c r="W398" s="5">
        <v>1.3</v>
      </c>
      <c r="X398" s="5">
        <v>3.6</v>
      </c>
      <c r="Y398" s="5">
        <v>4.9000000000000004</v>
      </c>
      <c r="Z398" s="5">
        <v>1.6</v>
      </c>
      <c r="AA398" s="5">
        <v>1</v>
      </c>
      <c r="AB398" s="5">
        <v>0.5</v>
      </c>
      <c r="AC398" s="5">
        <v>1.1000000000000001</v>
      </c>
      <c r="AD398" s="5">
        <v>2</v>
      </c>
      <c r="AE398" s="5">
        <v>10.199999999999999</v>
      </c>
      <c r="AF398" s="50" t="b">
        <f>ISNONTEXT(IF(B398&lt;&gt;B399,COUNTIF($B$3:B398,B398),""))</f>
        <v>1</v>
      </c>
    </row>
    <row r="399" spans="1:32" ht="17" x14ac:dyDescent="0.2">
      <c r="A399" s="4">
        <v>302</v>
      </c>
      <c r="B399" s="6" t="s">
        <v>369</v>
      </c>
      <c r="C399" s="6" t="str">
        <f t="shared" si="6"/>
        <v>Cody Martin</v>
      </c>
      <c r="D399" s="5" t="s">
        <v>77</v>
      </c>
      <c r="E399" s="5">
        <v>27</v>
      </c>
      <c r="F399" s="6" t="s">
        <v>88</v>
      </c>
      <c r="G399" s="5">
        <v>7</v>
      </c>
      <c r="H399" s="5">
        <v>0</v>
      </c>
      <c r="I399" s="5">
        <v>19.100000000000001</v>
      </c>
      <c r="J399" s="5">
        <v>2</v>
      </c>
      <c r="K399" s="5">
        <v>5.0999999999999996</v>
      </c>
      <c r="L399" s="5">
        <v>0.38900000000000001</v>
      </c>
      <c r="M399" s="5">
        <v>0.4</v>
      </c>
      <c r="N399" s="5">
        <v>2</v>
      </c>
      <c r="O399" s="5">
        <v>0.214</v>
      </c>
      <c r="P399" s="5">
        <v>1.6</v>
      </c>
      <c r="Q399" s="5">
        <v>3.1</v>
      </c>
      <c r="R399" s="5">
        <v>0.5</v>
      </c>
      <c r="S399" s="5">
        <v>0.43099999999999999</v>
      </c>
      <c r="T399" s="5">
        <v>0.6</v>
      </c>
      <c r="U399" s="5">
        <v>1</v>
      </c>
      <c r="V399" s="5">
        <v>0.57099999999999995</v>
      </c>
      <c r="W399" s="5">
        <v>1.1000000000000001</v>
      </c>
      <c r="X399" s="5">
        <v>2.2999999999999998</v>
      </c>
      <c r="Y399" s="5">
        <v>3.4</v>
      </c>
      <c r="Z399" s="5">
        <v>1.6</v>
      </c>
      <c r="AA399" s="5">
        <v>0.6</v>
      </c>
      <c r="AB399" s="5">
        <v>0.1</v>
      </c>
      <c r="AC399" s="5">
        <v>0.3</v>
      </c>
      <c r="AD399" s="5">
        <v>1.9</v>
      </c>
      <c r="AE399" s="5">
        <v>5</v>
      </c>
      <c r="AF399" s="50" t="b">
        <f>ISNONTEXT(IF(B399&lt;&gt;B400,COUNTIF($B$3:B399,B399),""))</f>
        <v>1</v>
      </c>
    </row>
    <row r="400" spans="1:32" ht="17" x14ac:dyDescent="0.2">
      <c r="A400" s="4">
        <v>303</v>
      </c>
      <c r="B400" s="6" t="s">
        <v>370</v>
      </c>
      <c r="C400" s="6" t="str">
        <f t="shared" si="6"/>
        <v>Kenyon Martin Jr.</v>
      </c>
      <c r="D400" s="5" t="s">
        <v>77</v>
      </c>
      <c r="E400" s="5">
        <v>22</v>
      </c>
      <c r="F400" s="6" t="s">
        <v>20</v>
      </c>
      <c r="G400" s="5">
        <v>70</v>
      </c>
      <c r="H400" s="5">
        <v>37</v>
      </c>
      <c r="I400" s="5">
        <v>27.3</v>
      </c>
      <c r="J400" s="5">
        <v>4.9000000000000004</v>
      </c>
      <c r="K400" s="5">
        <v>8.6</v>
      </c>
      <c r="L400" s="5">
        <v>0.56699999999999995</v>
      </c>
      <c r="M400" s="5">
        <v>0.8</v>
      </c>
      <c r="N400" s="5">
        <v>2.7</v>
      </c>
      <c r="O400" s="5">
        <v>0.312</v>
      </c>
      <c r="P400" s="5">
        <v>4.0999999999999996</v>
      </c>
      <c r="Q400" s="5">
        <v>6</v>
      </c>
      <c r="R400" s="5">
        <v>0.68100000000000005</v>
      </c>
      <c r="S400" s="5">
        <v>0.61499999999999999</v>
      </c>
      <c r="T400" s="5">
        <v>1.8</v>
      </c>
      <c r="U400" s="5">
        <v>2.7</v>
      </c>
      <c r="V400" s="5">
        <v>0.67200000000000004</v>
      </c>
      <c r="W400" s="5">
        <v>1.5</v>
      </c>
      <c r="X400" s="5">
        <v>4.0999999999999996</v>
      </c>
      <c r="Y400" s="5">
        <v>5.6</v>
      </c>
      <c r="Z400" s="5">
        <v>1.5</v>
      </c>
      <c r="AA400" s="5">
        <v>0.5</v>
      </c>
      <c r="AB400" s="5">
        <v>0.4</v>
      </c>
      <c r="AC400" s="5">
        <v>1.2</v>
      </c>
      <c r="AD400" s="5">
        <v>1.8</v>
      </c>
      <c r="AE400" s="5">
        <v>12.4</v>
      </c>
      <c r="AF400" s="50" t="b">
        <f>ISNONTEXT(IF(B400&lt;&gt;B401,COUNTIF($B$3:B400,B400),""))</f>
        <v>1</v>
      </c>
    </row>
    <row r="401" spans="1:32" ht="17" x14ac:dyDescent="0.2">
      <c r="A401" s="4">
        <v>304</v>
      </c>
      <c r="B401" s="6" t="s">
        <v>371</v>
      </c>
      <c r="C401" s="6" t="str">
        <f t="shared" si="6"/>
        <v>Tyrese Martin</v>
      </c>
      <c r="D401" s="5" t="s">
        <v>67</v>
      </c>
      <c r="E401" s="5">
        <v>23</v>
      </c>
      <c r="F401" s="6" t="s">
        <v>24</v>
      </c>
      <c r="G401" s="5">
        <v>13</v>
      </c>
      <c r="H401" s="5">
        <v>0</v>
      </c>
      <c r="I401" s="5">
        <v>3.5</v>
      </c>
      <c r="J401" s="5">
        <v>0.5</v>
      </c>
      <c r="K401" s="5">
        <v>1.2</v>
      </c>
      <c r="L401" s="5">
        <v>0.375</v>
      </c>
      <c r="M401" s="5">
        <v>0.1</v>
      </c>
      <c r="N401" s="5">
        <v>0.4</v>
      </c>
      <c r="O401" s="5">
        <v>0.2</v>
      </c>
      <c r="P401" s="5">
        <v>0.4</v>
      </c>
      <c r="Q401" s="5">
        <v>0.8</v>
      </c>
      <c r="R401" s="5">
        <v>0.45500000000000002</v>
      </c>
      <c r="S401" s="5">
        <v>0.40600000000000003</v>
      </c>
      <c r="T401" s="5">
        <v>0.2</v>
      </c>
      <c r="U401" s="5">
        <v>0.2</v>
      </c>
      <c r="V401" s="5">
        <v>1</v>
      </c>
      <c r="W401" s="5">
        <v>0.2</v>
      </c>
      <c r="X401" s="5">
        <v>0.3</v>
      </c>
      <c r="Y401" s="5">
        <v>0.5</v>
      </c>
      <c r="Z401" s="5">
        <v>0</v>
      </c>
      <c r="AA401" s="5">
        <v>0.1</v>
      </c>
      <c r="AB401" s="5">
        <v>0</v>
      </c>
      <c r="AC401" s="5">
        <v>0.1</v>
      </c>
      <c r="AD401" s="5">
        <v>0.2</v>
      </c>
      <c r="AE401" s="5">
        <v>1.2</v>
      </c>
      <c r="AF401" s="50" t="b">
        <f>ISNONTEXT(IF(B401&lt;&gt;B402,COUNTIF($B$3:B401,B401),""))</f>
        <v>1</v>
      </c>
    </row>
    <row r="402" spans="1:32" ht="17" x14ac:dyDescent="0.2">
      <c r="A402" s="4">
        <v>305</v>
      </c>
      <c r="B402" s="6" t="s">
        <v>372</v>
      </c>
      <c r="C402" s="6" t="str">
        <f t="shared" si="6"/>
        <v/>
      </c>
      <c r="D402" s="5" t="s">
        <v>67</v>
      </c>
      <c r="E402" s="5">
        <v>26</v>
      </c>
      <c r="F402" s="5" t="s">
        <v>677</v>
      </c>
      <c r="G402" s="5">
        <v>48</v>
      </c>
      <c r="H402" s="5">
        <v>0</v>
      </c>
      <c r="I402" s="5">
        <v>12.7</v>
      </c>
      <c r="J402" s="5">
        <v>1.3</v>
      </c>
      <c r="K402" s="5">
        <v>3.6</v>
      </c>
      <c r="L402" s="5">
        <v>0.35499999999999998</v>
      </c>
      <c r="M402" s="5">
        <v>1.1000000000000001</v>
      </c>
      <c r="N402" s="5">
        <v>3.3</v>
      </c>
      <c r="O402" s="5">
        <v>0.34399999999999997</v>
      </c>
      <c r="P402" s="5">
        <v>0.1</v>
      </c>
      <c r="Q402" s="5">
        <v>0.3</v>
      </c>
      <c r="R402" s="5">
        <v>0.46700000000000003</v>
      </c>
      <c r="S402" s="5">
        <v>0.51200000000000001</v>
      </c>
      <c r="T402" s="5">
        <v>0.9</v>
      </c>
      <c r="U402" s="5">
        <v>1</v>
      </c>
      <c r="V402" s="5">
        <v>0.89600000000000002</v>
      </c>
      <c r="W402" s="5">
        <v>0.2</v>
      </c>
      <c r="X402" s="5">
        <v>1.1000000000000001</v>
      </c>
      <c r="Y402" s="5">
        <v>1.3</v>
      </c>
      <c r="Z402" s="5">
        <v>0.5</v>
      </c>
      <c r="AA402" s="5">
        <v>0.5</v>
      </c>
      <c r="AB402" s="5">
        <v>0.1</v>
      </c>
      <c r="AC402" s="5">
        <v>0.4</v>
      </c>
      <c r="AD402" s="5">
        <v>1.2</v>
      </c>
      <c r="AE402" s="5">
        <v>4.5999999999999996</v>
      </c>
      <c r="AF402" s="50" t="b">
        <f>ISNONTEXT(IF(B402&lt;&gt;B403,COUNTIF($B$3:B402,B402),""))</f>
        <v>0</v>
      </c>
    </row>
    <row r="403" spans="1:32" ht="17" x14ac:dyDescent="0.2">
      <c r="A403" s="4">
        <v>305</v>
      </c>
      <c r="B403" s="6" t="s">
        <v>372</v>
      </c>
      <c r="C403" s="6" t="str">
        <f t="shared" si="6"/>
        <v/>
      </c>
      <c r="D403" s="5" t="s">
        <v>67</v>
      </c>
      <c r="E403" s="5">
        <v>26</v>
      </c>
      <c r="F403" s="6" t="s">
        <v>20</v>
      </c>
      <c r="G403" s="5">
        <v>45</v>
      </c>
      <c r="H403" s="5">
        <v>0</v>
      </c>
      <c r="I403" s="5">
        <v>13.4</v>
      </c>
      <c r="J403" s="5">
        <v>1.3</v>
      </c>
      <c r="K403" s="5">
        <v>3.8</v>
      </c>
      <c r="L403" s="5">
        <v>0.35299999999999998</v>
      </c>
      <c r="M403" s="5">
        <v>1.2</v>
      </c>
      <c r="N403" s="5">
        <v>3.4</v>
      </c>
      <c r="O403" s="5">
        <v>0.34200000000000003</v>
      </c>
      <c r="P403" s="5">
        <v>0.2</v>
      </c>
      <c r="Q403" s="5">
        <v>0.3</v>
      </c>
      <c r="R403" s="5">
        <v>0.46700000000000003</v>
      </c>
      <c r="S403" s="5">
        <v>0.50900000000000001</v>
      </c>
      <c r="T403" s="5">
        <v>0.9</v>
      </c>
      <c r="U403" s="5">
        <v>1</v>
      </c>
      <c r="V403" s="5">
        <v>0.91100000000000003</v>
      </c>
      <c r="W403" s="5">
        <v>0.2</v>
      </c>
      <c r="X403" s="5">
        <v>1.2</v>
      </c>
      <c r="Y403" s="5">
        <v>1.4</v>
      </c>
      <c r="Z403" s="5">
        <v>0.5</v>
      </c>
      <c r="AA403" s="5">
        <v>0.5</v>
      </c>
      <c r="AB403" s="5">
        <v>0.1</v>
      </c>
      <c r="AC403" s="5">
        <v>0.4</v>
      </c>
      <c r="AD403" s="5">
        <v>1.2</v>
      </c>
      <c r="AE403" s="5">
        <v>4.8</v>
      </c>
      <c r="AF403" s="50" t="b">
        <f>ISNONTEXT(IF(B403&lt;&gt;B404,COUNTIF($B$3:B403,B403),""))</f>
        <v>0</v>
      </c>
    </row>
    <row r="404" spans="1:32" ht="17" x14ac:dyDescent="0.2">
      <c r="A404" s="4">
        <v>305</v>
      </c>
      <c r="B404" s="6" t="s">
        <v>372</v>
      </c>
      <c r="C404" s="6" t="str">
        <f t="shared" si="6"/>
        <v>Garrison Mathews</v>
      </c>
      <c r="D404" s="5" t="s">
        <v>67</v>
      </c>
      <c r="E404" s="5">
        <v>26</v>
      </c>
      <c r="F404" s="6" t="s">
        <v>24</v>
      </c>
      <c r="G404" s="5">
        <v>3</v>
      </c>
      <c r="H404" s="5">
        <v>0</v>
      </c>
      <c r="I404" s="5">
        <v>2.7</v>
      </c>
      <c r="J404" s="5">
        <v>0.3</v>
      </c>
      <c r="K404" s="5">
        <v>0.7</v>
      </c>
      <c r="L404" s="5">
        <v>0.5</v>
      </c>
      <c r="M404" s="5">
        <v>0.3</v>
      </c>
      <c r="N404" s="5">
        <v>0.7</v>
      </c>
      <c r="O404" s="5">
        <v>0.5</v>
      </c>
      <c r="P404" s="5">
        <v>0</v>
      </c>
      <c r="Q404" s="5">
        <v>0</v>
      </c>
      <c r="R404" s="5"/>
      <c r="S404" s="5">
        <v>0.75</v>
      </c>
      <c r="T404" s="5">
        <v>0.7</v>
      </c>
      <c r="U404" s="5">
        <v>1</v>
      </c>
      <c r="V404" s="5">
        <v>0.66700000000000004</v>
      </c>
      <c r="W404" s="5">
        <v>0</v>
      </c>
      <c r="X404" s="5">
        <v>0.3</v>
      </c>
      <c r="Y404" s="5">
        <v>0.3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1.7</v>
      </c>
      <c r="AF404" s="50" t="b">
        <f>ISNONTEXT(IF(B404&lt;&gt;B405,COUNTIF($B$3:B404,B404),""))</f>
        <v>1</v>
      </c>
    </row>
    <row r="405" spans="1:32" ht="17" x14ac:dyDescent="0.2">
      <c r="A405" s="4">
        <v>306</v>
      </c>
      <c r="B405" s="6" t="s">
        <v>373</v>
      </c>
      <c r="C405" s="6" t="str">
        <f t="shared" si="6"/>
        <v>Bennedict Mathurin</v>
      </c>
      <c r="D405" s="5" t="s">
        <v>77</v>
      </c>
      <c r="E405" s="5">
        <v>20</v>
      </c>
      <c r="F405" s="6" t="s">
        <v>29</v>
      </c>
      <c r="G405" s="5">
        <v>67</v>
      </c>
      <c r="H405" s="5">
        <v>6</v>
      </c>
      <c r="I405" s="5">
        <v>27.8</v>
      </c>
      <c r="J405" s="5">
        <v>5.3</v>
      </c>
      <c r="K405" s="5">
        <v>12.4</v>
      </c>
      <c r="L405" s="5">
        <v>0.42799999999999999</v>
      </c>
      <c r="M405" s="5">
        <v>1.3</v>
      </c>
      <c r="N405" s="5">
        <v>4.2</v>
      </c>
      <c r="O405" s="5">
        <v>0.315</v>
      </c>
      <c r="P405" s="5">
        <v>4</v>
      </c>
      <c r="Q405" s="5">
        <v>8.1999999999999993</v>
      </c>
      <c r="R405" s="5">
        <v>0.48499999999999999</v>
      </c>
      <c r="S405" s="5">
        <v>0.48099999999999998</v>
      </c>
      <c r="T405" s="5">
        <v>4.8</v>
      </c>
      <c r="U405" s="5">
        <v>5.8</v>
      </c>
      <c r="V405" s="5">
        <v>0.82599999999999996</v>
      </c>
      <c r="W405" s="5">
        <v>1.1000000000000001</v>
      </c>
      <c r="X405" s="5">
        <v>2.9</v>
      </c>
      <c r="Y405" s="5">
        <v>4</v>
      </c>
      <c r="Z405" s="5">
        <v>1.4</v>
      </c>
      <c r="AA405" s="5">
        <v>0.6</v>
      </c>
      <c r="AB405" s="5">
        <v>0.1</v>
      </c>
      <c r="AC405" s="5">
        <v>1.8</v>
      </c>
      <c r="AD405" s="5">
        <v>2</v>
      </c>
      <c r="AE405" s="5">
        <v>16.600000000000001</v>
      </c>
      <c r="AF405" s="50" t="b">
        <f>ISNONTEXT(IF(B405&lt;&gt;B406,COUNTIF($B$3:B405,B405),""))</f>
        <v>1</v>
      </c>
    </row>
    <row r="406" spans="1:32" ht="17" x14ac:dyDescent="0.2">
      <c r="A406" s="4">
        <v>307</v>
      </c>
      <c r="B406" s="6" t="s">
        <v>374</v>
      </c>
      <c r="C406" s="6" t="str">
        <f t="shared" si="6"/>
        <v>Wesley Matthews</v>
      </c>
      <c r="D406" s="5" t="s">
        <v>67</v>
      </c>
      <c r="E406" s="5">
        <v>36</v>
      </c>
      <c r="F406" s="6" t="s">
        <v>17</v>
      </c>
      <c r="G406" s="5">
        <v>41</v>
      </c>
      <c r="H406" s="5">
        <v>0</v>
      </c>
      <c r="I406" s="5">
        <v>15.4</v>
      </c>
      <c r="J406" s="5">
        <v>1</v>
      </c>
      <c r="K406" s="5">
        <v>3</v>
      </c>
      <c r="L406" s="5">
        <v>0.34399999999999997</v>
      </c>
      <c r="M406" s="5">
        <v>0.8</v>
      </c>
      <c r="N406" s="5">
        <v>2.4</v>
      </c>
      <c r="O406" s="5">
        <v>0.33</v>
      </c>
      <c r="P406" s="5">
        <v>0.2</v>
      </c>
      <c r="Q406" s="5">
        <v>0.6</v>
      </c>
      <c r="R406" s="5">
        <v>0.4</v>
      </c>
      <c r="S406" s="5">
        <v>0.47599999999999998</v>
      </c>
      <c r="T406" s="5">
        <v>0.4</v>
      </c>
      <c r="U406" s="5">
        <v>0.5</v>
      </c>
      <c r="V406" s="5">
        <v>0.85</v>
      </c>
      <c r="W406" s="5">
        <v>0.7</v>
      </c>
      <c r="X406" s="5">
        <v>1.4</v>
      </c>
      <c r="Y406" s="5">
        <v>2.2000000000000002</v>
      </c>
      <c r="Z406" s="5">
        <v>0.5</v>
      </c>
      <c r="AA406" s="5">
        <v>0.4</v>
      </c>
      <c r="AB406" s="5">
        <v>0.2</v>
      </c>
      <c r="AC406" s="5">
        <v>0.4</v>
      </c>
      <c r="AD406" s="5">
        <v>1.4</v>
      </c>
      <c r="AE406" s="5">
        <v>3.3</v>
      </c>
      <c r="AF406" s="50" t="b">
        <f>ISNONTEXT(IF(B406&lt;&gt;B407,COUNTIF($B$3:B406,B406),""))</f>
        <v>1</v>
      </c>
    </row>
    <row r="407" spans="1:32" ht="17" x14ac:dyDescent="0.2">
      <c r="A407" s="4">
        <v>308</v>
      </c>
      <c r="B407" s="6" t="s">
        <v>375</v>
      </c>
      <c r="C407" s="6" t="str">
        <f t="shared" si="6"/>
        <v>Tyrese Maxey</v>
      </c>
      <c r="D407" s="5" t="s">
        <v>67</v>
      </c>
      <c r="E407" s="5">
        <v>22</v>
      </c>
      <c r="F407" s="6" t="s">
        <v>32</v>
      </c>
      <c r="G407" s="5">
        <v>50</v>
      </c>
      <c r="H407" s="5">
        <v>31</v>
      </c>
      <c r="I407" s="5">
        <v>32.9</v>
      </c>
      <c r="J407" s="5">
        <v>7.1</v>
      </c>
      <c r="K407" s="5">
        <v>15.1</v>
      </c>
      <c r="L407" s="5">
        <v>0.46899999999999997</v>
      </c>
      <c r="M407" s="5">
        <v>2.5</v>
      </c>
      <c r="N407" s="5">
        <v>5.9</v>
      </c>
      <c r="O407" s="5">
        <v>0.41599999999999998</v>
      </c>
      <c r="P407" s="5">
        <v>4.5999999999999996</v>
      </c>
      <c r="Q407" s="5">
        <v>9.1999999999999993</v>
      </c>
      <c r="R407" s="5">
        <v>0.503</v>
      </c>
      <c r="S407" s="5">
        <v>0.55000000000000004</v>
      </c>
      <c r="T407" s="5">
        <v>3.1</v>
      </c>
      <c r="U407" s="5">
        <v>3.7</v>
      </c>
      <c r="V407" s="5">
        <v>0.83799999999999997</v>
      </c>
      <c r="W407" s="5">
        <v>0.4</v>
      </c>
      <c r="X407" s="5">
        <v>2.2999999999999998</v>
      </c>
      <c r="Y407" s="5">
        <v>2.7</v>
      </c>
      <c r="Z407" s="5">
        <v>3.4</v>
      </c>
      <c r="AA407" s="5">
        <v>0.8</v>
      </c>
      <c r="AB407" s="5">
        <v>0.1</v>
      </c>
      <c r="AC407" s="5">
        <v>1.4</v>
      </c>
      <c r="AD407" s="5">
        <v>2.2000000000000002</v>
      </c>
      <c r="AE407" s="5">
        <v>19.8</v>
      </c>
      <c r="AF407" s="50" t="b">
        <f>ISNONTEXT(IF(B407&lt;&gt;B408,COUNTIF($B$3:B407,B407),""))</f>
        <v>1</v>
      </c>
    </row>
    <row r="408" spans="1:32" ht="17" x14ac:dyDescent="0.2">
      <c r="A408" s="4">
        <v>309</v>
      </c>
      <c r="B408" s="6" t="s">
        <v>376</v>
      </c>
      <c r="C408" s="6" t="str">
        <f t="shared" si="6"/>
        <v>Miles McBride</v>
      </c>
      <c r="D408" s="5" t="s">
        <v>73</v>
      </c>
      <c r="E408" s="5">
        <v>22</v>
      </c>
      <c r="F408" s="6" t="s">
        <v>12</v>
      </c>
      <c r="G408" s="5">
        <v>56</v>
      </c>
      <c r="H408" s="5">
        <v>2</v>
      </c>
      <c r="I408" s="5">
        <v>12</v>
      </c>
      <c r="J408" s="5">
        <v>1.2</v>
      </c>
      <c r="K408" s="5">
        <v>3.3</v>
      </c>
      <c r="L408" s="5">
        <v>0.36</v>
      </c>
      <c r="M408" s="5">
        <v>0.7</v>
      </c>
      <c r="N408" s="5">
        <v>2.1</v>
      </c>
      <c r="O408" s="5">
        <v>0.311</v>
      </c>
      <c r="P408" s="5">
        <v>0.5</v>
      </c>
      <c r="Q408" s="5">
        <v>1.2</v>
      </c>
      <c r="R408" s="5">
        <v>0.44800000000000001</v>
      </c>
      <c r="S408" s="5">
        <v>0.46</v>
      </c>
      <c r="T408" s="5">
        <v>0.5</v>
      </c>
      <c r="U408" s="5">
        <v>0.7</v>
      </c>
      <c r="V408" s="5">
        <v>0.68400000000000005</v>
      </c>
      <c r="W408" s="5">
        <v>0.2</v>
      </c>
      <c r="X408" s="5">
        <v>0.6</v>
      </c>
      <c r="Y408" s="5">
        <v>0.8</v>
      </c>
      <c r="Z408" s="5">
        <v>1.1000000000000001</v>
      </c>
      <c r="AA408" s="5">
        <v>0.6</v>
      </c>
      <c r="AB408" s="5">
        <v>0.1</v>
      </c>
      <c r="AC408" s="5">
        <v>0.4</v>
      </c>
      <c r="AD408" s="5">
        <v>0.9</v>
      </c>
      <c r="AE408" s="5">
        <v>3.5</v>
      </c>
      <c r="AF408" s="50" t="b">
        <f>ISNONTEXT(IF(B408&lt;&gt;B409,COUNTIF($B$3:B408,B408),""))</f>
        <v>1</v>
      </c>
    </row>
    <row r="409" spans="1:32" ht="17" x14ac:dyDescent="0.2">
      <c r="A409" s="4">
        <v>310</v>
      </c>
      <c r="B409" s="6" t="s">
        <v>377</v>
      </c>
      <c r="C409" s="6" t="str">
        <f t="shared" si="6"/>
        <v>CJ McCollum</v>
      </c>
      <c r="D409" s="5" t="s">
        <v>67</v>
      </c>
      <c r="E409" s="5">
        <v>31</v>
      </c>
      <c r="F409" s="6" t="s">
        <v>18</v>
      </c>
      <c r="G409" s="5">
        <v>63</v>
      </c>
      <c r="H409" s="5">
        <v>63</v>
      </c>
      <c r="I409" s="5">
        <v>35.1</v>
      </c>
      <c r="J409" s="5">
        <v>7.8</v>
      </c>
      <c r="K409" s="5">
        <v>18.100000000000001</v>
      </c>
      <c r="L409" s="5">
        <v>0.434</v>
      </c>
      <c r="M409" s="5">
        <v>2.8</v>
      </c>
      <c r="N409" s="5">
        <v>7.4</v>
      </c>
      <c r="O409" s="5">
        <v>0.38100000000000001</v>
      </c>
      <c r="P409" s="5">
        <v>5</v>
      </c>
      <c r="Q409" s="5">
        <v>10.7</v>
      </c>
      <c r="R409" s="5">
        <v>0.47</v>
      </c>
      <c r="S409" s="5">
        <v>0.51100000000000001</v>
      </c>
      <c r="T409" s="5">
        <v>2.5</v>
      </c>
      <c r="U409" s="5">
        <v>3.2</v>
      </c>
      <c r="V409" s="5">
        <v>0.78600000000000003</v>
      </c>
      <c r="W409" s="5">
        <v>0.8</v>
      </c>
      <c r="X409" s="5">
        <v>3.6</v>
      </c>
      <c r="Y409" s="5">
        <v>4.4000000000000004</v>
      </c>
      <c r="Z409" s="5">
        <v>6</v>
      </c>
      <c r="AA409" s="5">
        <v>0.9</v>
      </c>
      <c r="AB409" s="5">
        <v>0.5</v>
      </c>
      <c r="AC409" s="5">
        <v>2.6</v>
      </c>
      <c r="AD409" s="5">
        <v>2</v>
      </c>
      <c r="AE409" s="5">
        <v>21</v>
      </c>
      <c r="AF409" s="50" t="b">
        <f>ISNONTEXT(IF(B409&lt;&gt;B410,COUNTIF($B$3:B409,B409),""))</f>
        <v>1</v>
      </c>
    </row>
    <row r="410" spans="1:32" ht="17" x14ac:dyDescent="0.2">
      <c r="A410" s="4">
        <v>311</v>
      </c>
      <c r="B410" s="6" t="s">
        <v>378</v>
      </c>
      <c r="C410" s="6" t="str">
        <f t="shared" si="6"/>
        <v>T.J. McConnell</v>
      </c>
      <c r="D410" s="5" t="s">
        <v>73</v>
      </c>
      <c r="E410" s="5">
        <v>30</v>
      </c>
      <c r="F410" s="6" t="s">
        <v>29</v>
      </c>
      <c r="G410" s="5">
        <v>65</v>
      </c>
      <c r="H410" s="5">
        <v>6</v>
      </c>
      <c r="I410" s="5">
        <v>19.899999999999999</v>
      </c>
      <c r="J410" s="5">
        <v>3.5</v>
      </c>
      <c r="K410" s="5">
        <v>6.5</v>
      </c>
      <c r="L410" s="5">
        <v>0.53300000000000003</v>
      </c>
      <c r="M410" s="5">
        <v>0.3</v>
      </c>
      <c r="N410" s="5">
        <v>0.8</v>
      </c>
      <c r="O410" s="5">
        <v>0.44900000000000001</v>
      </c>
      <c r="P410" s="5">
        <v>3.1</v>
      </c>
      <c r="Q410" s="5">
        <v>5.8</v>
      </c>
      <c r="R410" s="5">
        <v>0.54400000000000004</v>
      </c>
      <c r="S410" s="5">
        <v>0.55900000000000005</v>
      </c>
      <c r="T410" s="5">
        <v>0.7</v>
      </c>
      <c r="U410" s="5">
        <v>0.8</v>
      </c>
      <c r="V410" s="5">
        <v>0.85199999999999998</v>
      </c>
      <c r="W410" s="5">
        <v>0.6</v>
      </c>
      <c r="X410" s="5">
        <v>2.4</v>
      </c>
      <c r="Y410" s="5">
        <v>3</v>
      </c>
      <c r="Z410" s="5">
        <v>5.0999999999999996</v>
      </c>
      <c r="AA410" s="5">
        <v>1.1000000000000001</v>
      </c>
      <c r="AB410" s="5">
        <v>0.1</v>
      </c>
      <c r="AC410" s="5">
        <v>1.8</v>
      </c>
      <c r="AD410" s="5">
        <v>1.4</v>
      </c>
      <c r="AE410" s="5">
        <v>8</v>
      </c>
      <c r="AF410" s="50" t="b">
        <f>ISNONTEXT(IF(B410&lt;&gt;B411,COUNTIF($B$3:B410,B410),""))</f>
        <v>1</v>
      </c>
    </row>
    <row r="411" spans="1:32" ht="17" x14ac:dyDescent="0.2">
      <c r="A411" s="4">
        <v>312</v>
      </c>
      <c r="B411" s="6" t="s">
        <v>379</v>
      </c>
      <c r="C411" s="6" t="str">
        <f t="shared" si="6"/>
        <v>Jaden McDaniels</v>
      </c>
      <c r="D411" s="5" t="s">
        <v>77</v>
      </c>
      <c r="E411" s="5">
        <v>22</v>
      </c>
      <c r="F411" s="6" t="s">
        <v>38</v>
      </c>
      <c r="G411" s="5">
        <v>68</v>
      </c>
      <c r="H411" s="5">
        <v>68</v>
      </c>
      <c r="I411" s="5">
        <v>30.9</v>
      </c>
      <c r="J411" s="5">
        <v>4.5999999999999996</v>
      </c>
      <c r="K411" s="5">
        <v>8.9</v>
      </c>
      <c r="L411" s="5">
        <v>0.52100000000000002</v>
      </c>
      <c r="M411" s="5">
        <v>1.3</v>
      </c>
      <c r="N411" s="5">
        <v>3.4</v>
      </c>
      <c r="O411" s="5">
        <v>0.38500000000000001</v>
      </c>
      <c r="P411" s="5">
        <v>3.3</v>
      </c>
      <c r="Q411" s="5">
        <v>5.5</v>
      </c>
      <c r="R411" s="5">
        <v>0.60399999999999998</v>
      </c>
      <c r="S411" s="5">
        <v>0.59399999999999997</v>
      </c>
      <c r="T411" s="5">
        <v>1.3</v>
      </c>
      <c r="U411" s="5">
        <v>1.8</v>
      </c>
      <c r="V411" s="5">
        <v>0.73799999999999999</v>
      </c>
      <c r="W411" s="5">
        <v>1.2</v>
      </c>
      <c r="X411" s="5">
        <v>2.7</v>
      </c>
      <c r="Y411" s="5">
        <v>3.9</v>
      </c>
      <c r="Z411" s="5">
        <v>2</v>
      </c>
      <c r="AA411" s="5">
        <v>0.9</v>
      </c>
      <c r="AB411" s="5">
        <v>1</v>
      </c>
      <c r="AC411" s="5">
        <v>1.4</v>
      </c>
      <c r="AD411" s="5">
        <v>3.5</v>
      </c>
      <c r="AE411" s="5">
        <v>11.9</v>
      </c>
      <c r="AF411" s="50" t="b">
        <f>ISNONTEXT(IF(B411&lt;&gt;B412,COUNTIF($B$3:B411,B411),""))</f>
        <v>1</v>
      </c>
    </row>
    <row r="412" spans="1:32" ht="17" x14ac:dyDescent="0.2">
      <c r="A412" s="4">
        <v>313</v>
      </c>
      <c r="B412" s="6" t="s">
        <v>380</v>
      </c>
      <c r="C412" s="6" t="str">
        <f t="shared" si="6"/>
        <v/>
      </c>
      <c r="D412" s="5" t="s">
        <v>77</v>
      </c>
      <c r="E412" s="5">
        <v>25</v>
      </c>
      <c r="F412" s="5" t="s">
        <v>677</v>
      </c>
      <c r="G412" s="5">
        <v>69</v>
      </c>
      <c r="H412" s="5">
        <v>22</v>
      </c>
      <c r="I412" s="5">
        <v>24.7</v>
      </c>
      <c r="J412" s="5">
        <v>3.6</v>
      </c>
      <c r="K412" s="5">
        <v>8</v>
      </c>
      <c r="L412" s="5">
        <v>0.45300000000000001</v>
      </c>
      <c r="M412" s="5">
        <v>1</v>
      </c>
      <c r="N412" s="5">
        <v>3.1</v>
      </c>
      <c r="O412" s="5">
        <v>0.31900000000000001</v>
      </c>
      <c r="P412" s="5">
        <v>2.6</v>
      </c>
      <c r="Q412" s="5">
        <v>4.9000000000000004</v>
      </c>
      <c r="R412" s="5">
        <v>0.53700000000000003</v>
      </c>
      <c r="S412" s="5">
        <v>0.51500000000000001</v>
      </c>
      <c r="T412" s="5">
        <v>1.6</v>
      </c>
      <c r="U412" s="5">
        <v>1.9</v>
      </c>
      <c r="V412" s="5">
        <v>0.83699999999999997</v>
      </c>
      <c r="W412" s="5">
        <v>0.8</v>
      </c>
      <c r="X412" s="5">
        <v>3.8</v>
      </c>
      <c r="Y412" s="5">
        <v>4.5999999999999996</v>
      </c>
      <c r="Z412" s="5">
        <v>1.7</v>
      </c>
      <c r="AA412" s="5">
        <v>1</v>
      </c>
      <c r="AB412" s="5">
        <v>0.4</v>
      </c>
      <c r="AC412" s="5">
        <v>1.3</v>
      </c>
      <c r="AD412" s="5">
        <v>2.8</v>
      </c>
      <c r="AE412" s="5">
        <v>9.8000000000000007</v>
      </c>
      <c r="AF412" s="50" t="b">
        <f>ISNONTEXT(IF(B412&lt;&gt;B413,COUNTIF($B$3:B412,B412),""))</f>
        <v>0</v>
      </c>
    </row>
    <row r="413" spans="1:32" ht="17" x14ac:dyDescent="0.2">
      <c r="A413" s="4">
        <v>313</v>
      </c>
      <c r="B413" s="6" t="s">
        <v>380</v>
      </c>
      <c r="C413" s="6" t="str">
        <f t="shared" si="6"/>
        <v/>
      </c>
      <c r="D413" s="5" t="s">
        <v>77</v>
      </c>
      <c r="E413" s="5">
        <v>25</v>
      </c>
      <c r="F413" s="6" t="s">
        <v>88</v>
      </c>
      <c r="G413" s="5">
        <v>56</v>
      </c>
      <c r="H413" s="5">
        <v>21</v>
      </c>
      <c r="I413" s="5">
        <v>26.7</v>
      </c>
      <c r="J413" s="5">
        <v>3.9</v>
      </c>
      <c r="K413" s="5">
        <v>8.8000000000000007</v>
      </c>
      <c r="L413" s="5">
        <v>0.44700000000000001</v>
      </c>
      <c r="M413" s="5">
        <v>1.2</v>
      </c>
      <c r="N413" s="5">
        <v>3.6</v>
      </c>
      <c r="O413" s="5">
        <v>0.32200000000000001</v>
      </c>
      <c r="P413" s="5">
        <v>2.8</v>
      </c>
      <c r="Q413" s="5">
        <v>5.2</v>
      </c>
      <c r="R413" s="5">
        <v>0.53400000000000003</v>
      </c>
      <c r="S413" s="5">
        <v>0.51300000000000001</v>
      </c>
      <c r="T413" s="5">
        <v>1.6</v>
      </c>
      <c r="U413" s="5">
        <v>1.9</v>
      </c>
      <c r="V413" s="5">
        <v>0.84599999999999997</v>
      </c>
      <c r="W413" s="5">
        <v>0.8</v>
      </c>
      <c r="X413" s="5">
        <v>4</v>
      </c>
      <c r="Y413" s="5">
        <v>4.8</v>
      </c>
      <c r="Z413" s="5">
        <v>2</v>
      </c>
      <c r="AA413" s="5">
        <v>1.2</v>
      </c>
      <c r="AB413" s="5">
        <v>0.5</v>
      </c>
      <c r="AC413" s="5">
        <v>1.4</v>
      </c>
      <c r="AD413" s="5">
        <v>2.8</v>
      </c>
      <c r="AE413" s="5">
        <v>10.6</v>
      </c>
      <c r="AF413" s="50" t="b">
        <f>ISNONTEXT(IF(B413&lt;&gt;B414,COUNTIF($B$3:B413,B413),""))</f>
        <v>0</v>
      </c>
    </row>
    <row r="414" spans="1:32" ht="17" x14ac:dyDescent="0.2">
      <c r="A414" s="4">
        <v>313</v>
      </c>
      <c r="B414" s="6" t="s">
        <v>380</v>
      </c>
      <c r="C414" s="6" t="str">
        <f t="shared" si="6"/>
        <v>Jalen McDaniels</v>
      </c>
      <c r="D414" s="5" t="s">
        <v>77</v>
      </c>
      <c r="E414" s="5">
        <v>25</v>
      </c>
      <c r="F414" s="6" t="s">
        <v>32</v>
      </c>
      <c r="G414" s="5">
        <v>13</v>
      </c>
      <c r="H414" s="5">
        <v>1</v>
      </c>
      <c r="I414" s="5">
        <v>15.9</v>
      </c>
      <c r="J414" s="5">
        <v>2.2000000000000002</v>
      </c>
      <c r="K414" s="5">
        <v>4.3</v>
      </c>
      <c r="L414" s="5">
        <v>0.5</v>
      </c>
      <c r="M414" s="5">
        <v>0.2</v>
      </c>
      <c r="N414" s="5">
        <v>0.8</v>
      </c>
      <c r="O414" s="5">
        <v>0.27300000000000002</v>
      </c>
      <c r="P414" s="5">
        <v>1.9</v>
      </c>
      <c r="Q414" s="5">
        <v>3.5</v>
      </c>
      <c r="R414" s="5">
        <v>0.55600000000000005</v>
      </c>
      <c r="S414" s="5">
        <v>0.52700000000000002</v>
      </c>
      <c r="T414" s="5">
        <v>1.5</v>
      </c>
      <c r="U414" s="5">
        <v>1.9</v>
      </c>
      <c r="V414" s="5">
        <v>0.8</v>
      </c>
      <c r="W414" s="5">
        <v>1</v>
      </c>
      <c r="X414" s="5">
        <v>2.5</v>
      </c>
      <c r="Y414" s="5">
        <v>3.5</v>
      </c>
      <c r="Z414" s="5">
        <v>0.7</v>
      </c>
      <c r="AA414" s="5">
        <v>0.5</v>
      </c>
      <c r="AB414" s="5">
        <v>0</v>
      </c>
      <c r="AC414" s="5">
        <v>0.5</v>
      </c>
      <c r="AD414" s="5">
        <v>2.7</v>
      </c>
      <c r="AE414" s="5">
        <v>6.1</v>
      </c>
      <c r="AF414" s="50" t="b">
        <f>ISNONTEXT(IF(B414&lt;&gt;B415,COUNTIF($B$3:B414,B414),""))</f>
        <v>1</v>
      </c>
    </row>
    <row r="415" spans="1:32" ht="17" x14ac:dyDescent="0.2">
      <c r="A415" s="4">
        <v>314</v>
      </c>
      <c r="B415" s="6" t="s">
        <v>381</v>
      </c>
      <c r="C415" s="6" t="str">
        <f t="shared" si="6"/>
        <v>Doug McDermott</v>
      </c>
      <c r="D415" s="5" t="s">
        <v>77</v>
      </c>
      <c r="E415" s="5">
        <v>31</v>
      </c>
      <c r="F415" s="6" t="s">
        <v>35</v>
      </c>
      <c r="G415" s="5">
        <v>59</v>
      </c>
      <c r="H415" s="5">
        <v>0</v>
      </c>
      <c r="I415" s="5">
        <v>20.7</v>
      </c>
      <c r="J415" s="5">
        <v>3.7</v>
      </c>
      <c r="K415" s="5">
        <v>8</v>
      </c>
      <c r="L415" s="5">
        <v>0.46400000000000002</v>
      </c>
      <c r="M415" s="5">
        <v>1.9</v>
      </c>
      <c r="N415" s="5">
        <v>4.5</v>
      </c>
      <c r="O415" s="5">
        <v>0.42699999999999999</v>
      </c>
      <c r="P415" s="5">
        <v>1.8</v>
      </c>
      <c r="Q415" s="5">
        <v>3.5</v>
      </c>
      <c r="R415" s="5">
        <v>0.51200000000000001</v>
      </c>
      <c r="S415" s="5">
        <v>0.58499999999999996</v>
      </c>
      <c r="T415" s="5">
        <v>0.7</v>
      </c>
      <c r="U415" s="5">
        <v>0.9</v>
      </c>
      <c r="V415" s="5">
        <v>0.71399999999999997</v>
      </c>
      <c r="W415" s="5">
        <v>0.3</v>
      </c>
      <c r="X415" s="5">
        <v>1.9</v>
      </c>
      <c r="Y415" s="5">
        <v>2.2000000000000002</v>
      </c>
      <c r="Z415" s="5">
        <v>1.5</v>
      </c>
      <c r="AA415" s="5">
        <v>0.2</v>
      </c>
      <c r="AB415" s="5">
        <v>0.1</v>
      </c>
      <c r="AC415" s="5">
        <v>1</v>
      </c>
      <c r="AD415" s="5">
        <v>1.8</v>
      </c>
      <c r="AE415" s="5">
        <v>10</v>
      </c>
      <c r="AF415" s="50" t="b">
        <f>ISNONTEXT(IF(B415&lt;&gt;B416,COUNTIF($B$3:B415,B415),""))</f>
        <v>1</v>
      </c>
    </row>
    <row r="416" spans="1:32" ht="17" x14ac:dyDescent="0.2">
      <c r="A416" s="4">
        <v>315</v>
      </c>
      <c r="B416" s="6" t="s">
        <v>382</v>
      </c>
      <c r="C416" s="6" t="str">
        <f t="shared" si="6"/>
        <v>JaVale McGee</v>
      </c>
      <c r="D416" s="5" t="s">
        <v>63</v>
      </c>
      <c r="E416" s="5">
        <v>35</v>
      </c>
      <c r="F416" s="6" t="s">
        <v>23</v>
      </c>
      <c r="G416" s="5">
        <v>37</v>
      </c>
      <c r="H416" s="5">
        <v>7</v>
      </c>
      <c r="I416" s="5">
        <v>8</v>
      </c>
      <c r="J416" s="5">
        <v>1.8</v>
      </c>
      <c r="K416" s="5">
        <v>2.9</v>
      </c>
      <c r="L416" s="5">
        <v>0.60699999999999998</v>
      </c>
      <c r="M416" s="5">
        <v>0</v>
      </c>
      <c r="N416" s="5">
        <v>0.1</v>
      </c>
      <c r="O416" s="5">
        <v>0.25</v>
      </c>
      <c r="P416" s="5">
        <v>1.7</v>
      </c>
      <c r="Q416" s="5">
        <v>2.8</v>
      </c>
      <c r="R416" s="5">
        <v>0.621</v>
      </c>
      <c r="S416" s="5">
        <v>0.61199999999999999</v>
      </c>
      <c r="T416" s="5">
        <v>0.5</v>
      </c>
      <c r="U416" s="5">
        <v>0.9</v>
      </c>
      <c r="V416" s="5">
        <v>0.58799999999999997</v>
      </c>
      <c r="W416" s="5">
        <v>0.8</v>
      </c>
      <c r="X416" s="5">
        <v>1.8</v>
      </c>
      <c r="Y416" s="5">
        <v>2.5</v>
      </c>
      <c r="Z416" s="5">
        <v>0.3</v>
      </c>
      <c r="AA416" s="5">
        <v>0.1</v>
      </c>
      <c r="AB416" s="5">
        <v>0.6</v>
      </c>
      <c r="AC416" s="5">
        <v>0.9</v>
      </c>
      <c r="AD416" s="5">
        <v>1.2</v>
      </c>
      <c r="AE416" s="5">
        <v>4.0999999999999996</v>
      </c>
      <c r="AF416" s="50" t="b">
        <f>ISNONTEXT(IF(B416&lt;&gt;B417,COUNTIF($B$3:B416,B416),""))</f>
        <v>1</v>
      </c>
    </row>
    <row r="417" spans="1:32" ht="17" x14ac:dyDescent="0.2">
      <c r="A417" s="4">
        <v>316</v>
      </c>
      <c r="B417" s="6" t="s">
        <v>383</v>
      </c>
      <c r="C417" s="6" t="str">
        <f t="shared" si="6"/>
        <v>Bryce McGowens</v>
      </c>
      <c r="D417" s="5" t="s">
        <v>67</v>
      </c>
      <c r="E417" s="5">
        <v>20</v>
      </c>
      <c r="F417" s="6" t="s">
        <v>88</v>
      </c>
      <c r="G417" s="5">
        <v>36</v>
      </c>
      <c r="H417" s="5">
        <v>1</v>
      </c>
      <c r="I417" s="5">
        <v>14.8</v>
      </c>
      <c r="J417" s="5">
        <v>1.2</v>
      </c>
      <c r="K417" s="5">
        <v>3.4</v>
      </c>
      <c r="L417" s="5">
        <v>0.36399999999999999</v>
      </c>
      <c r="M417" s="5">
        <v>0.4</v>
      </c>
      <c r="N417" s="5">
        <v>1.3</v>
      </c>
      <c r="O417" s="5">
        <v>0.311</v>
      </c>
      <c r="P417" s="5">
        <v>0.8</v>
      </c>
      <c r="Q417" s="5">
        <v>2.1</v>
      </c>
      <c r="R417" s="5">
        <v>0.39500000000000002</v>
      </c>
      <c r="S417" s="5">
        <v>0.42099999999999999</v>
      </c>
      <c r="T417" s="5">
        <v>0.9</v>
      </c>
      <c r="U417" s="5">
        <v>1.2</v>
      </c>
      <c r="V417" s="5">
        <v>0.79100000000000004</v>
      </c>
      <c r="W417" s="5">
        <v>0.4</v>
      </c>
      <c r="X417" s="5">
        <v>1.3</v>
      </c>
      <c r="Y417" s="5">
        <v>1.7</v>
      </c>
      <c r="Z417" s="5">
        <v>0.8</v>
      </c>
      <c r="AA417" s="5">
        <v>0.3</v>
      </c>
      <c r="AB417" s="5">
        <v>0.1</v>
      </c>
      <c r="AC417" s="5">
        <v>0.7</v>
      </c>
      <c r="AD417" s="5">
        <v>0.9</v>
      </c>
      <c r="AE417" s="5">
        <v>3.8</v>
      </c>
      <c r="AF417" s="50" t="b">
        <f>ISNONTEXT(IF(B417&lt;&gt;B418,COUNTIF($B$3:B417,B417),""))</f>
        <v>1</v>
      </c>
    </row>
    <row r="418" spans="1:32" ht="17" x14ac:dyDescent="0.2">
      <c r="A418" s="4">
        <v>317</v>
      </c>
      <c r="B418" s="6" t="s">
        <v>384</v>
      </c>
      <c r="C418" s="6" t="str">
        <f t="shared" si="6"/>
        <v>Rodney McGruder</v>
      </c>
      <c r="D418" s="5" t="s">
        <v>67</v>
      </c>
      <c r="E418" s="5">
        <v>31</v>
      </c>
      <c r="F418" s="6" t="s">
        <v>28</v>
      </c>
      <c r="G418" s="5">
        <v>30</v>
      </c>
      <c r="H418" s="5">
        <v>10</v>
      </c>
      <c r="I418" s="5">
        <v>15.3</v>
      </c>
      <c r="J418" s="5">
        <v>1.8</v>
      </c>
      <c r="K418" s="5">
        <v>4.4000000000000004</v>
      </c>
      <c r="L418" s="5">
        <v>0.41699999999999998</v>
      </c>
      <c r="M418" s="5">
        <v>1.3</v>
      </c>
      <c r="N418" s="5">
        <v>2.8</v>
      </c>
      <c r="O418" s="5">
        <v>0.44700000000000001</v>
      </c>
      <c r="P418" s="5">
        <v>0.6</v>
      </c>
      <c r="Q418" s="5">
        <v>1.6</v>
      </c>
      <c r="R418" s="5">
        <v>0.36199999999999999</v>
      </c>
      <c r="S418" s="5">
        <v>0.56100000000000005</v>
      </c>
      <c r="T418" s="5">
        <v>0.4</v>
      </c>
      <c r="U418" s="5">
        <v>0.6</v>
      </c>
      <c r="V418" s="5">
        <v>0.76500000000000001</v>
      </c>
      <c r="W418" s="5">
        <v>0.6</v>
      </c>
      <c r="X418" s="5">
        <v>1.4</v>
      </c>
      <c r="Y418" s="5">
        <v>2</v>
      </c>
      <c r="Z418" s="5">
        <v>0.8</v>
      </c>
      <c r="AA418" s="5">
        <v>0.4</v>
      </c>
      <c r="AB418" s="5">
        <v>0</v>
      </c>
      <c r="AC418" s="5">
        <v>0.3</v>
      </c>
      <c r="AD418" s="5">
        <v>1.1000000000000001</v>
      </c>
      <c r="AE418" s="5">
        <v>5.4</v>
      </c>
      <c r="AF418" s="50" t="b">
        <f>ISNONTEXT(IF(B418&lt;&gt;B419,COUNTIF($B$3:B418,B418),""))</f>
        <v>1</v>
      </c>
    </row>
    <row r="419" spans="1:32" ht="17" x14ac:dyDescent="0.2">
      <c r="A419" s="4">
        <v>318</v>
      </c>
      <c r="B419" s="6" t="s">
        <v>385</v>
      </c>
      <c r="C419" s="6" t="str">
        <f t="shared" si="6"/>
        <v>Jordan McLaughlin</v>
      </c>
      <c r="D419" s="5" t="s">
        <v>73</v>
      </c>
      <c r="E419" s="5">
        <v>26</v>
      </c>
      <c r="F419" s="6" t="s">
        <v>38</v>
      </c>
      <c r="G419" s="5">
        <v>34</v>
      </c>
      <c r="H419" s="5">
        <v>0</v>
      </c>
      <c r="I419" s="5">
        <v>15.7</v>
      </c>
      <c r="J419" s="5">
        <v>1.5</v>
      </c>
      <c r="K419" s="5">
        <v>3.5</v>
      </c>
      <c r="L419" s="5">
        <v>0.42399999999999999</v>
      </c>
      <c r="M419" s="5">
        <v>0.5</v>
      </c>
      <c r="N419" s="5">
        <v>1.9</v>
      </c>
      <c r="O419" s="5">
        <v>0.27700000000000002</v>
      </c>
      <c r="P419" s="5">
        <v>0.9</v>
      </c>
      <c r="Q419" s="5">
        <v>1.6</v>
      </c>
      <c r="R419" s="5">
        <v>0.60399999999999998</v>
      </c>
      <c r="S419" s="5">
        <v>0.5</v>
      </c>
      <c r="T419" s="5">
        <v>0.3</v>
      </c>
      <c r="U419" s="5">
        <v>0.3</v>
      </c>
      <c r="V419" s="5">
        <v>0.9</v>
      </c>
      <c r="W419" s="5">
        <v>0.4</v>
      </c>
      <c r="X419" s="5">
        <v>1.1000000000000001</v>
      </c>
      <c r="Y419" s="5">
        <v>1.5</v>
      </c>
      <c r="Z419" s="5">
        <v>3.1</v>
      </c>
      <c r="AA419" s="5">
        <v>0.9</v>
      </c>
      <c r="AB419" s="5">
        <v>0.1</v>
      </c>
      <c r="AC419" s="5">
        <v>0.7</v>
      </c>
      <c r="AD419" s="5">
        <v>0.5</v>
      </c>
      <c r="AE419" s="5">
        <v>3.7</v>
      </c>
      <c r="AF419" s="50" t="b">
        <f>ISNONTEXT(IF(B419&lt;&gt;B420,COUNTIF($B$3:B419,B419),""))</f>
        <v>1</v>
      </c>
    </row>
    <row r="420" spans="1:32" ht="17" x14ac:dyDescent="0.2">
      <c r="A420" s="4">
        <v>319</v>
      </c>
      <c r="B420" s="6" t="s">
        <v>386</v>
      </c>
      <c r="C420" s="6" t="str">
        <f t="shared" si="6"/>
        <v>De'Anthony Melton</v>
      </c>
      <c r="D420" s="5" t="s">
        <v>73</v>
      </c>
      <c r="E420" s="5">
        <v>24</v>
      </c>
      <c r="F420" s="6" t="s">
        <v>32</v>
      </c>
      <c r="G420" s="5">
        <v>66</v>
      </c>
      <c r="H420" s="5">
        <v>51</v>
      </c>
      <c r="I420" s="5">
        <v>27.7</v>
      </c>
      <c r="J420" s="5">
        <v>3.6</v>
      </c>
      <c r="K420" s="5">
        <v>8.3000000000000007</v>
      </c>
      <c r="L420" s="5">
        <v>0.42799999999999999</v>
      </c>
      <c r="M420" s="5">
        <v>2.1</v>
      </c>
      <c r="N420" s="5">
        <v>5.2</v>
      </c>
      <c r="O420" s="5">
        <v>0.40200000000000002</v>
      </c>
      <c r="P420" s="5">
        <v>1.5</v>
      </c>
      <c r="Q420" s="5">
        <v>3.2</v>
      </c>
      <c r="R420" s="5">
        <v>0.47099999999999997</v>
      </c>
      <c r="S420" s="5">
        <v>0.55400000000000005</v>
      </c>
      <c r="T420" s="5">
        <v>0.8</v>
      </c>
      <c r="U420" s="5">
        <v>1.1000000000000001</v>
      </c>
      <c r="V420" s="5">
        <v>0.8</v>
      </c>
      <c r="W420" s="5">
        <v>0.8</v>
      </c>
      <c r="X420" s="5">
        <v>3.3</v>
      </c>
      <c r="Y420" s="5">
        <v>4.0999999999999996</v>
      </c>
      <c r="Z420" s="5">
        <v>2.6</v>
      </c>
      <c r="AA420" s="5">
        <v>1.6</v>
      </c>
      <c r="AB420" s="5">
        <v>0.5</v>
      </c>
      <c r="AC420" s="5">
        <v>1.3</v>
      </c>
      <c r="AD420" s="5">
        <v>2.5</v>
      </c>
      <c r="AE420" s="5">
        <v>10.1</v>
      </c>
      <c r="AF420" s="50" t="b">
        <f>ISNONTEXT(IF(B420&lt;&gt;B421,COUNTIF($B$3:B420,B420),""))</f>
        <v>1</v>
      </c>
    </row>
    <row r="421" spans="1:32" ht="17" x14ac:dyDescent="0.2">
      <c r="A421" s="4">
        <v>320</v>
      </c>
      <c r="B421" s="6" t="s">
        <v>387</v>
      </c>
      <c r="C421" s="6" t="str">
        <f t="shared" si="6"/>
        <v>Sam Merrill</v>
      </c>
      <c r="D421" s="5" t="s">
        <v>67</v>
      </c>
      <c r="E421" s="5">
        <v>26</v>
      </c>
      <c r="F421" s="6" t="s">
        <v>37</v>
      </c>
      <c r="G421" s="5">
        <v>2</v>
      </c>
      <c r="H421" s="5">
        <v>0</v>
      </c>
      <c r="I421" s="5">
        <v>4</v>
      </c>
      <c r="J421" s="5">
        <v>0.5</v>
      </c>
      <c r="K421" s="5">
        <v>1.5</v>
      </c>
      <c r="L421" s="5">
        <v>0.33300000000000002</v>
      </c>
      <c r="M421" s="5">
        <v>0</v>
      </c>
      <c r="N421" s="5">
        <v>1</v>
      </c>
      <c r="O421" s="5">
        <v>0</v>
      </c>
      <c r="P421" s="5">
        <v>0.5</v>
      </c>
      <c r="Q421" s="5">
        <v>0.5</v>
      </c>
      <c r="R421" s="5">
        <v>1</v>
      </c>
      <c r="S421" s="5">
        <v>0.33300000000000002</v>
      </c>
      <c r="T421" s="5">
        <v>0</v>
      </c>
      <c r="U421" s="5">
        <v>0</v>
      </c>
      <c r="V421" s="5"/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0.5</v>
      </c>
      <c r="AE421" s="5">
        <v>1</v>
      </c>
      <c r="AF421" s="50" t="b">
        <f>ISNONTEXT(IF(B421&lt;&gt;B422,COUNTIF($B$3:B421,B421),""))</f>
        <v>1</v>
      </c>
    </row>
    <row r="422" spans="1:32" ht="17" x14ac:dyDescent="0.2">
      <c r="A422" s="4" t="s">
        <v>44</v>
      </c>
      <c r="B422" s="4" t="s">
        <v>45</v>
      </c>
      <c r="C422" s="6" t="str">
        <f t="shared" si="6"/>
        <v>Player</v>
      </c>
      <c r="D422" s="4" t="s">
        <v>46</v>
      </c>
      <c r="E422" s="4" t="s">
        <v>47</v>
      </c>
      <c r="F422" s="4" t="s">
        <v>48</v>
      </c>
      <c r="G422" s="4" t="s">
        <v>49</v>
      </c>
      <c r="H422" s="4" t="s">
        <v>50</v>
      </c>
      <c r="I422" s="4" t="s">
        <v>51</v>
      </c>
      <c r="J422" s="4" t="s">
        <v>52</v>
      </c>
      <c r="K422" s="4" t="s">
        <v>1</v>
      </c>
      <c r="L422" s="4" t="s">
        <v>2</v>
      </c>
      <c r="M422" s="4" t="s">
        <v>53</v>
      </c>
      <c r="N422" s="4" t="s">
        <v>3</v>
      </c>
      <c r="O422" s="4" t="s">
        <v>4</v>
      </c>
      <c r="P422" s="4" t="s">
        <v>54</v>
      </c>
      <c r="Q422" s="4" t="s">
        <v>55</v>
      </c>
      <c r="R422" s="4" t="s">
        <v>56</v>
      </c>
      <c r="S422" s="4" t="s">
        <v>57</v>
      </c>
      <c r="T422" s="4" t="s">
        <v>58</v>
      </c>
      <c r="U422" s="4" t="s">
        <v>5</v>
      </c>
      <c r="V422" s="4" t="s">
        <v>6</v>
      </c>
      <c r="W422" s="4" t="s">
        <v>59</v>
      </c>
      <c r="X422" s="4" t="s">
        <v>60</v>
      </c>
      <c r="Y422" s="4" t="s">
        <v>61</v>
      </c>
      <c r="Z422" s="4" t="s">
        <v>7</v>
      </c>
      <c r="AA422" s="4" t="s">
        <v>8</v>
      </c>
      <c r="AB422" s="4" t="s">
        <v>9</v>
      </c>
      <c r="AC422" s="4" t="s">
        <v>10</v>
      </c>
      <c r="AD422" s="4" t="s">
        <v>11</v>
      </c>
      <c r="AE422" s="4" t="s">
        <v>0</v>
      </c>
      <c r="AF422" s="50" t="b">
        <f>ISNONTEXT(IF(B422&lt;&gt;B423,COUNTIF($B$3:B422,B422),""))</f>
        <v>1</v>
      </c>
    </row>
    <row r="423" spans="1:32" ht="17" x14ac:dyDescent="0.2">
      <c r="A423" s="4">
        <v>321</v>
      </c>
      <c r="B423" s="6" t="s">
        <v>388</v>
      </c>
      <c r="C423" s="6" t="str">
        <f t="shared" si="6"/>
        <v>Chimezie Metu</v>
      </c>
      <c r="D423" s="5" t="s">
        <v>63</v>
      </c>
      <c r="E423" s="5">
        <v>25</v>
      </c>
      <c r="F423" s="6" t="s">
        <v>14</v>
      </c>
      <c r="G423" s="5">
        <v>56</v>
      </c>
      <c r="H423" s="5">
        <v>0</v>
      </c>
      <c r="I423" s="5">
        <v>10.9</v>
      </c>
      <c r="J423" s="5">
        <v>2.1</v>
      </c>
      <c r="K423" s="5">
        <v>3.4</v>
      </c>
      <c r="L423" s="5">
        <v>0.60499999999999998</v>
      </c>
      <c r="M423" s="5">
        <v>0.2</v>
      </c>
      <c r="N423" s="5">
        <v>0.6</v>
      </c>
      <c r="O423" s="5">
        <v>0.25700000000000001</v>
      </c>
      <c r="P423" s="5">
        <v>1.9</v>
      </c>
      <c r="Q423" s="5">
        <v>2.8</v>
      </c>
      <c r="R423" s="5">
        <v>0.68400000000000005</v>
      </c>
      <c r="S423" s="5">
        <v>0.629</v>
      </c>
      <c r="T423" s="5">
        <v>0.7</v>
      </c>
      <c r="U423" s="5">
        <v>1</v>
      </c>
      <c r="V423" s="5">
        <v>0.75900000000000001</v>
      </c>
      <c r="W423" s="5">
        <v>0.7</v>
      </c>
      <c r="X423" s="5">
        <v>2.2999999999999998</v>
      </c>
      <c r="Y423" s="5">
        <v>3</v>
      </c>
      <c r="Z423" s="5">
        <v>0.7</v>
      </c>
      <c r="AA423" s="5">
        <v>0.4</v>
      </c>
      <c r="AB423" s="5">
        <v>0.3</v>
      </c>
      <c r="AC423" s="5">
        <v>0.5</v>
      </c>
      <c r="AD423" s="5">
        <v>1.3</v>
      </c>
      <c r="AE423" s="5">
        <v>5</v>
      </c>
      <c r="AF423" s="50" t="b">
        <f>ISNONTEXT(IF(B423&lt;&gt;B424,COUNTIF($B$3:B423,B423),""))</f>
        <v>1</v>
      </c>
    </row>
    <row r="424" spans="1:32" ht="17" x14ac:dyDescent="0.2">
      <c r="A424" s="4">
        <v>322</v>
      </c>
      <c r="B424" s="6" t="s">
        <v>389</v>
      </c>
      <c r="C424" s="6" t="str">
        <f t="shared" si="6"/>
        <v>Khris Middleton</v>
      </c>
      <c r="D424" s="5" t="s">
        <v>77</v>
      </c>
      <c r="E424" s="5">
        <v>31</v>
      </c>
      <c r="F424" s="6" t="s">
        <v>17</v>
      </c>
      <c r="G424" s="5">
        <v>26</v>
      </c>
      <c r="H424" s="5">
        <v>12</v>
      </c>
      <c r="I424" s="5">
        <v>23.7</v>
      </c>
      <c r="J424" s="5">
        <v>5.0999999999999996</v>
      </c>
      <c r="K424" s="5">
        <v>12</v>
      </c>
      <c r="L424" s="5">
        <v>0.42399999999999999</v>
      </c>
      <c r="M424" s="5">
        <v>1.5</v>
      </c>
      <c r="N424" s="5">
        <v>4.7</v>
      </c>
      <c r="O424" s="5">
        <v>0.317</v>
      </c>
      <c r="P424" s="5">
        <v>3.6</v>
      </c>
      <c r="Q424" s="5">
        <v>7.2</v>
      </c>
      <c r="R424" s="5">
        <v>0.495</v>
      </c>
      <c r="S424" s="5">
        <v>0.48699999999999999</v>
      </c>
      <c r="T424" s="5">
        <v>2.9</v>
      </c>
      <c r="U424" s="5">
        <v>3.2</v>
      </c>
      <c r="V424" s="5">
        <v>0.90500000000000003</v>
      </c>
      <c r="W424" s="5">
        <v>0.8</v>
      </c>
      <c r="X424" s="5">
        <v>3.2</v>
      </c>
      <c r="Y424" s="5">
        <v>4</v>
      </c>
      <c r="Z424" s="5">
        <v>4.8</v>
      </c>
      <c r="AA424" s="5">
        <v>0.8</v>
      </c>
      <c r="AB424" s="5">
        <v>0.2</v>
      </c>
      <c r="AC424" s="5">
        <v>2.1</v>
      </c>
      <c r="AD424" s="5">
        <v>2.2000000000000002</v>
      </c>
      <c r="AE424" s="5">
        <v>14.6</v>
      </c>
      <c r="AF424" s="50" t="b">
        <f>ISNONTEXT(IF(B424&lt;&gt;B425,COUNTIF($B$3:B424,B424),""))</f>
        <v>1</v>
      </c>
    </row>
    <row r="425" spans="1:32" ht="17" x14ac:dyDescent="0.2">
      <c r="A425" s="4">
        <v>323</v>
      </c>
      <c r="B425" s="6" t="s">
        <v>390</v>
      </c>
      <c r="C425" s="6" t="str">
        <f t="shared" si="6"/>
        <v>Patty Mills</v>
      </c>
      <c r="D425" s="5" t="s">
        <v>73</v>
      </c>
      <c r="E425" s="5">
        <v>34</v>
      </c>
      <c r="F425" s="6" t="s">
        <v>125</v>
      </c>
      <c r="G425" s="5">
        <v>38</v>
      </c>
      <c r="H425" s="5">
        <v>1</v>
      </c>
      <c r="I425" s="5">
        <v>13.6</v>
      </c>
      <c r="J425" s="5">
        <v>2.1</v>
      </c>
      <c r="K425" s="5">
        <v>5.0999999999999996</v>
      </c>
      <c r="L425" s="5">
        <v>0.42</v>
      </c>
      <c r="M425" s="5">
        <v>1.2</v>
      </c>
      <c r="N425" s="5">
        <v>3.2</v>
      </c>
      <c r="O425" s="5">
        <v>0.38200000000000001</v>
      </c>
      <c r="P425" s="5">
        <v>0.9</v>
      </c>
      <c r="Q425" s="5">
        <v>1.8</v>
      </c>
      <c r="R425" s="5">
        <v>0.48599999999999999</v>
      </c>
      <c r="S425" s="5">
        <v>0.54100000000000004</v>
      </c>
      <c r="T425" s="5">
        <v>0.6</v>
      </c>
      <c r="U425" s="5">
        <v>0.6</v>
      </c>
      <c r="V425" s="5">
        <v>0.91300000000000003</v>
      </c>
      <c r="W425" s="5">
        <v>0.2</v>
      </c>
      <c r="X425" s="5">
        <v>0.9</v>
      </c>
      <c r="Y425" s="5">
        <v>1.1000000000000001</v>
      </c>
      <c r="Z425" s="5">
        <v>1.4</v>
      </c>
      <c r="AA425" s="5">
        <v>0.4</v>
      </c>
      <c r="AB425" s="5">
        <v>0.1</v>
      </c>
      <c r="AC425" s="5">
        <v>0.7</v>
      </c>
      <c r="AD425" s="5">
        <v>0.7</v>
      </c>
      <c r="AE425" s="5">
        <v>6.1</v>
      </c>
      <c r="AF425" s="50" t="b">
        <f>ISNONTEXT(IF(B425&lt;&gt;B426,COUNTIF($B$3:B425,B425),""))</f>
        <v>1</v>
      </c>
    </row>
    <row r="426" spans="1:32" ht="17" x14ac:dyDescent="0.2">
      <c r="A426" s="4">
        <v>324</v>
      </c>
      <c r="B426" s="6" t="s">
        <v>391</v>
      </c>
      <c r="C426" s="6" t="str">
        <f t="shared" si="6"/>
        <v>Shake Milton</v>
      </c>
      <c r="D426" s="5" t="s">
        <v>67</v>
      </c>
      <c r="E426" s="5">
        <v>26</v>
      </c>
      <c r="F426" s="6" t="s">
        <v>32</v>
      </c>
      <c r="G426" s="5">
        <v>65</v>
      </c>
      <c r="H426" s="5">
        <v>9</v>
      </c>
      <c r="I426" s="5">
        <v>20.3</v>
      </c>
      <c r="J426" s="5">
        <v>3.2</v>
      </c>
      <c r="K426" s="5">
        <v>6.5</v>
      </c>
      <c r="L426" s="5">
        <v>0.498</v>
      </c>
      <c r="M426" s="5">
        <v>0.8</v>
      </c>
      <c r="N426" s="5">
        <v>2</v>
      </c>
      <c r="O426" s="5">
        <v>0.40600000000000003</v>
      </c>
      <c r="P426" s="5">
        <v>2.4</v>
      </c>
      <c r="Q426" s="5">
        <v>4.5</v>
      </c>
      <c r="R426" s="5">
        <v>0.53700000000000003</v>
      </c>
      <c r="S426" s="5">
        <v>0.55900000000000005</v>
      </c>
      <c r="T426" s="5">
        <v>1.3</v>
      </c>
      <c r="U426" s="5">
        <v>1.5</v>
      </c>
      <c r="V426" s="5">
        <v>0.84</v>
      </c>
      <c r="W426" s="5">
        <v>0.5</v>
      </c>
      <c r="X426" s="5">
        <v>2</v>
      </c>
      <c r="Y426" s="5">
        <v>2.5</v>
      </c>
      <c r="Z426" s="5">
        <v>2.8</v>
      </c>
      <c r="AA426" s="5">
        <v>0.3</v>
      </c>
      <c r="AB426" s="5">
        <v>0.2</v>
      </c>
      <c r="AC426" s="5">
        <v>1.2</v>
      </c>
      <c r="AD426" s="5">
        <v>1.5</v>
      </c>
      <c r="AE426" s="5">
        <v>8.6</v>
      </c>
      <c r="AF426" s="50" t="b">
        <f>ISNONTEXT(IF(B426&lt;&gt;B427,COUNTIF($B$3:B426,B426),""))</f>
        <v>1</v>
      </c>
    </row>
    <row r="427" spans="1:32" ht="17" x14ac:dyDescent="0.2">
      <c r="A427" s="4">
        <v>325</v>
      </c>
      <c r="B427" s="6" t="s">
        <v>392</v>
      </c>
      <c r="C427" s="6" t="str">
        <f t="shared" si="6"/>
        <v>Josh Minott</v>
      </c>
      <c r="D427" s="5" t="s">
        <v>77</v>
      </c>
      <c r="E427" s="5">
        <v>20</v>
      </c>
      <c r="F427" s="6" t="s">
        <v>38</v>
      </c>
      <c r="G427" s="5">
        <v>13</v>
      </c>
      <c r="H427" s="5">
        <v>0</v>
      </c>
      <c r="I427" s="5">
        <v>5.8</v>
      </c>
      <c r="J427" s="5">
        <v>1.2</v>
      </c>
      <c r="K427" s="5">
        <v>2.4</v>
      </c>
      <c r="L427" s="5">
        <v>0.51600000000000001</v>
      </c>
      <c r="M427" s="5">
        <v>0.2</v>
      </c>
      <c r="N427" s="5">
        <v>0.5</v>
      </c>
      <c r="O427" s="5">
        <v>0.33300000000000002</v>
      </c>
      <c r="P427" s="5">
        <v>1.1000000000000001</v>
      </c>
      <c r="Q427" s="5">
        <v>1.9</v>
      </c>
      <c r="R427" s="5">
        <v>0.56000000000000005</v>
      </c>
      <c r="S427" s="5">
        <v>0.54800000000000004</v>
      </c>
      <c r="T427" s="5">
        <v>0.5</v>
      </c>
      <c r="U427" s="5">
        <v>0.5</v>
      </c>
      <c r="V427" s="5">
        <v>1</v>
      </c>
      <c r="W427" s="5">
        <v>0.4</v>
      </c>
      <c r="X427" s="5">
        <v>1.3</v>
      </c>
      <c r="Y427" s="5">
        <v>1.7</v>
      </c>
      <c r="Z427" s="5">
        <v>0.2</v>
      </c>
      <c r="AA427" s="5">
        <v>0.2</v>
      </c>
      <c r="AB427" s="5">
        <v>0.5</v>
      </c>
      <c r="AC427" s="5">
        <v>0</v>
      </c>
      <c r="AD427" s="5">
        <v>0.6</v>
      </c>
      <c r="AE427" s="5">
        <v>3.1</v>
      </c>
      <c r="AF427" s="50" t="b">
        <f>ISNONTEXT(IF(B427&lt;&gt;B428,COUNTIF($B$3:B427,B427),""))</f>
        <v>1</v>
      </c>
    </row>
    <row r="428" spans="1:32" ht="17" x14ac:dyDescent="0.2">
      <c r="A428" s="4">
        <v>326</v>
      </c>
      <c r="B428" s="6" t="s">
        <v>393</v>
      </c>
      <c r="C428" s="6" t="str">
        <f t="shared" si="6"/>
        <v>Davion Mitchell</v>
      </c>
      <c r="D428" s="5" t="s">
        <v>73</v>
      </c>
      <c r="E428" s="5">
        <v>24</v>
      </c>
      <c r="F428" s="6" t="s">
        <v>14</v>
      </c>
      <c r="G428" s="5">
        <v>68</v>
      </c>
      <c r="H428" s="5">
        <v>7</v>
      </c>
      <c r="I428" s="5">
        <v>17.899999999999999</v>
      </c>
      <c r="J428" s="5">
        <v>2.2999999999999998</v>
      </c>
      <c r="K428" s="5">
        <v>4.9000000000000004</v>
      </c>
      <c r="L428" s="5">
        <v>0.45500000000000002</v>
      </c>
      <c r="M428" s="5">
        <v>0.8</v>
      </c>
      <c r="N428" s="5">
        <v>2.4</v>
      </c>
      <c r="O428" s="5">
        <v>0.32500000000000001</v>
      </c>
      <c r="P428" s="5">
        <v>1.5</v>
      </c>
      <c r="Q428" s="5">
        <v>2.5</v>
      </c>
      <c r="R428" s="5">
        <v>0.57799999999999996</v>
      </c>
      <c r="S428" s="5">
        <v>0.53400000000000003</v>
      </c>
      <c r="T428" s="5">
        <v>0.3</v>
      </c>
      <c r="U428" s="5">
        <v>0.4</v>
      </c>
      <c r="V428" s="5">
        <v>0.78600000000000003</v>
      </c>
      <c r="W428" s="5">
        <v>0.2</v>
      </c>
      <c r="X428" s="5">
        <v>1.1000000000000001</v>
      </c>
      <c r="Y428" s="5">
        <v>1.3</v>
      </c>
      <c r="Z428" s="5">
        <v>2.2000000000000002</v>
      </c>
      <c r="AA428" s="5">
        <v>0.5</v>
      </c>
      <c r="AB428" s="5">
        <v>0.2</v>
      </c>
      <c r="AC428" s="5">
        <v>0.8</v>
      </c>
      <c r="AD428" s="5">
        <v>1.4</v>
      </c>
      <c r="AE428" s="5">
        <v>5.6</v>
      </c>
      <c r="AF428" s="50" t="b">
        <f>ISNONTEXT(IF(B428&lt;&gt;B429,COUNTIF($B$3:B428,B428),""))</f>
        <v>1</v>
      </c>
    </row>
    <row r="429" spans="1:32" ht="17" x14ac:dyDescent="0.2">
      <c r="A429" s="4">
        <v>327</v>
      </c>
      <c r="B429" s="6" t="s">
        <v>394</v>
      </c>
      <c r="C429" s="6" t="str">
        <f t="shared" si="6"/>
        <v>Donovan Mitchell</v>
      </c>
      <c r="D429" s="5" t="s">
        <v>67</v>
      </c>
      <c r="E429" s="5">
        <v>26</v>
      </c>
      <c r="F429" s="6" t="s">
        <v>37</v>
      </c>
      <c r="G429" s="5">
        <v>61</v>
      </c>
      <c r="H429" s="5">
        <v>61</v>
      </c>
      <c r="I429" s="5">
        <v>35.5</v>
      </c>
      <c r="J429" s="5">
        <v>9.6999999999999993</v>
      </c>
      <c r="K429" s="5">
        <v>20.3</v>
      </c>
      <c r="L429" s="5">
        <v>0.47699999999999998</v>
      </c>
      <c r="M429" s="5">
        <v>3.5</v>
      </c>
      <c r="N429" s="5">
        <v>9.3000000000000007</v>
      </c>
      <c r="O429" s="5">
        <v>0.376</v>
      </c>
      <c r="P429" s="5">
        <v>6.2</v>
      </c>
      <c r="Q429" s="5">
        <v>10.9</v>
      </c>
      <c r="R429" s="5">
        <v>0.56399999999999995</v>
      </c>
      <c r="S429" s="5">
        <v>0.56399999999999995</v>
      </c>
      <c r="T429" s="5">
        <v>4.5</v>
      </c>
      <c r="U429" s="5">
        <v>5.0999999999999996</v>
      </c>
      <c r="V429" s="5">
        <v>0.876</v>
      </c>
      <c r="W429" s="5">
        <v>1</v>
      </c>
      <c r="X429" s="5">
        <v>3.2</v>
      </c>
      <c r="Y429" s="5">
        <v>4.0999999999999996</v>
      </c>
      <c r="Z429" s="5">
        <v>4.5999999999999996</v>
      </c>
      <c r="AA429" s="5">
        <v>1.5</v>
      </c>
      <c r="AB429" s="5">
        <v>0.4</v>
      </c>
      <c r="AC429" s="5">
        <v>2.6</v>
      </c>
      <c r="AD429" s="5">
        <v>2.4</v>
      </c>
      <c r="AE429" s="5">
        <v>27.4</v>
      </c>
      <c r="AF429" s="50" t="b">
        <f>ISNONTEXT(IF(B429&lt;&gt;B430,COUNTIF($B$3:B429,B429),""))</f>
        <v>1</v>
      </c>
    </row>
    <row r="430" spans="1:32" ht="17" x14ac:dyDescent="0.2">
      <c r="A430" s="4">
        <v>328</v>
      </c>
      <c r="B430" s="6" t="s">
        <v>395</v>
      </c>
      <c r="C430" s="6" t="str">
        <f t="shared" si="6"/>
        <v>Evan Mobley</v>
      </c>
      <c r="D430" s="5" t="s">
        <v>11</v>
      </c>
      <c r="E430" s="5">
        <v>21</v>
      </c>
      <c r="F430" s="6" t="s">
        <v>37</v>
      </c>
      <c r="G430" s="5">
        <v>71</v>
      </c>
      <c r="H430" s="5">
        <v>71</v>
      </c>
      <c r="I430" s="5">
        <v>34.299999999999997</v>
      </c>
      <c r="J430" s="5">
        <v>6.6</v>
      </c>
      <c r="K430" s="5">
        <v>12</v>
      </c>
      <c r="L430" s="5">
        <v>0.54900000000000004</v>
      </c>
      <c r="M430" s="5">
        <v>0.3</v>
      </c>
      <c r="N430" s="5">
        <v>1.3</v>
      </c>
      <c r="O430" s="5">
        <v>0.21099999999999999</v>
      </c>
      <c r="P430" s="5">
        <v>6.3</v>
      </c>
      <c r="Q430" s="5">
        <v>10.6</v>
      </c>
      <c r="R430" s="5">
        <v>0.59199999999999997</v>
      </c>
      <c r="S430" s="5">
        <v>0.56100000000000005</v>
      </c>
      <c r="T430" s="5">
        <v>2.7</v>
      </c>
      <c r="U430" s="5">
        <v>4</v>
      </c>
      <c r="V430" s="5">
        <v>0.68200000000000005</v>
      </c>
      <c r="W430" s="5">
        <v>2.2999999999999998</v>
      </c>
      <c r="X430" s="5">
        <v>6.6</v>
      </c>
      <c r="Y430" s="5">
        <v>8.9</v>
      </c>
      <c r="Z430" s="5">
        <v>2.7</v>
      </c>
      <c r="AA430" s="5">
        <v>0.8</v>
      </c>
      <c r="AB430" s="5">
        <v>1.4</v>
      </c>
      <c r="AC430" s="5">
        <v>2</v>
      </c>
      <c r="AD430" s="5">
        <v>2.9</v>
      </c>
      <c r="AE430" s="5">
        <v>16.2</v>
      </c>
      <c r="AF430" s="50" t="b">
        <f>ISNONTEXT(IF(B430&lt;&gt;B431,COUNTIF($B$3:B430,B430),""))</f>
        <v>1</v>
      </c>
    </row>
    <row r="431" spans="1:32" ht="17" x14ac:dyDescent="0.2">
      <c r="A431" s="4">
        <v>329</v>
      </c>
      <c r="B431" s="6" t="s">
        <v>396</v>
      </c>
      <c r="C431" s="6" t="str">
        <f t="shared" si="6"/>
        <v>Isaiah Mobley</v>
      </c>
      <c r="D431" s="5" t="s">
        <v>11</v>
      </c>
      <c r="E431" s="5">
        <v>23</v>
      </c>
      <c r="F431" s="6" t="s">
        <v>37</v>
      </c>
      <c r="G431" s="5">
        <v>10</v>
      </c>
      <c r="H431" s="5">
        <v>0</v>
      </c>
      <c r="I431" s="5">
        <v>3</v>
      </c>
      <c r="J431" s="5">
        <v>0.5</v>
      </c>
      <c r="K431" s="5">
        <v>1</v>
      </c>
      <c r="L431" s="5">
        <v>0.5</v>
      </c>
      <c r="M431" s="5">
        <v>0.1</v>
      </c>
      <c r="N431" s="5">
        <v>0.3</v>
      </c>
      <c r="O431" s="5">
        <v>0.33300000000000002</v>
      </c>
      <c r="P431" s="5">
        <v>0.4</v>
      </c>
      <c r="Q431" s="5">
        <v>0.7</v>
      </c>
      <c r="R431" s="5">
        <v>0.57099999999999995</v>
      </c>
      <c r="S431" s="5">
        <v>0.55000000000000004</v>
      </c>
      <c r="T431" s="5">
        <v>0</v>
      </c>
      <c r="U431" s="5">
        <v>0</v>
      </c>
      <c r="V431" s="5"/>
      <c r="W431" s="5">
        <v>0.1</v>
      </c>
      <c r="X431" s="5">
        <v>1.1000000000000001</v>
      </c>
      <c r="Y431" s="5">
        <v>1.2</v>
      </c>
      <c r="Z431" s="5">
        <v>0</v>
      </c>
      <c r="AA431" s="5">
        <v>0.1</v>
      </c>
      <c r="AB431" s="5">
        <v>0.1</v>
      </c>
      <c r="AC431" s="5">
        <v>0</v>
      </c>
      <c r="AD431" s="5">
        <v>0.2</v>
      </c>
      <c r="AE431" s="5">
        <v>1.1000000000000001</v>
      </c>
      <c r="AF431" s="50" t="b">
        <f>ISNONTEXT(IF(B431&lt;&gt;B432,COUNTIF($B$3:B431,B431),""))</f>
        <v>1</v>
      </c>
    </row>
    <row r="432" spans="1:32" ht="17" x14ac:dyDescent="0.2">
      <c r="A432" s="4">
        <v>330</v>
      </c>
      <c r="B432" s="6" t="s">
        <v>397</v>
      </c>
      <c r="C432" s="6" t="str">
        <f t="shared" si="6"/>
        <v>Chima Moneke</v>
      </c>
      <c r="D432" s="5" t="s">
        <v>77</v>
      </c>
      <c r="E432" s="5">
        <v>27</v>
      </c>
      <c r="F432" s="6" t="s">
        <v>14</v>
      </c>
      <c r="G432" s="5">
        <v>2</v>
      </c>
      <c r="H432" s="5">
        <v>0</v>
      </c>
      <c r="I432" s="5">
        <v>4</v>
      </c>
      <c r="J432" s="5">
        <v>0.5</v>
      </c>
      <c r="K432" s="5">
        <v>1</v>
      </c>
      <c r="L432" s="5">
        <v>0.5</v>
      </c>
      <c r="M432" s="5">
        <v>0</v>
      </c>
      <c r="N432" s="5">
        <v>0</v>
      </c>
      <c r="O432" s="5"/>
      <c r="P432" s="5">
        <v>0.5</v>
      </c>
      <c r="Q432" s="5">
        <v>1</v>
      </c>
      <c r="R432" s="5">
        <v>0.5</v>
      </c>
      <c r="S432" s="5">
        <v>0.5</v>
      </c>
      <c r="T432" s="5">
        <v>0</v>
      </c>
      <c r="U432" s="5">
        <v>1</v>
      </c>
      <c r="V432" s="5">
        <v>0</v>
      </c>
      <c r="W432" s="5">
        <v>1</v>
      </c>
      <c r="X432" s="5">
        <v>0</v>
      </c>
      <c r="Y432" s="5">
        <v>1</v>
      </c>
      <c r="Z432" s="5">
        <v>0.5</v>
      </c>
      <c r="AA432" s="5">
        <v>0</v>
      </c>
      <c r="AB432" s="5">
        <v>0</v>
      </c>
      <c r="AC432" s="5">
        <v>1</v>
      </c>
      <c r="AD432" s="5">
        <v>1</v>
      </c>
      <c r="AE432" s="5">
        <v>1</v>
      </c>
      <c r="AF432" s="50" t="b">
        <f>ISNONTEXT(IF(B432&lt;&gt;B433,COUNTIF($B$3:B432,B432),""))</f>
        <v>1</v>
      </c>
    </row>
    <row r="433" spans="1:32" ht="17" x14ac:dyDescent="0.2">
      <c r="A433" s="4">
        <v>331</v>
      </c>
      <c r="B433" s="6" t="s">
        <v>398</v>
      </c>
      <c r="C433" s="6" t="str">
        <f t="shared" si="6"/>
        <v>Malik Monk</v>
      </c>
      <c r="D433" s="5" t="s">
        <v>67</v>
      </c>
      <c r="E433" s="5">
        <v>24</v>
      </c>
      <c r="F433" s="6" t="s">
        <v>14</v>
      </c>
      <c r="G433" s="5">
        <v>66</v>
      </c>
      <c r="H433" s="5">
        <v>0</v>
      </c>
      <c r="I433" s="5">
        <v>22.6</v>
      </c>
      <c r="J433" s="5">
        <v>4.7</v>
      </c>
      <c r="K433" s="5">
        <v>10.4</v>
      </c>
      <c r="L433" s="5">
        <v>0.45300000000000001</v>
      </c>
      <c r="M433" s="5">
        <v>1.8</v>
      </c>
      <c r="N433" s="5">
        <v>5.0999999999999996</v>
      </c>
      <c r="O433" s="5">
        <v>0.35499999999999998</v>
      </c>
      <c r="P433" s="5">
        <v>2.9</v>
      </c>
      <c r="Q433" s="5">
        <v>5.3</v>
      </c>
      <c r="R433" s="5">
        <v>0.54700000000000004</v>
      </c>
      <c r="S433" s="5">
        <v>0.54</v>
      </c>
      <c r="T433" s="5">
        <v>2.5</v>
      </c>
      <c r="U433" s="5">
        <v>2.8</v>
      </c>
      <c r="V433" s="5">
        <v>0.88600000000000001</v>
      </c>
      <c r="W433" s="5">
        <v>0.5</v>
      </c>
      <c r="X433" s="5">
        <v>2.2000000000000002</v>
      </c>
      <c r="Y433" s="5">
        <v>2.7</v>
      </c>
      <c r="Z433" s="5">
        <v>3.9</v>
      </c>
      <c r="AA433" s="5">
        <v>0.6</v>
      </c>
      <c r="AB433" s="5">
        <v>0.2</v>
      </c>
      <c r="AC433" s="5">
        <v>2</v>
      </c>
      <c r="AD433" s="5">
        <v>1.6</v>
      </c>
      <c r="AE433" s="5">
        <v>13.7</v>
      </c>
      <c r="AF433" s="50" t="b">
        <f>ISNONTEXT(IF(B433&lt;&gt;B434,COUNTIF($B$3:B433,B433),""))</f>
        <v>1</v>
      </c>
    </row>
    <row r="434" spans="1:32" ht="17" x14ac:dyDescent="0.2">
      <c r="A434" s="4">
        <v>332</v>
      </c>
      <c r="B434" s="6" t="s">
        <v>399</v>
      </c>
      <c r="C434" s="6" t="str">
        <f t="shared" si="6"/>
        <v>Moses Moody</v>
      </c>
      <c r="D434" s="5" t="s">
        <v>67</v>
      </c>
      <c r="E434" s="5">
        <v>20</v>
      </c>
      <c r="F434" s="6" t="s">
        <v>16</v>
      </c>
      <c r="G434" s="5">
        <v>54</v>
      </c>
      <c r="H434" s="5">
        <v>3</v>
      </c>
      <c r="I434" s="5">
        <v>13.2</v>
      </c>
      <c r="J434" s="5">
        <v>1.5</v>
      </c>
      <c r="K434" s="5">
        <v>3.6</v>
      </c>
      <c r="L434" s="5">
        <v>0.432</v>
      </c>
      <c r="M434" s="5">
        <v>0.7</v>
      </c>
      <c r="N434" s="5">
        <v>2.2000000000000002</v>
      </c>
      <c r="O434" s="5">
        <v>0.33100000000000002</v>
      </c>
      <c r="P434" s="5">
        <v>0.8</v>
      </c>
      <c r="Q434" s="5">
        <v>1.4</v>
      </c>
      <c r="R434" s="5">
        <v>0.59499999999999997</v>
      </c>
      <c r="S434" s="5">
        <v>0.53400000000000003</v>
      </c>
      <c r="T434" s="5">
        <v>0.7</v>
      </c>
      <c r="U434" s="5">
        <v>0.9</v>
      </c>
      <c r="V434" s="5">
        <v>0.70599999999999996</v>
      </c>
      <c r="W434" s="5">
        <v>0.4</v>
      </c>
      <c r="X434" s="5">
        <v>1.2</v>
      </c>
      <c r="Y434" s="5">
        <v>1.6</v>
      </c>
      <c r="Z434" s="5">
        <v>0.9</v>
      </c>
      <c r="AA434" s="5">
        <v>0.3</v>
      </c>
      <c r="AB434" s="5">
        <v>0.1</v>
      </c>
      <c r="AC434" s="5">
        <v>0.6</v>
      </c>
      <c r="AD434" s="5">
        <v>0.8</v>
      </c>
      <c r="AE434" s="5">
        <v>4.5</v>
      </c>
      <c r="AF434" s="50" t="b">
        <f>ISNONTEXT(IF(B434&lt;&gt;B435,COUNTIF($B$3:B434,B434),""))</f>
        <v>1</v>
      </c>
    </row>
    <row r="435" spans="1:32" ht="17" x14ac:dyDescent="0.2">
      <c r="A435" s="4">
        <v>333</v>
      </c>
      <c r="B435" s="6" t="s">
        <v>400</v>
      </c>
      <c r="C435" s="6" t="str">
        <f t="shared" si="6"/>
        <v>Wendell Moore Jr.</v>
      </c>
      <c r="D435" s="5" t="s">
        <v>67</v>
      </c>
      <c r="E435" s="5">
        <v>21</v>
      </c>
      <c r="F435" s="6" t="s">
        <v>38</v>
      </c>
      <c r="G435" s="5">
        <v>26</v>
      </c>
      <c r="H435" s="5">
        <v>2</v>
      </c>
      <c r="I435" s="5">
        <v>5.6</v>
      </c>
      <c r="J435" s="5">
        <v>0.6</v>
      </c>
      <c r="K435" s="5">
        <v>1.5</v>
      </c>
      <c r="L435" s="5">
        <v>0.41</v>
      </c>
      <c r="M435" s="5">
        <v>0.1</v>
      </c>
      <c r="N435" s="5">
        <v>0.7</v>
      </c>
      <c r="O435" s="5">
        <v>0.11799999999999999</v>
      </c>
      <c r="P435" s="5">
        <v>0.5</v>
      </c>
      <c r="Q435" s="5">
        <v>0.8</v>
      </c>
      <c r="R435" s="5">
        <v>0.63600000000000001</v>
      </c>
      <c r="S435" s="5">
        <v>0.436</v>
      </c>
      <c r="T435" s="5">
        <v>0.2</v>
      </c>
      <c r="U435" s="5">
        <v>0.2</v>
      </c>
      <c r="V435" s="5">
        <v>0.8</v>
      </c>
      <c r="W435" s="5">
        <v>0.1</v>
      </c>
      <c r="X435" s="5">
        <v>0.5</v>
      </c>
      <c r="Y435" s="5">
        <v>0.6</v>
      </c>
      <c r="Z435" s="5">
        <v>0.7</v>
      </c>
      <c r="AA435" s="5">
        <v>0.3</v>
      </c>
      <c r="AB435" s="5">
        <v>0.2</v>
      </c>
      <c r="AC435" s="5">
        <v>0.3</v>
      </c>
      <c r="AD435" s="5">
        <v>0.5</v>
      </c>
      <c r="AE435" s="5">
        <v>1.5</v>
      </c>
      <c r="AF435" s="50" t="b">
        <f>ISNONTEXT(IF(B435&lt;&gt;B436,COUNTIF($B$3:B435,B435),""))</f>
        <v>1</v>
      </c>
    </row>
    <row r="436" spans="1:32" ht="17" x14ac:dyDescent="0.2">
      <c r="A436" s="4">
        <v>334</v>
      </c>
      <c r="B436" s="6" t="s">
        <v>401</v>
      </c>
      <c r="C436" s="6" t="str">
        <f t="shared" si="6"/>
        <v>Ja Morant</v>
      </c>
      <c r="D436" s="5" t="s">
        <v>73</v>
      </c>
      <c r="E436" s="5">
        <v>23</v>
      </c>
      <c r="F436" s="6" t="s">
        <v>22</v>
      </c>
      <c r="G436" s="5">
        <v>53</v>
      </c>
      <c r="H436" s="5">
        <v>53</v>
      </c>
      <c r="I436" s="5">
        <v>32.5</v>
      </c>
      <c r="J436" s="5">
        <v>9.6</v>
      </c>
      <c r="K436" s="5">
        <v>20.6</v>
      </c>
      <c r="L436" s="5">
        <v>0.46300000000000002</v>
      </c>
      <c r="M436" s="5">
        <v>1.6</v>
      </c>
      <c r="N436" s="5">
        <v>5.0999999999999996</v>
      </c>
      <c r="O436" s="5">
        <v>0.316</v>
      </c>
      <c r="P436" s="5">
        <v>8</v>
      </c>
      <c r="Q436" s="5">
        <v>15.6</v>
      </c>
      <c r="R436" s="5">
        <v>0.51200000000000001</v>
      </c>
      <c r="S436" s="5">
        <v>0.502</v>
      </c>
      <c r="T436" s="5">
        <v>6.4</v>
      </c>
      <c r="U436" s="5">
        <v>8.5</v>
      </c>
      <c r="V436" s="5">
        <v>0.74399999999999999</v>
      </c>
      <c r="W436" s="5">
        <v>1.1000000000000001</v>
      </c>
      <c r="X436" s="5">
        <v>4.8</v>
      </c>
      <c r="Y436" s="5">
        <v>6</v>
      </c>
      <c r="Z436" s="5">
        <v>8.1999999999999993</v>
      </c>
      <c r="AA436" s="5">
        <v>1.1000000000000001</v>
      </c>
      <c r="AB436" s="5">
        <v>0.2</v>
      </c>
      <c r="AC436" s="5">
        <v>3.4</v>
      </c>
      <c r="AD436" s="5">
        <v>1.7</v>
      </c>
      <c r="AE436" s="5">
        <v>27.1</v>
      </c>
      <c r="AF436" s="50" t="b">
        <f>ISNONTEXT(IF(B436&lt;&gt;B437,COUNTIF($B$3:B436,B436),""))</f>
        <v>1</v>
      </c>
    </row>
    <row r="437" spans="1:32" ht="17" x14ac:dyDescent="0.2">
      <c r="A437" s="4">
        <v>335</v>
      </c>
      <c r="B437" s="6" t="s">
        <v>402</v>
      </c>
      <c r="C437" s="6" t="str">
        <f t="shared" si="6"/>
        <v>Marcus Morris</v>
      </c>
      <c r="D437" s="5" t="s">
        <v>11</v>
      </c>
      <c r="E437" s="5">
        <v>33</v>
      </c>
      <c r="F437" s="6" t="s">
        <v>31</v>
      </c>
      <c r="G437" s="5">
        <v>60</v>
      </c>
      <c r="H437" s="5">
        <v>60</v>
      </c>
      <c r="I437" s="5">
        <v>28.2</v>
      </c>
      <c r="J437" s="5">
        <v>4.3</v>
      </c>
      <c r="K437" s="5">
        <v>10.1</v>
      </c>
      <c r="L437" s="5">
        <v>0.42899999999999999</v>
      </c>
      <c r="M437" s="5">
        <v>1.8</v>
      </c>
      <c r="N437" s="5">
        <v>4.9000000000000004</v>
      </c>
      <c r="O437" s="5">
        <v>0.375</v>
      </c>
      <c r="P437" s="5">
        <v>2.5</v>
      </c>
      <c r="Q437" s="5">
        <v>5.2</v>
      </c>
      <c r="R437" s="5">
        <v>0.47899999999999998</v>
      </c>
      <c r="S437" s="5">
        <v>0.51900000000000002</v>
      </c>
      <c r="T437" s="5">
        <v>1.1000000000000001</v>
      </c>
      <c r="U437" s="5">
        <v>1.4</v>
      </c>
      <c r="V437" s="5">
        <v>0.78600000000000003</v>
      </c>
      <c r="W437" s="5">
        <v>0.4</v>
      </c>
      <c r="X437" s="5">
        <v>3.6</v>
      </c>
      <c r="Y437" s="5">
        <v>4</v>
      </c>
      <c r="Z437" s="5">
        <v>1.8</v>
      </c>
      <c r="AA437" s="5">
        <v>0.6</v>
      </c>
      <c r="AB437" s="5">
        <v>0.4</v>
      </c>
      <c r="AC437" s="5">
        <v>0.9</v>
      </c>
      <c r="AD437" s="5">
        <v>2.1</v>
      </c>
      <c r="AE437" s="5">
        <v>11.6</v>
      </c>
      <c r="AF437" s="50" t="b">
        <f>ISNONTEXT(IF(B437&lt;&gt;B438,COUNTIF($B$3:B437,B437),""))</f>
        <v>1</v>
      </c>
    </row>
    <row r="438" spans="1:32" ht="17" x14ac:dyDescent="0.2">
      <c r="A438" s="4">
        <v>336</v>
      </c>
      <c r="B438" s="6" t="s">
        <v>403</v>
      </c>
      <c r="C438" s="6" t="str">
        <f t="shared" si="6"/>
        <v/>
      </c>
      <c r="D438" s="5" t="s">
        <v>11</v>
      </c>
      <c r="E438" s="5">
        <v>33</v>
      </c>
      <c r="F438" s="5" t="s">
        <v>677</v>
      </c>
      <c r="G438" s="5">
        <v>32</v>
      </c>
      <c r="H438" s="5">
        <v>1</v>
      </c>
      <c r="I438" s="5">
        <v>9.6999999999999993</v>
      </c>
      <c r="J438" s="5">
        <v>1.2</v>
      </c>
      <c r="K438" s="5">
        <v>2.8</v>
      </c>
      <c r="L438" s="5">
        <v>0.41599999999999998</v>
      </c>
      <c r="M438" s="5">
        <v>0.7</v>
      </c>
      <c r="N438" s="5">
        <v>1.7</v>
      </c>
      <c r="O438" s="5">
        <v>0.40699999999999997</v>
      </c>
      <c r="P438" s="5">
        <v>0.5</v>
      </c>
      <c r="Q438" s="5">
        <v>1.1000000000000001</v>
      </c>
      <c r="R438" s="5">
        <v>0.42899999999999999</v>
      </c>
      <c r="S438" s="5">
        <v>0.53900000000000003</v>
      </c>
      <c r="T438" s="5">
        <v>0.3</v>
      </c>
      <c r="U438" s="5">
        <v>0.3</v>
      </c>
      <c r="V438" s="5">
        <v>1</v>
      </c>
      <c r="W438" s="5">
        <v>0.4</v>
      </c>
      <c r="X438" s="5">
        <v>1.5</v>
      </c>
      <c r="Y438" s="5">
        <v>1.9</v>
      </c>
      <c r="Z438" s="5">
        <v>0.8</v>
      </c>
      <c r="AA438" s="5">
        <v>0.3</v>
      </c>
      <c r="AB438" s="5">
        <v>0.2</v>
      </c>
      <c r="AC438" s="5">
        <v>0.5</v>
      </c>
      <c r="AD438" s="5">
        <v>1.2</v>
      </c>
      <c r="AE438" s="5">
        <v>3.3</v>
      </c>
      <c r="AF438" s="50" t="b">
        <f>ISNONTEXT(IF(B438&lt;&gt;B439,COUNTIF($B$3:B438,B438),""))</f>
        <v>0</v>
      </c>
    </row>
    <row r="439" spans="1:32" ht="17" x14ac:dyDescent="0.2">
      <c r="A439" s="4">
        <v>336</v>
      </c>
      <c r="B439" s="6" t="s">
        <v>403</v>
      </c>
      <c r="C439" s="6" t="str">
        <f t="shared" si="6"/>
        <v/>
      </c>
      <c r="D439" s="5" t="s">
        <v>11</v>
      </c>
      <c r="E439" s="5">
        <v>33</v>
      </c>
      <c r="F439" s="6" t="s">
        <v>125</v>
      </c>
      <c r="G439" s="5">
        <v>27</v>
      </c>
      <c r="H439" s="5">
        <v>1</v>
      </c>
      <c r="I439" s="5">
        <v>10.6</v>
      </c>
      <c r="J439" s="5">
        <v>1.2</v>
      </c>
      <c r="K439" s="5">
        <v>3</v>
      </c>
      <c r="L439" s="5">
        <v>0.40200000000000002</v>
      </c>
      <c r="M439" s="5">
        <v>0.7</v>
      </c>
      <c r="N439" s="5">
        <v>1.8</v>
      </c>
      <c r="O439" s="5">
        <v>0.40799999999999997</v>
      </c>
      <c r="P439" s="5">
        <v>0.5</v>
      </c>
      <c r="Q439" s="5">
        <v>1.2</v>
      </c>
      <c r="R439" s="5">
        <v>0.39400000000000002</v>
      </c>
      <c r="S439" s="5">
        <v>0.52400000000000002</v>
      </c>
      <c r="T439" s="5">
        <v>0.4</v>
      </c>
      <c r="U439" s="5">
        <v>0.4</v>
      </c>
      <c r="V439" s="5">
        <v>1</v>
      </c>
      <c r="W439" s="5">
        <v>0.5</v>
      </c>
      <c r="X439" s="5">
        <v>1.7</v>
      </c>
      <c r="Y439" s="5">
        <v>2.2000000000000002</v>
      </c>
      <c r="Z439" s="5">
        <v>0.9</v>
      </c>
      <c r="AA439" s="5">
        <v>0.3</v>
      </c>
      <c r="AB439" s="5">
        <v>0.2</v>
      </c>
      <c r="AC439" s="5">
        <v>0.5</v>
      </c>
      <c r="AD439" s="5">
        <v>1.2</v>
      </c>
      <c r="AE439" s="5">
        <v>3.6</v>
      </c>
      <c r="AF439" s="50" t="b">
        <f>ISNONTEXT(IF(B439&lt;&gt;B440,COUNTIF($B$3:B439,B439),""))</f>
        <v>0</v>
      </c>
    </row>
    <row r="440" spans="1:32" ht="17" x14ac:dyDescent="0.2">
      <c r="A440" s="4">
        <v>336</v>
      </c>
      <c r="B440" s="6" t="s">
        <v>403</v>
      </c>
      <c r="C440" s="6" t="str">
        <f t="shared" si="6"/>
        <v>Markieff Morris</v>
      </c>
      <c r="D440" s="5" t="s">
        <v>11</v>
      </c>
      <c r="E440" s="5">
        <v>33</v>
      </c>
      <c r="F440" s="6" t="s">
        <v>23</v>
      </c>
      <c r="G440" s="5">
        <v>5</v>
      </c>
      <c r="H440" s="5">
        <v>0</v>
      </c>
      <c r="I440" s="5">
        <v>4.8</v>
      </c>
      <c r="J440" s="5">
        <v>0.8</v>
      </c>
      <c r="K440" s="5">
        <v>1.4</v>
      </c>
      <c r="L440" s="5">
        <v>0.57099999999999995</v>
      </c>
      <c r="M440" s="5">
        <v>0.4</v>
      </c>
      <c r="N440" s="5">
        <v>1</v>
      </c>
      <c r="O440" s="5">
        <v>0.4</v>
      </c>
      <c r="P440" s="5">
        <v>0.4</v>
      </c>
      <c r="Q440" s="5">
        <v>0.4</v>
      </c>
      <c r="R440" s="5">
        <v>1</v>
      </c>
      <c r="S440" s="5">
        <v>0.71399999999999997</v>
      </c>
      <c r="T440" s="5">
        <v>0</v>
      </c>
      <c r="U440" s="5">
        <v>0</v>
      </c>
      <c r="V440" s="5"/>
      <c r="W440" s="5">
        <v>0</v>
      </c>
      <c r="X440" s="5">
        <v>0.6</v>
      </c>
      <c r="Y440" s="5">
        <v>0.6</v>
      </c>
      <c r="Z440" s="5">
        <v>0.2</v>
      </c>
      <c r="AA440" s="5">
        <v>0.2</v>
      </c>
      <c r="AB440" s="5">
        <v>0</v>
      </c>
      <c r="AC440" s="5">
        <v>0.6</v>
      </c>
      <c r="AD440" s="5">
        <v>1</v>
      </c>
      <c r="AE440" s="5">
        <v>2</v>
      </c>
      <c r="AF440" s="50" t="b">
        <f>ISNONTEXT(IF(B440&lt;&gt;B441,COUNTIF($B$3:B440,B440),""))</f>
        <v>1</v>
      </c>
    </row>
    <row r="441" spans="1:32" ht="17" x14ac:dyDescent="0.2">
      <c r="A441" s="4">
        <v>337</v>
      </c>
      <c r="B441" s="6" t="s">
        <v>404</v>
      </c>
      <c r="C441" s="6" t="str">
        <f t="shared" si="6"/>
        <v>Monte Morris</v>
      </c>
      <c r="D441" s="5" t="s">
        <v>73</v>
      </c>
      <c r="E441" s="5">
        <v>27</v>
      </c>
      <c r="F441" s="6" t="s">
        <v>34</v>
      </c>
      <c r="G441" s="5">
        <v>56</v>
      </c>
      <c r="H441" s="5">
        <v>55</v>
      </c>
      <c r="I441" s="5">
        <v>27.8</v>
      </c>
      <c r="J441" s="5">
        <v>3.9</v>
      </c>
      <c r="K441" s="5">
        <v>8.1999999999999993</v>
      </c>
      <c r="L441" s="5">
        <v>0.47899999999999998</v>
      </c>
      <c r="M441" s="5">
        <v>1.3</v>
      </c>
      <c r="N441" s="5">
        <v>3.3</v>
      </c>
      <c r="O441" s="5">
        <v>0.39700000000000002</v>
      </c>
      <c r="P441" s="5">
        <v>2.6</v>
      </c>
      <c r="Q441" s="5">
        <v>4.9000000000000004</v>
      </c>
      <c r="R441" s="5">
        <v>0.53400000000000003</v>
      </c>
      <c r="S441" s="5">
        <v>0.55900000000000005</v>
      </c>
      <c r="T441" s="5">
        <v>1.1000000000000001</v>
      </c>
      <c r="U441" s="5">
        <v>1.3</v>
      </c>
      <c r="V441" s="5">
        <v>0.81899999999999995</v>
      </c>
      <c r="W441" s="5">
        <v>0.4</v>
      </c>
      <c r="X441" s="5">
        <v>3.1</v>
      </c>
      <c r="Y441" s="5">
        <v>3.5</v>
      </c>
      <c r="Z441" s="5">
        <v>5.2</v>
      </c>
      <c r="AA441" s="5">
        <v>0.7</v>
      </c>
      <c r="AB441" s="5">
        <v>0.2</v>
      </c>
      <c r="AC441" s="5">
        <v>1</v>
      </c>
      <c r="AD441" s="5">
        <v>1.3</v>
      </c>
      <c r="AE441" s="5">
        <v>10.3</v>
      </c>
      <c r="AF441" s="50" t="b">
        <f>ISNONTEXT(IF(B441&lt;&gt;B442,COUNTIF($B$3:B441,B441),""))</f>
        <v>1</v>
      </c>
    </row>
    <row r="442" spans="1:32" ht="17" x14ac:dyDescent="0.2">
      <c r="A442" s="4">
        <v>338</v>
      </c>
      <c r="B442" s="6" t="s">
        <v>405</v>
      </c>
      <c r="C442" s="6" t="str">
        <f t="shared" si="6"/>
        <v>Trey Murphy III</v>
      </c>
      <c r="D442" s="5" t="s">
        <v>77</v>
      </c>
      <c r="E442" s="5">
        <v>22</v>
      </c>
      <c r="F442" s="6" t="s">
        <v>18</v>
      </c>
      <c r="G442" s="5">
        <v>67</v>
      </c>
      <c r="H442" s="5">
        <v>53</v>
      </c>
      <c r="I442" s="5">
        <v>29.9</v>
      </c>
      <c r="J442" s="5">
        <v>4.5999999999999996</v>
      </c>
      <c r="K442" s="5">
        <v>9.6</v>
      </c>
      <c r="L442" s="5">
        <v>0.47699999999999998</v>
      </c>
      <c r="M442" s="5">
        <v>2.4</v>
      </c>
      <c r="N442" s="5">
        <v>5.9</v>
      </c>
      <c r="O442" s="5">
        <v>0.4</v>
      </c>
      <c r="P442" s="5">
        <v>2.2000000000000002</v>
      </c>
      <c r="Q442" s="5">
        <v>3.7</v>
      </c>
      <c r="R442" s="5">
        <v>0.59799999999999998</v>
      </c>
      <c r="S442" s="5">
        <v>0.59899999999999998</v>
      </c>
      <c r="T442" s="5">
        <v>1.9</v>
      </c>
      <c r="U442" s="5">
        <v>2.1</v>
      </c>
      <c r="V442" s="5">
        <v>0.90600000000000003</v>
      </c>
      <c r="W442" s="5">
        <v>0.8</v>
      </c>
      <c r="X442" s="5">
        <v>2.9</v>
      </c>
      <c r="Y442" s="5">
        <v>3.7</v>
      </c>
      <c r="Z442" s="5">
        <v>1.4</v>
      </c>
      <c r="AA442" s="5">
        <v>1</v>
      </c>
      <c r="AB442" s="5">
        <v>0.5</v>
      </c>
      <c r="AC442" s="5">
        <v>0.8</v>
      </c>
      <c r="AD442" s="5">
        <v>2</v>
      </c>
      <c r="AE442" s="5">
        <v>13.4</v>
      </c>
      <c r="AF442" s="50" t="b">
        <f>ISNONTEXT(IF(B442&lt;&gt;B443,COUNTIF($B$3:B442,B442),""))</f>
        <v>1</v>
      </c>
    </row>
    <row r="443" spans="1:32" ht="17" x14ac:dyDescent="0.2">
      <c r="A443" s="4">
        <v>339</v>
      </c>
      <c r="B443" s="6" t="s">
        <v>406</v>
      </c>
      <c r="C443" s="6" t="str">
        <f t="shared" si="6"/>
        <v>Dejounte Murray</v>
      </c>
      <c r="D443" s="5" t="s">
        <v>67</v>
      </c>
      <c r="E443" s="5">
        <v>26</v>
      </c>
      <c r="F443" s="6" t="s">
        <v>24</v>
      </c>
      <c r="G443" s="5">
        <v>65</v>
      </c>
      <c r="H443" s="5">
        <v>65</v>
      </c>
      <c r="I443" s="5">
        <v>36.4</v>
      </c>
      <c r="J443" s="5">
        <v>8.1999999999999993</v>
      </c>
      <c r="K443" s="5">
        <v>17.899999999999999</v>
      </c>
      <c r="L443" s="5">
        <v>0.46100000000000002</v>
      </c>
      <c r="M443" s="5">
        <v>1.9</v>
      </c>
      <c r="N443" s="5">
        <v>5.5</v>
      </c>
      <c r="O443" s="5">
        <v>0.35499999999999998</v>
      </c>
      <c r="P443" s="5">
        <v>6.3</v>
      </c>
      <c r="Q443" s="5">
        <v>12.4</v>
      </c>
      <c r="R443" s="5">
        <v>0.50700000000000001</v>
      </c>
      <c r="S443" s="5">
        <v>0.51500000000000001</v>
      </c>
      <c r="T443" s="5">
        <v>2</v>
      </c>
      <c r="U443" s="5">
        <v>2.5</v>
      </c>
      <c r="V443" s="5">
        <v>0.82499999999999996</v>
      </c>
      <c r="W443" s="5">
        <v>0.7</v>
      </c>
      <c r="X443" s="5">
        <v>4.7</v>
      </c>
      <c r="Y443" s="5">
        <v>5.4</v>
      </c>
      <c r="Z443" s="5">
        <v>6</v>
      </c>
      <c r="AA443" s="5">
        <v>1.5</v>
      </c>
      <c r="AB443" s="5">
        <v>0.3</v>
      </c>
      <c r="AC443" s="5">
        <v>2.2000000000000002</v>
      </c>
      <c r="AD443" s="5">
        <v>1.4</v>
      </c>
      <c r="AE443" s="5">
        <v>20.5</v>
      </c>
      <c r="AF443" s="50" t="b">
        <f>ISNONTEXT(IF(B443&lt;&gt;B444,COUNTIF($B$3:B443,B443),""))</f>
        <v>1</v>
      </c>
    </row>
    <row r="444" spans="1:32" ht="17" x14ac:dyDescent="0.2">
      <c r="A444" s="4">
        <v>340</v>
      </c>
      <c r="B444" s="6" t="s">
        <v>407</v>
      </c>
      <c r="C444" s="6" t="str">
        <f t="shared" si="6"/>
        <v>Jamal Murray</v>
      </c>
      <c r="D444" s="5" t="s">
        <v>73</v>
      </c>
      <c r="E444" s="5">
        <v>25</v>
      </c>
      <c r="F444" s="6" t="s">
        <v>36</v>
      </c>
      <c r="G444" s="5">
        <v>56</v>
      </c>
      <c r="H444" s="5">
        <v>56</v>
      </c>
      <c r="I444" s="5">
        <v>32.9</v>
      </c>
      <c r="J444" s="5">
        <v>7.3</v>
      </c>
      <c r="K444" s="5">
        <v>16.3</v>
      </c>
      <c r="L444" s="5">
        <v>0.44700000000000001</v>
      </c>
      <c r="M444" s="5">
        <v>2.5</v>
      </c>
      <c r="N444" s="5">
        <v>6.6</v>
      </c>
      <c r="O444" s="5">
        <v>0.38100000000000001</v>
      </c>
      <c r="P444" s="5">
        <v>4.8</v>
      </c>
      <c r="Q444" s="5">
        <v>9.6999999999999993</v>
      </c>
      <c r="R444" s="5">
        <v>0.49199999999999999</v>
      </c>
      <c r="S444" s="5">
        <v>0.52400000000000002</v>
      </c>
      <c r="T444" s="5">
        <v>2.9</v>
      </c>
      <c r="U444" s="5">
        <v>3.5</v>
      </c>
      <c r="V444" s="5">
        <v>0.82699999999999996</v>
      </c>
      <c r="W444" s="5">
        <v>0.8</v>
      </c>
      <c r="X444" s="5">
        <v>3.2</v>
      </c>
      <c r="Y444" s="5">
        <v>4</v>
      </c>
      <c r="Z444" s="5">
        <v>6</v>
      </c>
      <c r="AA444" s="5">
        <v>1.1000000000000001</v>
      </c>
      <c r="AB444" s="5">
        <v>0.2</v>
      </c>
      <c r="AC444" s="5">
        <v>2.2000000000000002</v>
      </c>
      <c r="AD444" s="5">
        <v>1.5</v>
      </c>
      <c r="AE444" s="5">
        <v>19.899999999999999</v>
      </c>
      <c r="AF444" s="50" t="b">
        <f>ISNONTEXT(IF(B444&lt;&gt;B445,COUNTIF($B$3:B444,B444),""))</f>
        <v>1</v>
      </c>
    </row>
    <row r="445" spans="1:32" ht="17" x14ac:dyDescent="0.2">
      <c r="A445" s="4" t="s">
        <v>44</v>
      </c>
      <c r="B445" s="4" t="s">
        <v>45</v>
      </c>
      <c r="C445" s="6" t="str">
        <f t="shared" si="6"/>
        <v>Player</v>
      </c>
      <c r="D445" s="4" t="s">
        <v>46</v>
      </c>
      <c r="E445" s="4" t="s">
        <v>47</v>
      </c>
      <c r="F445" s="4" t="s">
        <v>48</v>
      </c>
      <c r="G445" s="4" t="s">
        <v>49</v>
      </c>
      <c r="H445" s="4" t="s">
        <v>50</v>
      </c>
      <c r="I445" s="4" t="s">
        <v>51</v>
      </c>
      <c r="J445" s="4" t="s">
        <v>52</v>
      </c>
      <c r="K445" s="4" t="s">
        <v>1</v>
      </c>
      <c r="L445" s="4" t="s">
        <v>2</v>
      </c>
      <c r="M445" s="4" t="s">
        <v>53</v>
      </c>
      <c r="N445" s="4" t="s">
        <v>3</v>
      </c>
      <c r="O445" s="4" t="s">
        <v>4</v>
      </c>
      <c r="P445" s="4" t="s">
        <v>54</v>
      </c>
      <c r="Q445" s="4" t="s">
        <v>55</v>
      </c>
      <c r="R445" s="4" t="s">
        <v>56</v>
      </c>
      <c r="S445" s="4" t="s">
        <v>57</v>
      </c>
      <c r="T445" s="4" t="s">
        <v>58</v>
      </c>
      <c r="U445" s="4" t="s">
        <v>5</v>
      </c>
      <c r="V445" s="4" t="s">
        <v>6</v>
      </c>
      <c r="W445" s="4" t="s">
        <v>59</v>
      </c>
      <c r="X445" s="4" t="s">
        <v>60</v>
      </c>
      <c r="Y445" s="4" t="s">
        <v>61</v>
      </c>
      <c r="Z445" s="4" t="s">
        <v>7</v>
      </c>
      <c r="AA445" s="4" t="s">
        <v>8</v>
      </c>
      <c r="AB445" s="4" t="s">
        <v>9</v>
      </c>
      <c r="AC445" s="4" t="s">
        <v>10</v>
      </c>
      <c r="AD445" s="4" t="s">
        <v>11</v>
      </c>
      <c r="AE445" s="4" t="s">
        <v>0</v>
      </c>
      <c r="AF445" s="50" t="b">
        <f>ISNONTEXT(IF(B445&lt;&gt;B446,COUNTIF($B$3:B445,B445),""))</f>
        <v>1</v>
      </c>
    </row>
    <row r="446" spans="1:32" ht="17" x14ac:dyDescent="0.2">
      <c r="A446" s="4">
        <v>341</v>
      </c>
      <c r="B446" s="6" t="s">
        <v>408</v>
      </c>
      <c r="C446" s="6" t="str">
        <f t="shared" si="6"/>
        <v>Keegan Murray</v>
      </c>
      <c r="D446" s="5" t="s">
        <v>77</v>
      </c>
      <c r="E446" s="5">
        <v>22</v>
      </c>
      <c r="F446" s="6" t="s">
        <v>14</v>
      </c>
      <c r="G446" s="5">
        <v>67</v>
      </c>
      <c r="H446" s="5">
        <v>65</v>
      </c>
      <c r="I446" s="5">
        <v>29.5</v>
      </c>
      <c r="J446" s="5">
        <v>4.0999999999999996</v>
      </c>
      <c r="K446" s="5">
        <v>9.4</v>
      </c>
      <c r="L446" s="5">
        <v>0.443</v>
      </c>
      <c r="M446" s="5">
        <v>2.4</v>
      </c>
      <c r="N446" s="5">
        <v>6</v>
      </c>
      <c r="O446" s="5">
        <v>0.40400000000000003</v>
      </c>
      <c r="P446" s="5">
        <v>1.7</v>
      </c>
      <c r="Q446" s="5">
        <v>3.4</v>
      </c>
      <c r="R446" s="5">
        <v>0.51100000000000001</v>
      </c>
      <c r="S446" s="5">
        <v>0.57099999999999995</v>
      </c>
      <c r="T446" s="5">
        <v>0.9</v>
      </c>
      <c r="U446" s="5">
        <v>1.1000000000000001</v>
      </c>
      <c r="V446" s="5">
        <v>0.79700000000000004</v>
      </c>
      <c r="W446" s="5">
        <v>1.1000000000000001</v>
      </c>
      <c r="X446" s="5">
        <v>3.5</v>
      </c>
      <c r="Y446" s="5">
        <v>4.5999999999999996</v>
      </c>
      <c r="Z446" s="5">
        <v>1.1000000000000001</v>
      </c>
      <c r="AA446" s="5">
        <v>0.8</v>
      </c>
      <c r="AB446" s="5">
        <v>0.5</v>
      </c>
      <c r="AC446" s="5">
        <v>0.8</v>
      </c>
      <c r="AD446" s="5">
        <v>2</v>
      </c>
      <c r="AE446" s="5">
        <v>11.6</v>
      </c>
      <c r="AF446" s="50" t="b">
        <f>ISNONTEXT(IF(B446&lt;&gt;B447,COUNTIF($B$3:B446,B446),""))</f>
        <v>1</v>
      </c>
    </row>
    <row r="447" spans="1:32" ht="17" x14ac:dyDescent="0.2">
      <c r="A447" s="4">
        <v>342</v>
      </c>
      <c r="B447" s="6" t="s">
        <v>409</v>
      </c>
      <c r="C447" s="6" t="str">
        <f t="shared" si="6"/>
        <v/>
      </c>
      <c r="D447" s="5" t="s">
        <v>63</v>
      </c>
      <c r="E447" s="5">
        <v>31</v>
      </c>
      <c r="F447" s="5" t="s">
        <v>677</v>
      </c>
      <c r="G447" s="5">
        <v>52</v>
      </c>
      <c r="H447" s="5">
        <v>7</v>
      </c>
      <c r="I447" s="5">
        <v>14.9</v>
      </c>
      <c r="J447" s="5">
        <v>2.1</v>
      </c>
      <c r="K447" s="5">
        <v>4.8</v>
      </c>
      <c r="L447" s="5">
        <v>0.435</v>
      </c>
      <c r="M447" s="5">
        <v>1.3</v>
      </c>
      <c r="N447" s="5">
        <v>3.4</v>
      </c>
      <c r="O447" s="5">
        <v>0.38400000000000001</v>
      </c>
      <c r="P447" s="5">
        <v>0.8</v>
      </c>
      <c r="Q447" s="5">
        <v>1.4</v>
      </c>
      <c r="R447" s="5">
        <v>0.56299999999999994</v>
      </c>
      <c r="S447" s="5">
        <v>0.57299999999999995</v>
      </c>
      <c r="T447" s="5">
        <v>0.6</v>
      </c>
      <c r="U447" s="5">
        <v>0.8</v>
      </c>
      <c r="V447" s="5">
        <v>0.78</v>
      </c>
      <c r="W447" s="5">
        <v>0.5</v>
      </c>
      <c r="X447" s="5">
        <v>2.6</v>
      </c>
      <c r="Y447" s="5">
        <v>3.1</v>
      </c>
      <c r="Z447" s="5">
        <v>0.8</v>
      </c>
      <c r="AA447" s="5">
        <v>0.3</v>
      </c>
      <c r="AB447" s="5">
        <v>0.4</v>
      </c>
      <c r="AC447" s="5">
        <v>0.4</v>
      </c>
      <c r="AD447" s="5">
        <v>1.6</v>
      </c>
      <c r="AE447" s="5">
        <v>6.1</v>
      </c>
      <c r="AF447" s="50" t="b">
        <f>ISNONTEXT(IF(B447&lt;&gt;B448,COUNTIF($B$3:B447,B447),""))</f>
        <v>0</v>
      </c>
    </row>
    <row r="448" spans="1:32" ht="17" x14ac:dyDescent="0.2">
      <c r="A448" s="4">
        <v>342</v>
      </c>
      <c r="B448" s="6" t="s">
        <v>409</v>
      </c>
      <c r="C448" s="6" t="str">
        <f t="shared" si="6"/>
        <v/>
      </c>
      <c r="D448" s="5" t="s">
        <v>63</v>
      </c>
      <c r="E448" s="5">
        <v>31</v>
      </c>
      <c r="F448" s="6" t="s">
        <v>19</v>
      </c>
      <c r="G448" s="5">
        <v>43</v>
      </c>
      <c r="H448" s="5">
        <v>5</v>
      </c>
      <c r="I448" s="5">
        <v>14.5</v>
      </c>
      <c r="J448" s="5">
        <v>2.1</v>
      </c>
      <c r="K448" s="5">
        <v>4.7</v>
      </c>
      <c r="L448" s="5">
        <v>0.438</v>
      </c>
      <c r="M448" s="5">
        <v>1.3</v>
      </c>
      <c r="N448" s="5">
        <v>3.3</v>
      </c>
      <c r="O448" s="5">
        <v>0.39400000000000002</v>
      </c>
      <c r="P448" s="5">
        <v>0.8</v>
      </c>
      <c r="Q448" s="5">
        <v>1.4</v>
      </c>
      <c r="R448" s="5">
        <v>0.54100000000000004</v>
      </c>
      <c r="S448" s="5">
        <v>0.57599999999999996</v>
      </c>
      <c r="T448" s="5">
        <v>0.7</v>
      </c>
      <c r="U448" s="5">
        <v>0.9</v>
      </c>
      <c r="V448" s="5">
        <v>0.79500000000000004</v>
      </c>
      <c r="W448" s="5">
        <v>0.5</v>
      </c>
      <c r="X448" s="5">
        <v>2.6</v>
      </c>
      <c r="Y448" s="5">
        <v>3.1</v>
      </c>
      <c r="Z448" s="5">
        <v>0.9</v>
      </c>
      <c r="AA448" s="5">
        <v>0.3</v>
      </c>
      <c r="AB448" s="5">
        <v>0.4</v>
      </c>
      <c r="AC448" s="5">
        <v>0.3</v>
      </c>
      <c r="AD448" s="5">
        <v>1.6</v>
      </c>
      <c r="AE448" s="5">
        <v>6.2</v>
      </c>
      <c r="AF448" s="50" t="b">
        <f>ISNONTEXT(IF(B448&lt;&gt;B449,COUNTIF($B$3:B448,B448),""))</f>
        <v>0</v>
      </c>
    </row>
    <row r="449" spans="1:32" ht="17" x14ac:dyDescent="0.2">
      <c r="A449" s="4">
        <v>342</v>
      </c>
      <c r="B449" s="6" t="s">
        <v>409</v>
      </c>
      <c r="C449" s="6" t="str">
        <f t="shared" si="6"/>
        <v>Mike Muscala</v>
      </c>
      <c r="D449" s="5" t="s">
        <v>63</v>
      </c>
      <c r="E449" s="5">
        <v>31</v>
      </c>
      <c r="F449" s="6" t="s">
        <v>25</v>
      </c>
      <c r="G449" s="5">
        <v>9</v>
      </c>
      <c r="H449" s="5">
        <v>2</v>
      </c>
      <c r="I449" s="5">
        <v>17</v>
      </c>
      <c r="J449" s="5">
        <v>2.1</v>
      </c>
      <c r="K449" s="5">
        <v>5</v>
      </c>
      <c r="L449" s="5">
        <v>0.42199999999999999</v>
      </c>
      <c r="M449" s="5">
        <v>1.3</v>
      </c>
      <c r="N449" s="5">
        <v>3.9</v>
      </c>
      <c r="O449" s="5">
        <v>0.34300000000000003</v>
      </c>
      <c r="P449" s="5">
        <v>0.8</v>
      </c>
      <c r="Q449" s="5">
        <v>1.1000000000000001</v>
      </c>
      <c r="R449" s="5">
        <v>0.7</v>
      </c>
      <c r="S449" s="5">
        <v>0.55600000000000005</v>
      </c>
      <c r="T449" s="5">
        <v>0.1</v>
      </c>
      <c r="U449" s="5">
        <v>0.2</v>
      </c>
      <c r="V449" s="5">
        <v>0.5</v>
      </c>
      <c r="W449" s="5">
        <v>0.4</v>
      </c>
      <c r="X449" s="5">
        <v>2.7</v>
      </c>
      <c r="Y449" s="5">
        <v>3.1</v>
      </c>
      <c r="Z449" s="5">
        <v>0.2</v>
      </c>
      <c r="AA449" s="5">
        <v>0.4</v>
      </c>
      <c r="AB449" s="5">
        <v>0.3</v>
      </c>
      <c r="AC449" s="5">
        <v>0.6</v>
      </c>
      <c r="AD449" s="5">
        <v>1.7</v>
      </c>
      <c r="AE449" s="5">
        <v>5.7</v>
      </c>
      <c r="AF449" s="50" t="b">
        <f>ISNONTEXT(IF(B449&lt;&gt;B450,COUNTIF($B$3:B449,B449),""))</f>
        <v>1</v>
      </c>
    </row>
    <row r="450" spans="1:32" ht="17" x14ac:dyDescent="0.2">
      <c r="A450" s="4">
        <v>343</v>
      </c>
      <c r="B450" s="6" t="s">
        <v>410</v>
      </c>
      <c r="C450" s="6" t="str">
        <f t="shared" si="6"/>
        <v/>
      </c>
      <c r="D450" s="5" t="s">
        <v>77</v>
      </c>
      <c r="E450" s="5">
        <v>25</v>
      </c>
      <c r="F450" s="5" t="s">
        <v>677</v>
      </c>
      <c r="G450" s="5">
        <v>22</v>
      </c>
      <c r="H450" s="5">
        <v>0</v>
      </c>
      <c r="I450" s="5">
        <v>6.8</v>
      </c>
      <c r="J450" s="5">
        <v>1</v>
      </c>
      <c r="K450" s="5">
        <v>2.2000000000000002</v>
      </c>
      <c r="L450" s="5">
        <v>0.42899999999999999</v>
      </c>
      <c r="M450" s="5">
        <v>0.6</v>
      </c>
      <c r="N450" s="5">
        <v>1.3</v>
      </c>
      <c r="O450" s="5">
        <v>0.5</v>
      </c>
      <c r="P450" s="5">
        <v>0.3</v>
      </c>
      <c r="Q450" s="5">
        <v>1</v>
      </c>
      <c r="R450" s="5">
        <v>0.33300000000000002</v>
      </c>
      <c r="S450" s="5">
        <v>0.57099999999999995</v>
      </c>
      <c r="T450" s="5">
        <v>0.3</v>
      </c>
      <c r="U450" s="5">
        <v>0.6</v>
      </c>
      <c r="V450" s="5">
        <v>0.46200000000000002</v>
      </c>
      <c r="W450" s="5">
        <v>0.1</v>
      </c>
      <c r="X450" s="5">
        <v>0.6</v>
      </c>
      <c r="Y450" s="5">
        <v>0.7</v>
      </c>
      <c r="Z450" s="5">
        <v>0.4</v>
      </c>
      <c r="AA450" s="5">
        <v>0.1</v>
      </c>
      <c r="AB450" s="5">
        <v>0</v>
      </c>
      <c r="AC450" s="5">
        <v>0.2</v>
      </c>
      <c r="AD450" s="5">
        <v>0.2</v>
      </c>
      <c r="AE450" s="5">
        <v>2.8</v>
      </c>
      <c r="AF450" s="50" t="b">
        <f>ISNONTEXT(IF(B450&lt;&gt;B451,COUNTIF($B$3:B450,B450),""))</f>
        <v>0</v>
      </c>
    </row>
    <row r="451" spans="1:32" ht="17" x14ac:dyDescent="0.2">
      <c r="A451" s="4">
        <v>343</v>
      </c>
      <c r="B451" s="6" t="s">
        <v>410</v>
      </c>
      <c r="C451" s="6" t="str">
        <f t="shared" si="6"/>
        <v/>
      </c>
      <c r="D451" s="5" t="s">
        <v>77</v>
      </c>
      <c r="E451" s="5">
        <v>25</v>
      </c>
      <c r="F451" s="6" t="s">
        <v>12</v>
      </c>
      <c r="G451" s="5">
        <v>13</v>
      </c>
      <c r="H451" s="5">
        <v>0</v>
      </c>
      <c r="I451" s="5">
        <v>3.1</v>
      </c>
      <c r="J451" s="5">
        <v>0.5</v>
      </c>
      <c r="K451" s="5">
        <v>0.9</v>
      </c>
      <c r="L451" s="5">
        <v>0.5</v>
      </c>
      <c r="M451" s="5">
        <v>0.5</v>
      </c>
      <c r="N451" s="5">
        <v>0.8</v>
      </c>
      <c r="O451" s="5">
        <v>0.6</v>
      </c>
      <c r="P451" s="5">
        <v>0</v>
      </c>
      <c r="Q451" s="5">
        <v>0.2</v>
      </c>
      <c r="R451" s="5">
        <v>0</v>
      </c>
      <c r="S451" s="5">
        <v>0.75</v>
      </c>
      <c r="T451" s="5">
        <v>0.2</v>
      </c>
      <c r="U451" s="5">
        <v>0.4</v>
      </c>
      <c r="V451" s="5">
        <v>0.6</v>
      </c>
      <c r="W451" s="5">
        <v>0</v>
      </c>
      <c r="X451" s="5">
        <v>0.5</v>
      </c>
      <c r="Y451" s="5">
        <v>0.5</v>
      </c>
      <c r="Z451" s="5">
        <v>0.1</v>
      </c>
      <c r="AA451" s="5">
        <v>0.1</v>
      </c>
      <c r="AB451" s="5">
        <v>0</v>
      </c>
      <c r="AC451" s="5">
        <v>0.2</v>
      </c>
      <c r="AD451" s="5">
        <v>0.1</v>
      </c>
      <c r="AE451" s="5">
        <v>1.6</v>
      </c>
      <c r="AF451" s="50" t="b">
        <f>ISNONTEXT(IF(B451&lt;&gt;B452,COUNTIF($B$3:B451,B451),""))</f>
        <v>0</v>
      </c>
    </row>
    <row r="452" spans="1:32" ht="17" x14ac:dyDescent="0.2">
      <c r="A452" s="4">
        <v>343</v>
      </c>
      <c r="B452" s="6" t="s">
        <v>410</v>
      </c>
      <c r="C452" s="6" t="str">
        <f t="shared" ref="C452:C515" si="7">IF(B452&lt;&gt;B453,B452,"")</f>
        <v>Svi Mykhailiuk</v>
      </c>
      <c r="D452" s="5" t="s">
        <v>77</v>
      </c>
      <c r="E452" s="5">
        <v>25</v>
      </c>
      <c r="F452" s="6" t="s">
        <v>88</v>
      </c>
      <c r="G452" s="5">
        <v>9</v>
      </c>
      <c r="H452" s="5">
        <v>0</v>
      </c>
      <c r="I452" s="5">
        <v>12.2</v>
      </c>
      <c r="J452" s="5">
        <v>1.7</v>
      </c>
      <c r="K452" s="5">
        <v>4.0999999999999996</v>
      </c>
      <c r="L452" s="5">
        <v>0.40500000000000003</v>
      </c>
      <c r="M452" s="5">
        <v>0.9</v>
      </c>
      <c r="N452" s="5">
        <v>2</v>
      </c>
      <c r="O452" s="5">
        <v>0.44400000000000001</v>
      </c>
      <c r="P452" s="5">
        <v>0.8</v>
      </c>
      <c r="Q452" s="5">
        <v>2.1</v>
      </c>
      <c r="R452" s="5">
        <v>0.36799999999999999</v>
      </c>
      <c r="S452" s="5">
        <v>0.51400000000000001</v>
      </c>
      <c r="T452" s="5">
        <v>0.3</v>
      </c>
      <c r="U452" s="5">
        <v>0.9</v>
      </c>
      <c r="V452" s="5">
        <v>0.375</v>
      </c>
      <c r="W452" s="5">
        <v>0.2</v>
      </c>
      <c r="X452" s="5">
        <v>0.7</v>
      </c>
      <c r="Y452" s="5">
        <v>0.9</v>
      </c>
      <c r="Z452" s="5">
        <v>0.8</v>
      </c>
      <c r="AA452" s="5">
        <v>0.1</v>
      </c>
      <c r="AB452" s="5">
        <v>0.1</v>
      </c>
      <c r="AC452" s="5">
        <v>0.3</v>
      </c>
      <c r="AD452" s="5">
        <v>0.4</v>
      </c>
      <c r="AE452" s="5">
        <v>4.5999999999999996</v>
      </c>
      <c r="AF452" s="50" t="b">
        <f>ISNONTEXT(IF(B452&lt;&gt;B453,COUNTIF($B$3:B452,B452),""))</f>
        <v>1</v>
      </c>
    </row>
    <row r="453" spans="1:32" ht="17" x14ac:dyDescent="0.2">
      <c r="A453" s="4">
        <v>344</v>
      </c>
      <c r="B453" s="6" t="s">
        <v>411</v>
      </c>
      <c r="C453" s="6" t="str">
        <f t="shared" si="7"/>
        <v>Larry Nance Jr.</v>
      </c>
      <c r="D453" s="5" t="s">
        <v>11</v>
      </c>
      <c r="E453" s="5">
        <v>30</v>
      </c>
      <c r="F453" s="6" t="s">
        <v>18</v>
      </c>
      <c r="G453" s="5">
        <v>53</v>
      </c>
      <c r="H453" s="5">
        <v>1</v>
      </c>
      <c r="I453" s="5">
        <v>21.8</v>
      </c>
      <c r="J453" s="5">
        <v>3.2</v>
      </c>
      <c r="K453" s="5">
        <v>5.0999999999999996</v>
      </c>
      <c r="L453" s="5">
        <v>0.61599999999999999</v>
      </c>
      <c r="M453" s="5">
        <v>0.3</v>
      </c>
      <c r="N453" s="5">
        <v>0.7</v>
      </c>
      <c r="O453" s="5">
        <v>0.35899999999999999</v>
      </c>
      <c r="P453" s="5">
        <v>2.9</v>
      </c>
      <c r="Q453" s="5">
        <v>4.4000000000000004</v>
      </c>
      <c r="R453" s="5">
        <v>0.65900000000000003</v>
      </c>
      <c r="S453" s="5">
        <v>0.64200000000000002</v>
      </c>
      <c r="T453" s="5">
        <v>0.9</v>
      </c>
      <c r="U453" s="5">
        <v>1.3</v>
      </c>
      <c r="V453" s="5">
        <v>0.67600000000000005</v>
      </c>
      <c r="W453" s="5">
        <v>1.8</v>
      </c>
      <c r="X453" s="5">
        <v>3.9</v>
      </c>
      <c r="Y453" s="5">
        <v>5.7</v>
      </c>
      <c r="Z453" s="5">
        <v>1.9</v>
      </c>
      <c r="AA453" s="5">
        <v>0.9</v>
      </c>
      <c r="AB453" s="5">
        <v>0.6</v>
      </c>
      <c r="AC453" s="5">
        <v>0.7</v>
      </c>
      <c r="AD453" s="5">
        <v>2.1</v>
      </c>
      <c r="AE453" s="5">
        <v>7.5</v>
      </c>
      <c r="AF453" s="50" t="b">
        <f>ISNONTEXT(IF(B453&lt;&gt;B454,COUNTIF($B$3:B453,B453),""))</f>
        <v>1</v>
      </c>
    </row>
    <row r="454" spans="1:32" ht="17" x14ac:dyDescent="0.2">
      <c r="A454" s="4">
        <v>345</v>
      </c>
      <c r="B454" s="6" t="s">
        <v>412</v>
      </c>
      <c r="C454" s="6" t="str">
        <f t="shared" si="7"/>
        <v>Andrew Nembhard</v>
      </c>
      <c r="D454" s="5" t="s">
        <v>67</v>
      </c>
      <c r="E454" s="5">
        <v>23</v>
      </c>
      <c r="F454" s="6" t="s">
        <v>29</v>
      </c>
      <c r="G454" s="5">
        <v>63</v>
      </c>
      <c r="H454" s="5">
        <v>51</v>
      </c>
      <c r="I454" s="5">
        <v>26.9</v>
      </c>
      <c r="J454" s="5">
        <v>3.3</v>
      </c>
      <c r="K454" s="5">
        <v>7.9</v>
      </c>
      <c r="L454" s="5">
        <v>0.42299999999999999</v>
      </c>
      <c r="M454" s="5">
        <v>1.2</v>
      </c>
      <c r="N454" s="5">
        <v>3.6</v>
      </c>
      <c r="O454" s="5">
        <v>0.33900000000000002</v>
      </c>
      <c r="P454" s="5">
        <v>2.1</v>
      </c>
      <c r="Q454" s="5">
        <v>4.3</v>
      </c>
      <c r="R454" s="5">
        <v>0.49299999999999999</v>
      </c>
      <c r="S454" s="5">
        <v>0.5</v>
      </c>
      <c r="T454" s="5">
        <v>0.6</v>
      </c>
      <c r="U454" s="5">
        <v>0.7</v>
      </c>
      <c r="V454" s="5">
        <v>0.78700000000000003</v>
      </c>
      <c r="W454" s="5">
        <v>0.5</v>
      </c>
      <c r="X454" s="5">
        <v>2.2000000000000002</v>
      </c>
      <c r="Y454" s="5">
        <v>2.7</v>
      </c>
      <c r="Z454" s="5">
        <v>4</v>
      </c>
      <c r="AA454" s="5">
        <v>1</v>
      </c>
      <c r="AB454" s="5">
        <v>0.2</v>
      </c>
      <c r="AC454" s="5">
        <v>1.6</v>
      </c>
      <c r="AD454" s="5">
        <v>2.4</v>
      </c>
      <c r="AE454" s="5">
        <v>8.5</v>
      </c>
      <c r="AF454" s="50" t="b">
        <f>ISNONTEXT(IF(B454&lt;&gt;B455,COUNTIF($B$3:B454,B454),""))</f>
        <v>1</v>
      </c>
    </row>
    <row r="455" spans="1:32" ht="17" x14ac:dyDescent="0.2">
      <c r="A455" s="4">
        <v>346</v>
      </c>
      <c r="B455" s="6" t="s">
        <v>413</v>
      </c>
      <c r="C455" s="6" t="str">
        <f t="shared" si="7"/>
        <v>Aaron Nesmith</v>
      </c>
      <c r="D455" s="5" t="s">
        <v>77</v>
      </c>
      <c r="E455" s="5">
        <v>23</v>
      </c>
      <c r="F455" s="6" t="s">
        <v>29</v>
      </c>
      <c r="G455" s="5">
        <v>61</v>
      </c>
      <c r="H455" s="5">
        <v>49</v>
      </c>
      <c r="I455" s="5">
        <v>24.8</v>
      </c>
      <c r="J455" s="5">
        <v>3.4</v>
      </c>
      <c r="K455" s="5">
        <v>8</v>
      </c>
      <c r="L455" s="5">
        <v>0.42199999999999999</v>
      </c>
      <c r="M455" s="5">
        <v>1.5</v>
      </c>
      <c r="N455" s="5">
        <v>4.3</v>
      </c>
      <c r="O455" s="5">
        <v>0.35499999999999998</v>
      </c>
      <c r="P455" s="5">
        <v>1.9</v>
      </c>
      <c r="Q455" s="5">
        <v>3.7</v>
      </c>
      <c r="R455" s="5">
        <v>0.5</v>
      </c>
      <c r="S455" s="5">
        <v>0.51700000000000002</v>
      </c>
      <c r="T455" s="5">
        <v>1.6</v>
      </c>
      <c r="U455" s="5">
        <v>1.9</v>
      </c>
      <c r="V455" s="5">
        <v>0.85</v>
      </c>
      <c r="W455" s="5">
        <v>0.8</v>
      </c>
      <c r="X455" s="5">
        <v>3</v>
      </c>
      <c r="Y455" s="5">
        <v>3.8</v>
      </c>
      <c r="Z455" s="5">
        <v>1.2</v>
      </c>
      <c r="AA455" s="5">
        <v>0.8</v>
      </c>
      <c r="AB455" s="5">
        <v>0.4</v>
      </c>
      <c r="AC455" s="5">
        <v>1</v>
      </c>
      <c r="AD455" s="5">
        <v>3.3</v>
      </c>
      <c r="AE455" s="5">
        <v>9.9</v>
      </c>
      <c r="AF455" s="50" t="b">
        <f>ISNONTEXT(IF(B455&lt;&gt;B456,COUNTIF($B$3:B455,B455),""))</f>
        <v>1</v>
      </c>
    </row>
    <row r="456" spans="1:32" ht="17" x14ac:dyDescent="0.2">
      <c r="A456" s="4">
        <v>347</v>
      </c>
      <c r="B456" s="6" t="s">
        <v>414</v>
      </c>
      <c r="C456" s="6" t="str">
        <f t="shared" si="7"/>
        <v>Raul Neto</v>
      </c>
      <c r="D456" s="5" t="s">
        <v>73</v>
      </c>
      <c r="E456" s="5">
        <v>30</v>
      </c>
      <c r="F456" s="6" t="s">
        <v>37</v>
      </c>
      <c r="G456" s="5">
        <v>45</v>
      </c>
      <c r="H456" s="5">
        <v>1</v>
      </c>
      <c r="I456" s="5">
        <v>10</v>
      </c>
      <c r="J456" s="5">
        <v>1.1000000000000001</v>
      </c>
      <c r="K456" s="5">
        <v>2.1</v>
      </c>
      <c r="L456" s="5">
        <v>0.53200000000000003</v>
      </c>
      <c r="M456" s="5">
        <v>0.3</v>
      </c>
      <c r="N456" s="5">
        <v>0.8</v>
      </c>
      <c r="O456" s="5">
        <v>0.32400000000000001</v>
      </c>
      <c r="P456" s="5">
        <v>0.8</v>
      </c>
      <c r="Q456" s="5">
        <v>1.3</v>
      </c>
      <c r="R456" s="5">
        <v>0.66700000000000004</v>
      </c>
      <c r="S456" s="5">
        <v>0.59599999999999997</v>
      </c>
      <c r="T456" s="5">
        <v>0.5</v>
      </c>
      <c r="U456" s="5">
        <v>0.6</v>
      </c>
      <c r="V456" s="5">
        <v>0.88900000000000001</v>
      </c>
      <c r="W456" s="5">
        <v>0.2</v>
      </c>
      <c r="X456" s="5">
        <v>0.7</v>
      </c>
      <c r="Y456" s="5">
        <v>0.9</v>
      </c>
      <c r="Z456" s="5">
        <v>1.4</v>
      </c>
      <c r="AA456" s="5">
        <v>0.4</v>
      </c>
      <c r="AB456" s="5">
        <v>0.1</v>
      </c>
      <c r="AC456" s="5">
        <v>0.4</v>
      </c>
      <c r="AD456" s="5">
        <v>0.9</v>
      </c>
      <c r="AE456" s="5">
        <v>3</v>
      </c>
      <c r="AF456" s="50" t="b">
        <f>ISNONTEXT(IF(B456&lt;&gt;B457,COUNTIF($B$3:B456,B456),""))</f>
        <v>1</v>
      </c>
    </row>
    <row r="457" spans="1:32" ht="17" x14ac:dyDescent="0.2">
      <c r="A457" s="4">
        <v>348</v>
      </c>
      <c r="B457" s="6" t="s">
        <v>415</v>
      </c>
      <c r="C457" s="6" t="str">
        <f t="shared" si="7"/>
        <v>Georges Niang</v>
      </c>
      <c r="D457" s="5" t="s">
        <v>11</v>
      </c>
      <c r="E457" s="5">
        <v>29</v>
      </c>
      <c r="F457" s="6" t="s">
        <v>32</v>
      </c>
      <c r="G457" s="5">
        <v>66</v>
      </c>
      <c r="H457" s="5">
        <v>0</v>
      </c>
      <c r="I457" s="5">
        <v>19.3</v>
      </c>
      <c r="J457" s="5">
        <v>2.9</v>
      </c>
      <c r="K457" s="5">
        <v>6.5</v>
      </c>
      <c r="L457" s="5">
        <v>0.44500000000000001</v>
      </c>
      <c r="M457" s="5">
        <v>2</v>
      </c>
      <c r="N457" s="5">
        <v>5</v>
      </c>
      <c r="O457" s="5">
        <v>0.40799999999999997</v>
      </c>
      <c r="P457" s="5">
        <v>0.8</v>
      </c>
      <c r="Q457" s="5">
        <v>1.5</v>
      </c>
      <c r="R457" s="5">
        <v>0.57099999999999995</v>
      </c>
      <c r="S457" s="5">
        <v>0.60299999999999998</v>
      </c>
      <c r="T457" s="5">
        <v>0.5</v>
      </c>
      <c r="U457" s="5">
        <v>0.6</v>
      </c>
      <c r="V457" s="5">
        <v>0.84199999999999997</v>
      </c>
      <c r="W457" s="5">
        <v>0.3</v>
      </c>
      <c r="X457" s="5">
        <v>2.1</v>
      </c>
      <c r="Y457" s="5">
        <v>2.4</v>
      </c>
      <c r="Z457" s="5">
        <v>1</v>
      </c>
      <c r="AA457" s="5">
        <v>0.4</v>
      </c>
      <c r="AB457" s="5">
        <v>0.2</v>
      </c>
      <c r="AC457" s="5">
        <v>0.7</v>
      </c>
      <c r="AD457" s="5">
        <v>1.9</v>
      </c>
      <c r="AE457" s="5">
        <v>8.3000000000000007</v>
      </c>
      <c r="AF457" s="50" t="b">
        <f>ISNONTEXT(IF(B457&lt;&gt;B458,COUNTIF($B$3:B457,B457),""))</f>
        <v>1</v>
      </c>
    </row>
    <row r="458" spans="1:32" ht="17" x14ac:dyDescent="0.2">
      <c r="A458" s="4">
        <v>349</v>
      </c>
      <c r="B458" s="6" t="s">
        <v>416</v>
      </c>
      <c r="C458" s="6" t="str">
        <f t="shared" si="7"/>
        <v>Daishen Nix</v>
      </c>
      <c r="D458" s="5" t="s">
        <v>73</v>
      </c>
      <c r="E458" s="5">
        <v>20</v>
      </c>
      <c r="F458" s="6" t="s">
        <v>20</v>
      </c>
      <c r="G458" s="5">
        <v>47</v>
      </c>
      <c r="H458" s="5">
        <v>7</v>
      </c>
      <c r="I458" s="5">
        <v>16.7</v>
      </c>
      <c r="J458" s="5">
        <v>1.6</v>
      </c>
      <c r="K458" s="5">
        <v>4.3</v>
      </c>
      <c r="L458" s="5">
        <v>0.35799999999999998</v>
      </c>
      <c r="M458" s="5">
        <v>0.8</v>
      </c>
      <c r="N458" s="5">
        <v>2.5</v>
      </c>
      <c r="O458" s="5">
        <v>0.30499999999999999</v>
      </c>
      <c r="P458" s="5">
        <v>0.8</v>
      </c>
      <c r="Q458" s="5">
        <v>1.8</v>
      </c>
      <c r="R458" s="5">
        <v>0.43</v>
      </c>
      <c r="S458" s="5">
        <v>0.44600000000000001</v>
      </c>
      <c r="T458" s="5">
        <v>0.5</v>
      </c>
      <c r="U458" s="5">
        <v>0.7</v>
      </c>
      <c r="V458" s="5">
        <v>0.67600000000000005</v>
      </c>
      <c r="W458" s="5">
        <v>0.3</v>
      </c>
      <c r="X458" s="5">
        <v>1.5</v>
      </c>
      <c r="Y458" s="5">
        <v>1.8</v>
      </c>
      <c r="Z458" s="5">
        <v>2.6</v>
      </c>
      <c r="AA458" s="5">
        <v>0.6</v>
      </c>
      <c r="AB458" s="5">
        <v>0.1</v>
      </c>
      <c r="AC458" s="5">
        <v>1.5</v>
      </c>
      <c r="AD458" s="5">
        <v>1.1000000000000001</v>
      </c>
      <c r="AE458" s="5">
        <v>4.4000000000000004</v>
      </c>
      <c r="AF458" s="50" t="b">
        <f>ISNONTEXT(IF(B458&lt;&gt;B459,COUNTIF($B$3:B458,B458),""))</f>
        <v>1</v>
      </c>
    </row>
    <row r="459" spans="1:32" ht="17" x14ac:dyDescent="0.2">
      <c r="A459" s="4">
        <v>350</v>
      </c>
      <c r="B459" s="6" t="s">
        <v>417</v>
      </c>
      <c r="C459" s="6" t="str">
        <f t="shared" si="7"/>
        <v>Zeke Nnaji</v>
      </c>
      <c r="D459" s="5" t="s">
        <v>11</v>
      </c>
      <c r="E459" s="5">
        <v>22</v>
      </c>
      <c r="F459" s="6" t="s">
        <v>36</v>
      </c>
      <c r="G459" s="5">
        <v>44</v>
      </c>
      <c r="H459" s="5">
        <v>5</v>
      </c>
      <c r="I459" s="5">
        <v>13.3</v>
      </c>
      <c r="J459" s="5">
        <v>2</v>
      </c>
      <c r="K459" s="5">
        <v>3.5</v>
      </c>
      <c r="L459" s="5">
        <v>0.57199999999999995</v>
      </c>
      <c r="M459" s="5">
        <v>0.3</v>
      </c>
      <c r="N459" s="5">
        <v>1</v>
      </c>
      <c r="O459" s="5">
        <v>0.28899999999999998</v>
      </c>
      <c r="P459" s="5">
        <v>1.7</v>
      </c>
      <c r="Q459" s="5">
        <v>2.4</v>
      </c>
      <c r="R459" s="5">
        <v>0.69199999999999995</v>
      </c>
      <c r="S459" s="5">
        <v>0.61499999999999999</v>
      </c>
      <c r="T459" s="5">
        <v>0.8</v>
      </c>
      <c r="U459" s="5">
        <v>1.2</v>
      </c>
      <c r="V459" s="5">
        <v>0.66700000000000004</v>
      </c>
      <c r="W459" s="5">
        <v>1.3</v>
      </c>
      <c r="X459" s="5">
        <v>1</v>
      </c>
      <c r="Y459" s="5">
        <v>2.2999999999999998</v>
      </c>
      <c r="Z459" s="5">
        <v>0.3</v>
      </c>
      <c r="AA459" s="5">
        <v>0.3</v>
      </c>
      <c r="AB459" s="5">
        <v>0.4</v>
      </c>
      <c r="AC459" s="5">
        <v>0.5</v>
      </c>
      <c r="AD459" s="5">
        <v>1.8</v>
      </c>
      <c r="AE459" s="5">
        <v>5.0999999999999996</v>
      </c>
      <c r="AF459" s="50" t="b">
        <f>ISNONTEXT(IF(B459&lt;&gt;B460,COUNTIF($B$3:B459,B459),""))</f>
        <v>1</v>
      </c>
    </row>
    <row r="460" spans="1:32" ht="17" x14ac:dyDescent="0.2">
      <c r="A460" s="4">
        <v>351</v>
      </c>
      <c r="B460" s="6" t="s">
        <v>418</v>
      </c>
      <c r="C460" s="6" t="str">
        <f t="shared" si="7"/>
        <v/>
      </c>
      <c r="D460" s="5" t="s">
        <v>63</v>
      </c>
      <c r="E460" s="5">
        <v>28</v>
      </c>
      <c r="F460" s="5" t="s">
        <v>677</v>
      </c>
      <c r="G460" s="5">
        <v>17</v>
      </c>
      <c r="H460" s="5">
        <v>4</v>
      </c>
      <c r="I460" s="5">
        <v>11.5</v>
      </c>
      <c r="J460" s="5">
        <v>0.8</v>
      </c>
      <c r="K460" s="5">
        <v>2.1</v>
      </c>
      <c r="L460" s="5">
        <v>0.36099999999999999</v>
      </c>
      <c r="M460" s="5">
        <v>0.1</v>
      </c>
      <c r="N460" s="5">
        <v>0.1</v>
      </c>
      <c r="O460" s="5">
        <v>0.5</v>
      </c>
      <c r="P460" s="5">
        <v>0.7</v>
      </c>
      <c r="Q460" s="5">
        <v>2</v>
      </c>
      <c r="R460" s="5">
        <v>0.35299999999999998</v>
      </c>
      <c r="S460" s="5">
        <v>0.375</v>
      </c>
      <c r="T460" s="5">
        <v>0.5</v>
      </c>
      <c r="U460" s="5">
        <v>0.7</v>
      </c>
      <c r="V460" s="5">
        <v>0.66700000000000004</v>
      </c>
      <c r="W460" s="5">
        <v>0.6</v>
      </c>
      <c r="X460" s="5">
        <v>2.1</v>
      </c>
      <c r="Y460" s="5">
        <v>2.7</v>
      </c>
      <c r="Z460" s="5">
        <v>0.6</v>
      </c>
      <c r="AA460" s="5">
        <v>0.9</v>
      </c>
      <c r="AB460" s="5">
        <v>0.6</v>
      </c>
      <c r="AC460" s="5">
        <v>0.8</v>
      </c>
      <c r="AD460" s="5">
        <v>1.9</v>
      </c>
      <c r="AE460" s="5">
        <v>2.1</v>
      </c>
      <c r="AF460" s="50" t="b">
        <f>ISNONTEXT(IF(B460&lt;&gt;B461,COUNTIF($B$3:B460,B460),""))</f>
        <v>0</v>
      </c>
    </row>
    <row r="461" spans="1:32" ht="17" x14ac:dyDescent="0.2">
      <c r="A461" s="4">
        <v>351</v>
      </c>
      <c r="B461" s="6" t="s">
        <v>418</v>
      </c>
      <c r="C461" s="6" t="str">
        <f t="shared" si="7"/>
        <v/>
      </c>
      <c r="D461" s="5" t="s">
        <v>63</v>
      </c>
      <c r="E461" s="5">
        <v>28</v>
      </c>
      <c r="F461" s="6" t="s">
        <v>28</v>
      </c>
      <c r="G461" s="5">
        <v>14</v>
      </c>
      <c r="H461" s="5">
        <v>3</v>
      </c>
      <c r="I461" s="5">
        <v>10.9</v>
      </c>
      <c r="J461" s="5">
        <v>0.9</v>
      </c>
      <c r="K461" s="5">
        <v>2.1</v>
      </c>
      <c r="L461" s="5">
        <v>0.4</v>
      </c>
      <c r="M461" s="5">
        <v>0.1</v>
      </c>
      <c r="N461" s="5">
        <v>0.1</v>
      </c>
      <c r="O461" s="5">
        <v>0.5</v>
      </c>
      <c r="P461" s="5">
        <v>0.8</v>
      </c>
      <c r="Q461" s="5">
        <v>2</v>
      </c>
      <c r="R461" s="5">
        <v>0.39300000000000002</v>
      </c>
      <c r="S461" s="5">
        <v>0.41699999999999998</v>
      </c>
      <c r="T461" s="5">
        <v>0.5</v>
      </c>
      <c r="U461" s="5">
        <v>0.7</v>
      </c>
      <c r="V461" s="5">
        <v>0.7</v>
      </c>
      <c r="W461" s="5">
        <v>0.5</v>
      </c>
      <c r="X461" s="5">
        <v>2.1</v>
      </c>
      <c r="Y461" s="5">
        <v>2.6</v>
      </c>
      <c r="Z461" s="5">
        <v>0.5</v>
      </c>
      <c r="AA461" s="5">
        <v>0.9</v>
      </c>
      <c r="AB461" s="5">
        <v>0.6</v>
      </c>
      <c r="AC461" s="5">
        <v>0.6</v>
      </c>
      <c r="AD461" s="5">
        <v>1.8</v>
      </c>
      <c r="AE461" s="5">
        <v>2.2999999999999998</v>
      </c>
      <c r="AF461" s="50" t="b">
        <f>ISNONTEXT(IF(B461&lt;&gt;B462,COUNTIF($B$3:B461,B461),""))</f>
        <v>0</v>
      </c>
    </row>
    <row r="462" spans="1:32" ht="17" x14ac:dyDescent="0.2">
      <c r="A462" s="4">
        <v>351</v>
      </c>
      <c r="B462" s="6" t="s">
        <v>418</v>
      </c>
      <c r="C462" s="6" t="str">
        <f t="shared" si="7"/>
        <v>Nerlens Noel</v>
      </c>
      <c r="D462" s="5" t="s">
        <v>63</v>
      </c>
      <c r="E462" s="5">
        <v>28</v>
      </c>
      <c r="F462" s="6" t="s">
        <v>125</v>
      </c>
      <c r="G462" s="5">
        <v>3</v>
      </c>
      <c r="H462" s="5">
        <v>1</v>
      </c>
      <c r="I462" s="5">
        <v>14.3</v>
      </c>
      <c r="J462" s="5">
        <v>0.3</v>
      </c>
      <c r="K462" s="5">
        <v>2</v>
      </c>
      <c r="L462" s="5">
        <v>0.16700000000000001</v>
      </c>
      <c r="M462" s="5">
        <v>0</v>
      </c>
      <c r="N462" s="5">
        <v>0</v>
      </c>
      <c r="O462" s="5"/>
      <c r="P462" s="5">
        <v>0.3</v>
      </c>
      <c r="Q462" s="5">
        <v>2</v>
      </c>
      <c r="R462" s="5">
        <v>0.16700000000000001</v>
      </c>
      <c r="S462" s="5">
        <v>0.16700000000000001</v>
      </c>
      <c r="T462" s="5">
        <v>0.3</v>
      </c>
      <c r="U462" s="5">
        <v>0.7</v>
      </c>
      <c r="V462" s="5">
        <v>0.5</v>
      </c>
      <c r="W462" s="5">
        <v>1</v>
      </c>
      <c r="X462" s="5">
        <v>2</v>
      </c>
      <c r="Y462" s="5">
        <v>3</v>
      </c>
      <c r="Z462" s="5">
        <v>1</v>
      </c>
      <c r="AA462" s="5">
        <v>1</v>
      </c>
      <c r="AB462" s="5">
        <v>0.3</v>
      </c>
      <c r="AC462" s="5">
        <v>1.7</v>
      </c>
      <c r="AD462" s="5">
        <v>2.2999999999999998</v>
      </c>
      <c r="AE462" s="5">
        <v>1</v>
      </c>
      <c r="AF462" s="50" t="b">
        <f>ISNONTEXT(IF(B462&lt;&gt;B463,COUNTIF($B$3:B462,B462),""))</f>
        <v>1</v>
      </c>
    </row>
    <row r="463" spans="1:32" ht="17" x14ac:dyDescent="0.2">
      <c r="A463" s="4">
        <v>352</v>
      </c>
      <c r="B463" s="6" t="s">
        <v>419</v>
      </c>
      <c r="C463" s="6" t="str">
        <f t="shared" si="7"/>
        <v>Jaylen Nowell</v>
      </c>
      <c r="D463" s="5" t="s">
        <v>67</v>
      </c>
      <c r="E463" s="5">
        <v>23</v>
      </c>
      <c r="F463" s="6" t="s">
        <v>38</v>
      </c>
      <c r="G463" s="5">
        <v>62</v>
      </c>
      <c r="H463" s="5">
        <v>2</v>
      </c>
      <c r="I463" s="5">
        <v>19.5</v>
      </c>
      <c r="J463" s="5">
        <v>4.3</v>
      </c>
      <c r="K463" s="5">
        <v>9.6999999999999993</v>
      </c>
      <c r="L463" s="5">
        <v>0.44600000000000001</v>
      </c>
      <c r="M463" s="5">
        <v>1.1000000000000001</v>
      </c>
      <c r="N463" s="5">
        <v>3.6</v>
      </c>
      <c r="O463" s="5">
        <v>0.29299999999999998</v>
      </c>
      <c r="P463" s="5">
        <v>3.2</v>
      </c>
      <c r="Q463" s="5">
        <v>6</v>
      </c>
      <c r="R463" s="5">
        <v>0.53700000000000003</v>
      </c>
      <c r="S463" s="5">
        <v>0.501</v>
      </c>
      <c r="T463" s="5">
        <v>1.2</v>
      </c>
      <c r="U463" s="5">
        <v>1.6</v>
      </c>
      <c r="V463" s="5">
        <v>0.78400000000000003</v>
      </c>
      <c r="W463" s="5">
        <v>0.5</v>
      </c>
      <c r="X463" s="5">
        <v>2.1</v>
      </c>
      <c r="Y463" s="5">
        <v>2.6</v>
      </c>
      <c r="Z463" s="5">
        <v>2</v>
      </c>
      <c r="AA463" s="5">
        <v>0.6</v>
      </c>
      <c r="AB463" s="5">
        <v>0.1</v>
      </c>
      <c r="AC463" s="5">
        <v>1</v>
      </c>
      <c r="AD463" s="5">
        <v>1.5</v>
      </c>
      <c r="AE463" s="5">
        <v>10.9</v>
      </c>
      <c r="AF463" s="50" t="b">
        <f>ISNONTEXT(IF(B463&lt;&gt;B464,COUNTIF($B$3:B463,B463),""))</f>
        <v>1</v>
      </c>
    </row>
    <row r="464" spans="1:32" ht="17" x14ac:dyDescent="0.2">
      <c r="A464" s="4">
        <v>353</v>
      </c>
      <c r="B464" s="6" t="s">
        <v>420</v>
      </c>
      <c r="C464" s="6" t="str">
        <f t="shared" si="7"/>
        <v>Frank Ntilikina</v>
      </c>
      <c r="D464" s="5" t="s">
        <v>73</v>
      </c>
      <c r="E464" s="5">
        <v>24</v>
      </c>
      <c r="F464" s="6" t="s">
        <v>23</v>
      </c>
      <c r="G464" s="5">
        <v>42</v>
      </c>
      <c r="H464" s="5">
        <v>3</v>
      </c>
      <c r="I464" s="5">
        <v>11.6</v>
      </c>
      <c r="J464" s="5">
        <v>0.8</v>
      </c>
      <c r="K464" s="5">
        <v>2.4</v>
      </c>
      <c r="L464" s="5">
        <v>0.34</v>
      </c>
      <c r="M464" s="5">
        <v>0.3</v>
      </c>
      <c r="N464" s="5">
        <v>1.3</v>
      </c>
      <c r="O464" s="5">
        <v>0.20799999999999999</v>
      </c>
      <c r="P464" s="5">
        <v>0.5</v>
      </c>
      <c r="Q464" s="5">
        <v>1.1000000000000001</v>
      </c>
      <c r="R464" s="5">
        <v>0.48899999999999999</v>
      </c>
      <c r="S464" s="5">
        <v>0.39500000000000002</v>
      </c>
      <c r="T464" s="5">
        <v>0.4</v>
      </c>
      <c r="U464" s="5">
        <v>0.6</v>
      </c>
      <c r="V464" s="5">
        <v>0.66700000000000004</v>
      </c>
      <c r="W464" s="5">
        <v>0.1</v>
      </c>
      <c r="X464" s="5">
        <v>1.1000000000000001</v>
      </c>
      <c r="Y464" s="5">
        <v>1.3</v>
      </c>
      <c r="Z464" s="5">
        <v>1.1000000000000001</v>
      </c>
      <c r="AA464" s="5">
        <v>0.3</v>
      </c>
      <c r="AB464" s="5">
        <v>0.1</v>
      </c>
      <c r="AC464" s="5">
        <v>0.6</v>
      </c>
      <c r="AD464" s="5">
        <v>1.3</v>
      </c>
      <c r="AE464" s="5">
        <v>2.2999999999999998</v>
      </c>
      <c r="AF464" s="50" t="b">
        <f>ISNONTEXT(IF(B464&lt;&gt;B465,COUNTIF($B$3:B464,B464),""))</f>
        <v>1</v>
      </c>
    </row>
    <row r="465" spans="1:32" ht="17" x14ac:dyDescent="0.2">
      <c r="A465" s="4">
        <v>354</v>
      </c>
      <c r="B465" s="6" t="s">
        <v>421</v>
      </c>
      <c r="C465" s="6" t="str">
        <f t="shared" si="7"/>
        <v/>
      </c>
      <c r="D465" s="5" t="s">
        <v>680</v>
      </c>
      <c r="E465" s="5">
        <v>27</v>
      </c>
      <c r="F465" s="5" t="s">
        <v>677</v>
      </c>
      <c r="G465" s="5">
        <v>59</v>
      </c>
      <c r="H465" s="5">
        <v>2</v>
      </c>
      <c r="I465" s="5">
        <v>13.7</v>
      </c>
      <c r="J465" s="5">
        <v>2.6</v>
      </c>
      <c r="K465" s="5">
        <v>6.1</v>
      </c>
      <c r="L465" s="5">
        <v>0.42099999999999999</v>
      </c>
      <c r="M465" s="5">
        <v>1</v>
      </c>
      <c r="N465" s="5">
        <v>3</v>
      </c>
      <c r="O465" s="5">
        <v>0.33900000000000002</v>
      </c>
      <c r="P465" s="5">
        <v>1.5</v>
      </c>
      <c r="Q465" s="5">
        <v>3.1</v>
      </c>
      <c r="R465" s="5">
        <v>0.5</v>
      </c>
      <c r="S465" s="5">
        <v>0.504</v>
      </c>
      <c r="T465" s="5">
        <v>0.4</v>
      </c>
      <c r="U465" s="5">
        <v>0.5</v>
      </c>
      <c r="V465" s="5">
        <v>0.83899999999999997</v>
      </c>
      <c r="W465" s="5">
        <v>0.2</v>
      </c>
      <c r="X465" s="5">
        <v>1.3</v>
      </c>
      <c r="Y465" s="5">
        <v>1.5</v>
      </c>
      <c r="Z465" s="5">
        <v>1.2</v>
      </c>
      <c r="AA465" s="5">
        <v>0.3</v>
      </c>
      <c r="AB465" s="5">
        <v>0.1</v>
      </c>
      <c r="AC465" s="5">
        <v>0.9</v>
      </c>
      <c r="AD465" s="5">
        <v>0.9</v>
      </c>
      <c r="AE465" s="5">
        <v>6.6</v>
      </c>
      <c r="AF465" s="50" t="b">
        <f>ISNONTEXT(IF(B465&lt;&gt;B466,COUNTIF($B$3:B465,B465),""))</f>
        <v>0</v>
      </c>
    </row>
    <row r="466" spans="1:32" ht="17" x14ac:dyDescent="0.2">
      <c r="A466" s="4">
        <v>354</v>
      </c>
      <c r="B466" s="6" t="s">
        <v>421</v>
      </c>
      <c r="C466" s="6" t="str">
        <f t="shared" si="7"/>
        <v/>
      </c>
      <c r="D466" s="5" t="s">
        <v>67</v>
      </c>
      <c r="E466" s="5">
        <v>27</v>
      </c>
      <c r="F466" s="6" t="s">
        <v>39</v>
      </c>
      <c r="G466" s="5">
        <v>39</v>
      </c>
      <c r="H466" s="5">
        <v>2</v>
      </c>
      <c r="I466" s="5">
        <v>13.5</v>
      </c>
      <c r="J466" s="5">
        <v>2.6</v>
      </c>
      <c r="K466" s="5">
        <v>6.4</v>
      </c>
      <c r="L466" s="5">
        <v>0.40600000000000003</v>
      </c>
      <c r="M466" s="5">
        <v>1.1000000000000001</v>
      </c>
      <c r="N466" s="5">
        <v>3.2</v>
      </c>
      <c r="O466" s="5">
        <v>0.32500000000000001</v>
      </c>
      <c r="P466" s="5">
        <v>1.6</v>
      </c>
      <c r="Q466" s="5">
        <v>3.2</v>
      </c>
      <c r="R466" s="5">
        <v>0.48799999999999999</v>
      </c>
      <c r="S466" s="5">
        <v>0.48799999999999999</v>
      </c>
      <c r="T466" s="5">
        <v>0.4</v>
      </c>
      <c r="U466" s="5">
        <v>0.5</v>
      </c>
      <c r="V466" s="5">
        <v>0.81</v>
      </c>
      <c r="W466" s="5">
        <v>0.1</v>
      </c>
      <c r="X466" s="5">
        <v>1.3</v>
      </c>
      <c r="Y466" s="5">
        <v>1.4</v>
      </c>
      <c r="Z466" s="5">
        <v>0.9</v>
      </c>
      <c r="AA466" s="5">
        <v>0.3</v>
      </c>
      <c r="AB466" s="5">
        <v>0.1</v>
      </c>
      <c r="AC466" s="5">
        <v>0.8</v>
      </c>
      <c r="AD466" s="5">
        <v>0.9</v>
      </c>
      <c r="AE466" s="5">
        <v>6.7</v>
      </c>
      <c r="AF466" s="50" t="b">
        <f>ISNONTEXT(IF(B466&lt;&gt;B467,COUNTIF($B$3:B466,B466),""))</f>
        <v>0</v>
      </c>
    </row>
    <row r="467" spans="1:32" ht="17" x14ac:dyDescent="0.2">
      <c r="A467" s="4">
        <v>354</v>
      </c>
      <c r="B467" s="6" t="s">
        <v>421</v>
      </c>
      <c r="C467" s="6" t="str">
        <f t="shared" si="7"/>
        <v>Kendrick Nunn</v>
      </c>
      <c r="D467" s="5" t="s">
        <v>73</v>
      </c>
      <c r="E467" s="5">
        <v>27</v>
      </c>
      <c r="F467" s="6" t="s">
        <v>34</v>
      </c>
      <c r="G467" s="5">
        <v>20</v>
      </c>
      <c r="H467" s="5">
        <v>0</v>
      </c>
      <c r="I467" s="5">
        <v>13.9</v>
      </c>
      <c r="J467" s="5">
        <v>2.5</v>
      </c>
      <c r="K467" s="5">
        <v>5.4</v>
      </c>
      <c r="L467" s="5">
        <v>0.45400000000000001</v>
      </c>
      <c r="M467" s="5">
        <v>1</v>
      </c>
      <c r="N467" s="5">
        <v>2.6</v>
      </c>
      <c r="O467" s="5">
        <v>0.373</v>
      </c>
      <c r="P467" s="5">
        <v>1.5</v>
      </c>
      <c r="Q467" s="5">
        <v>2.9</v>
      </c>
      <c r="R467" s="5">
        <v>0.52600000000000002</v>
      </c>
      <c r="S467" s="5">
        <v>0.54200000000000004</v>
      </c>
      <c r="T467" s="5">
        <v>0.5</v>
      </c>
      <c r="U467" s="5">
        <v>0.5</v>
      </c>
      <c r="V467" s="5">
        <v>0.9</v>
      </c>
      <c r="W467" s="5">
        <v>0.4</v>
      </c>
      <c r="X467" s="5">
        <v>1.3</v>
      </c>
      <c r="Y467" s="5">
        <v>1.7</v>
      </c>
      <c r="Z467" s="5">
        <v>1.7</v>
      </c>
      <c r="AA467" s="5">
        <v>0.5</v>
      </c>
      <c r="AB467" s="5">
        <v>0</v>
      </c>
      <c r="AC467" s="5">
        <v>1.1000000000000001</v>
      </c>
      <c r="AD467" s="5">
        <v>0.9</v>
      </c>
      <c r="AE467" s="5">
        <v>6.3</v>
      </c>
      <c r="AF467" s="50" t="b">
        <f>ISNONTEXT(IF(B467&lt;&gt;B468,COUNTIF($B$3:B467,B467),""))</f>
        <v>1</v>
      </c>
    </row>
    <row r="468" spans="1:32" ht="17" x14ac:dyDescent="0.2">
      <c r="A468" s="4">
        <v>355</v>
      </c>
      <c r="B468" s="6" t="s">
        <v>422</v>
      </c>
      <c r="C468" s="6" t="str">
        <f t="shared" si="7"/>
        <v>Jusuf Nurkić</v>
      </c>
      <c r="D468" s="5" t="s">
        <v>63</v>
      </c>
      <c r="E468" s="5">
        <v>28</v>
      </c>
      <c r="F468" s="6" t="s">
        <v>33</v>
      </c>
      <c r="G468" s="5">
        <v>50</v>
      </c>
      <c r="H468" s="5">
        <v>50</v>
      </c>
      <c r="I468" s="5">
        <v>26.7</v>
      </c>
      <c r="J468" s="5">
        <v>4.9000000000000004</v>
      </c>
      <c r="K468" s="5">
        <v>9.6</v>
      </c>
      <c r="L468" s="5">
        <v>0.51400000000000001</v>
      </c>
      <c r="M468" s="5">
        <v>0.8</v>
      </c>
      <c r="N468" s="5">
        <v>2.2000000000000002</v>
      </c>
      <c r="O468" s="5">
        <v>0.35099999999999998</v>
      </c>
      <c r="P468" s="5">
        <v>4.0999999999999996</v>
      </c>
      <c r="Q468" s="5">
        <v>7.4</v>
      </c>
      <c r="R468" s="5">
        <v>0.56299999999999994</v>
      </c>
      <c r="S468" s="5">
        <v>0.55400000000000005</v>
      </c>
      <c r="T468" s="5">
        <v>2.4</v>
      </c>
      <c r="U468" s="5">
        <v>3.6</v>
      </c>
      <c r="V468" s="5">
        <v>0.65900000000000003</v>
      </c>
      <c r="W468" s="5">
        <v>2.2000000000000002</v>
      </c>
      <c r="X468" s="5">
        <v>6.9</v>
      </c>
      <c r="Y468" s="5">
        <v>9.1</v>
      </c>
      <c r="Z468" s="5">
        <v>2.8</v>
      </c>
      <c r="AA468" s="5">
        <v>0.8</v>
      </c>
      <c r="AB468" s="5">
        <v>0.8</v>
      </c>
      <c r="AC468" s="5">
        <v>2.2999999999999998</v>
      </c>
      <c r="AD468" s="5">
        <v>3.6</v>
      </c>
      <c r="AE468" s="5">
        <v>13</v>
      </c>
      <c r="AF468" s="50" t="b">
        <f>ISNONTEXT(IF(B468&lt;&gt;B469,COUNTIF($B$3:B468,B468),""))</f>
        <v>1</v>
      </c>
    </row>
    <row r="469" spans="1:32" ht="17" x14ac:dyDescent="0.2">
      <c r="A469" s="4">
        <v>356</v>
      </c>
      <c r="B469" s="6" t="s">
        <v>423</v>
      </c>
      <c r="C469" s="6" t="str">
        <f t="shared" si="7"/>
        <v/>
      </c>
      <c r="D469" s="5" t="s">
        <v>77</v>
      </c>
      <c r="E469" s="5">
        <v>24</v>
      </c>
      <c r="F469" s="5" t="s">
        <v>677</v>
      </c>
      <c r="G469" s="5">
        <v>50</v>
      </c>
      <c r="H469" s="5">
        <v>6</v>
      </c>
      <c r="I469" s="5">
        <v>17.3</v>
      </c>
      <c r="J469" s="5">
        <v>2.6</v>
      </c>
      <c r="K469" s="5">
        <v>6.2</v>
      </c>
      <c r="L469" s="5">
        <v>0.42399999999999999</v>
      </c>
      <c r="M469" s="5">
        <v>1.2</v>
      </c>
      <c r="N469" s="5">
        <v>3</v>
      </c>
      <c r="O469" s="5">
        <v>0.39500000000000002</v>
      </c>
      <c r="P469" s="5">
        <v>1.4</v>
      </c>
      <c r="Q469" s="5">
        <v>3.2</v>
      </c>
      <c r="R469" s="5">
        <v>0.45300000000000001</v>
      </c>
      <c r="S469" s="5">
        <v>0.52100000000000002</v>
      </c>
      <c r="T469" s="5">
        <v>1</v>
      </c>
      <c r="U469" s="5">
        <v>1.2</v>
      </c>
      <c r="V469" s="5">
        <v>0.79</v>
      </c>
      <c r="W469" s="5">
        <v>0.8</v>
      </c>
      <c r="X469" s="5">
        <v>2.6</v>
      </c>
      <c r="Y469" s="5">
        <v>3.3</v>
      </c>
      <c r="Z469" s="5">
        <v>1.3</v>
      </c>
      <c r="AA469" s="5">
        <v>0.5</v>
      </c>
      <c r="AB469" s="5">
        <v>0.2</v>
      </c>
      <c r="AC469" s="5">
        <v>1</v>
      </c>
      <c r="AD469" s="5">
        <v>1</v>
      </c>
      <c r="AE469" s="5">
        <v>7.5</v>
      </c>
      <c r="AF469" s="50" t="b">
        <f>ISNONTEXT(IF(B469&lt;&gt;B470,COUNTIF($B$3:B469,B469),""))</f>
        <v>0</v>
      </c>
    </row>
    <row r="470" spans="1:32" ht="17" x14ac:dyDescent="0.2">
      <c r="A470" s="4">
        <v>356</v>
      </c>
      <c r="B470" s="6" t="s">
        <v>423</v>
      </c>
      <c r="C470" s="6" t="str">
        <f t="shared" si="7"/>
        <v/>
      </c>
      <c r="D470" s="5" t="s">
        <v>77</v>
      </c>
      <c r="E470" s="5">
        <v>24</v>
      </c>
      <c r="F470" s="6" t="s">
        <v>17</v>
      </c>
      <c r="G470" s="5">
        <v>38</v>
      </c>
      <c r="H470" s="5">
        <v>3</v>
      </c>
      <c r="I470" s="5">
        <v>15.7</v>
      </c>
      <c r="J470" s="5">
        <v>2</v>
      </c>
      <c r="K470" s="5">
        <v>5.2</v>
      </c>
      <c r="L470" s="5">
        <v>0.38600000000000001</v>
      </c>
      <c r="M470" s="5">
        <v>1.1000000000000001</v>
      </c>
      <c r="N470" s="5">
        <v>2.7</v>
      </c>
      <c r="O470" s="5">
        <v>0.39200000000000002</v>
      </c>
      <c r="P470" s="5">
        <v>0.9</v>
      </c>
      <c r="Q470" s="5">
        <v>2.5</v>
      </c>
      <c r="R470" s="5">
        <v>0.379</v>
      </c>
      <c r="S470" s="5">
        <v>0.48699999999999999</v>
      </c>
      <c r="T470" s="5">
        <v>1</v>
      </c>
      <c r="U470" s="5">
        <v>1.1000000000000001</v>
      </c>
      <c r="V470" s="5">
        <v>0.86</v>
      </c>
      <c r="W470" s="5">
        <v>0.8</v>
      </c>
      <c r="X470" s="5">
        <v>2.2999999999999998</v>
      </c>
      <c r="Y470" s="5">
        <v>3.1</v>
      </c>
      <c r="Z470" s="5">
        <v>1</v>
      </c>
      <c r="AA470" s="5">
        <v>0.3</v>
      </c>
      <c r="AB470" s="5">
        <v>0.2</v>
      </c>
      <c r="AC470" s="5">
        <v>0.9</v>
      </c>
      <c r="AD470" s="5">
        <v>0.9</v>
      </c>
      <c r="AE470" s="5">
        <v>6</v>
      </c>
      <c r="AF470" s="50" t="b">
        <f>ISNONTEXT(IF(B470&lt;&gt;B471,COUNTIF($B$3:B470,B470),""))</f>
        <v>0</v>
      </c>
    </row>
    <row r="471" spans="1:32" ht="17" x14ac:dyDescent="0.2">
      <c r="A471" s="4">
        <v>356</v>
      </c>
      <c r="B471" s="6" t="s">
        <v>423</v>
      </c>
      <c r="C471" s="6" t="str">
        <f t="shared" si="7"/>
        <v>Jordan Nwora</v>
      </c>
      <c r="D471" s="5" t="s">
        <v>77</v>
      </c>
      <c r="E471" s="5">
        <v>24</v>
      </c>
      <c r="F471" s="6" t="s">
        <v>29</v>
      </c>
      <c r="G471" s="5">
        <v>12</v>
      </c>
      <c r="H471" s="5">
        <v>3</v>
      </c>
      <c r="I471" s="5">
        <v>22.3</v>
      </c>
      <c r="J471" s="5">
        <v>4.7</v>
      </c>
      <c r="K471" s="5">
        <v>9.5</v>
      </c>
      <c r="L471" s="5">
        <v>0.49099999999999999</v>
      </c>
      <c r="M471" s="5">
        <v>1.7</v>
      </c>
      <c r="N471" s="5">
        <v>4.2</v>
      </c>
      <c r="O471" s="5">
        <v>0.4</v>
      </c>
      <c r="P471" s="5">
        <v>3</v>
      </c>
      <c r="Q471" s="5">
        <v>5.3</v>
      </c>
      <c r="R471" s="5">
        <v>0.56299999999999994</v>
      </c>
      <c r="S471" s="5">
        <v>0.57899999999999996</v>
      </c>
      <c r="T471" s="5">
        <v>1</v>
      </c>
      <c r="U471" s="5">
        <v>1.6</v>
      </c>
      <c r="V471" s="5">
        <v>0.63200000000000001</v>
      </c>
      <c r="W471" s="5">
        <v>0.8</v>
      </c>
      <c r="X471" s="5">
        <v>3.3</v>
      </c>
      <c r="Y471" s="5">
        <v>4.0999999999999996</v>
      </c>
      <c r="Z471" s="5">
        <v>2.2000000000000002</v>
      </c>
      <c r="AA471" s="5">
        <v>0.9</v>
      </c>
      <c r="AB471" s="5">
        <v>0.3</v>
      </c>
      <c r="AC471" s="5">
        <v>1.3</v>
      </c>
      <c r="AD471" s="5">
        <v>1.2</v>
      </c>
      <c r="AE471" s="5">
        <v>12</v>
      </c>
      <c r="AF471" s="50" t="b">
        <f>ISNONTEXT(IF(B471&lt;&gt;B472,COUNTIF($B$3:B471,B471),""))</f>
        <v>1</v>
      </c>
    </row>
    <row r="472" spans="1:32" ht="17" x14ac:dyDescent="0.2">
      <c r="A472" s="4">
        <v>357</v>
      </c>
      <c r="B472" s="6" t="s">
        <v>424</v>
      </c>
      <c r="C472" s="6" t="str">
        <f t="shared" si="7"/>
        <v>Royce O'Neale</v>
      </c>
      <c r="D472" s="5" t="s">
        <v>77</v>
      </c>
      <c r="E472" s="5">
        <v>29</v>
      </c>
      <c r="F472" s="6" t="s">
        <v>125</v>
      </c>
      <c r="G472" s="5">
        <v>66</v>
      </c>
      <c r="H472" s="5">
        <v>52</v>
      </c>
      <c r="I472" s="5">
        <v>32.200000000000003</v>
      </c>
      <c r="J472" s="5">
        <v>3</v>
      </c>
      <c r="K472" s="5">
        <v>7.8</v>
      </c>
      <c r="L472" s="5">
        <v>0.38700000000000001</v>
      </c>
      <c r="M472" s="5">
        <v>2.2000000000000002</v>
      </c>
      <c r="N472" s="5">
        <v>5.5</v>
      </c>
      <c r="O472" s="5">
        <v>0.39500000000000002</v>
      </c>
      <c r="P472" s="5">
        <v>0.9</v>
      </c>
      <c r="Q472" s="5">
        <v>2.2999999999999998</v>
      </c>
      <c r="R472" s="5">
        <v>0.36799999999999999</v>
      </c>
      <c r="S472" s="5">
        <v>0.52500000000000002</v>
      </c>
      <c r="T472" s="5">
        <v>0.7</v>
      </c>
      <c r="U472" s="5">
        <v>0.9</v>
      </c>
      <c r="V472" s="5">
        <v>0.72899999999999998</v>
      </c>
      <c r="W472" s="5">
        <v>0.8</v>
      </c>
      <c r="X472" s="5">
        <v>4.3</v>
      </c>
      <c r="Y472" s="5">
        <v>5</v>
      </c>
      <c r="Z472" s="5">
        <v>3.7</v>
      </c>
      <c r="AA472" s="5">
        <v>0.9</v>
      </c>
      <c r="AB472" s="5">
        <v>0.6</v>
      </c>
      <c r="AC472" s="5">
        <v>1.5</v>
      </c>
      <c r="AD472" s="5">
        <v>3.1</v>
      </c>
      <c r="AE472" s="5">
        <v>8.9</v>
      </c>
      <c r="AF472" s="50" t="b">
        <f>ISNONTEXT(IF(B472&lt;&gt;B473,COUNTIF($B$3:B472,B472),""))</f>
        <v>1</v>
      </c>
    </row>
    <row r="473" spans="1:32" ht="17" x14ac:dyDescent="0.2">
      <c r="A473" s="4">
        <v>358</v>
      </c>
      <c r="B473" s="6" t="s">
        <v>425</v>
      </c>
      <c r="C473" s="6" t="str">
        <f t="shared" si="7"/>
        <v>Chuma Okeke</v>
      </c>
      <c r="D473" s="5" t="s">
        <v>77</v>
      </c>
      <c r="E473" s="5">
        <v>24</v>
      </c>
      <c r="F473" s="6" t="s">
        <v>27</v>
      </c>
      <c r="G473" s="5">
        <v>22</v>
      </c>
      <c r="H473" s="5">
        <v>7</v>
      </c>
      <c r="I473" s="5">
        <v>18.8</v>
      </c>
      <c r="J473" s="5">
        <v>1.5</v>
      </c>
      <c r="K473" s="5">
        <v>4.2</v>
      </c>
      <c r="L473" s="5">
        <v>0.36599999999999999</v>
      </c>
      <c r="M473" s="5">
        <v>0.9</v>
      </c>
      <c r="N473" s="5">
        <v>3</v>
      </c>
      <c r="O473" s="5">
        <v>0.308</v>
      </c>
      <c r="P473" s="5">
        <v>0.6</v>
      </c>
      <c r="Q473" s="5">
        <v>1.3</v>
      </c>
      <c r="R473" s="5">
        <v>0.5</v>
      </c>
      <c r="S473" s="5">
        <v>0.47299999999999998</v>
      </c>
      <c r="T473" s="5">
        <v>0.7</v>
      </c>
      <c r="U473" s="5">
        <v>1</v>
      </c>
      <c r="V473" s="5">
        <v>0.76200000000000001</v>
      </c>
      <c r="W473" s="5">
        <v>1</v>
      </c>
      <c r="X473" s="5">
        <v>2.6</v>
      </c>
      <c r="Y473" s="5">
        <v>3.5</v>
      </c>
      <c r="Z473" s="5">
        <v>1.2</v>
      </c>
      <c r="AA473" s="5">
        <v>0.5</v>
      </c>
      <c r="AB473" s="5">
        <v>0.4</v>
      </c>
      <c r="AC473" s="5">
        <v>0.5</v>
      </c>
      <c r="AD473" s="5">
        <v>1.6</v>
      </c>
      <c r="AE473" s="5">
        <v>4.7</v>
      </c>
      <c r="AF473" s="50" t="b">
        <f>ISNONTEXT(IF(B473&lt;&gt;B474,COUNTIF($B$3:B473,B473),""))</f>
        <v>1</v>
      </c>
    </row>
    <row r="474" spans="1:32" ht="17" x14ac:dyDescent="0.2">
      <c r="A474" s="4">
        <v>359</v>
      </c>
      <c r="B474" s="6" t="s">
        <v>426</v>
      </c>
      <c r="C474" s="6" t="str">
        <f t="shared" si="7"/>
        <v>Josh Okogie</v>
      </c>
      <c r="D474" s="5" t="s">
        <v>67</v>
      </c>
      <c r="E474" s="5">
        <v>24</v>
      </c>
      <c r="F474" s="6" t="s">
        <v>83</v>
      </c>
      <c r="G474" s="5">
        <v>60</v>
      </c>
      <c r="H474" s="5">
        <v>14</v>
      </c>
      <c r="I474" s="5">
        <v>17.600000000000001</v>
      </c>
      <c r="J474" s="5">
        <v>2.2999999999999998</v>
      </c>
      <c r="K474" s="5">
        <v>5.6</v>
      </c>
      <c r="L474" s="5">
        <v>0.39900000000000002</v>
      </c>
      <c r="M474" s="5">
        <v>0.9</v>
      </c>
      <c r="N474" s="5">
        <v>2.7</v>
      </c>
      <c r="O474" s="5">
        <v>0.32900000000000001</v>
      </c>
      <c r="P474" s="5">
        <v>1.4</v>
      </c>
      <c r="Q474" s="5">
        <v>3</v>
      </c>
      <c r="R474" s="5">
        <v>0.46300000000000002</v>
      </c>
      <c r="S474" s="5">
        <v>0.47799999999999998</v>
      </c>
      <c r="T474" s="5">
        <v>1.8</v>
      </c>
      <c r="U474" s="5">
        <v>2.5</v>
      </c>
      <c r="V474" s="5">
        <v>0.72799999999999998</v>
      </c>
      <c r="W474" s="5">
        <v>1.5</v>
      </c>
      <c r="X474" s="5">
        <v>1.8</v>
      </c>
      <c r="Y474" s="5">
        <v>3.4</v>
      </c>
      <c r="Z474" s="5">
        <v>1.3</v>
      </c>
      <c r="AA474" s="5">
        <v>0.8</v>
      </c>
      <c r="AB474" s="5">
        <v>0.5</v>
      </c>
      <c r="AC474" s="5">
        <v>1</v>
      </c>
      <c r="AD474" s="5">
        <v>1.5</v>
      </c>
      <c r="AE474" s="5">
        <v>7.2</v>
      </c>
      <c r="AF474" s="50" t="b">
        <f>ISNONTEXT(IF(B474&lt;&gt;B475,COUNTIF($B$3:B474,B474),""))</f>
        <v>1</v>
      </c>
    </row>
    <row r="475" spans="1:32" ht="17" x14ac:dyDescent="0.2">
      <c r="A475" s="4">
        <v>360</v>
      </c>
      <c r="B475" s="6" t="s">
        <v>427</v>
      </c>
      <c r="C475" s="6" t="str">
        <f t="shared" si="7"/>
        <v>Onyeka Okongwu</v>
      </c>
      <c r="D475" s="5" t="s">
        <v>63</v>
      </c>
      <c r="E475" s="5">
        <v>22</v>
      </c>
      <c r="F475" s="6" t="s">
        <v>24</v>
      </c>
      <c r="G475" s="5">
        <v>68</v>
      </c>
      <c r="H475" s="5">
        <v>17</v>
      </c>
      <c r="I475" s="5">
        <v>23.6</v>
      </c>
      <c r="J475" s="5">
        <v>3.9</v>
      </c>
      <c r="K475" s="5">
        <v>6.1</v>
      </c>
      <c r="L475" s="5">
        <v>0.63600000000000001</v>
      </c>
      <c r="M475" s="5">
        <v>0</v>
      </c>
      <c r="N475" s="5">
        <v>0.1</v>
      </c>
      <c r="O475" s="5">
        <v>0.28599999999999998</v>
      </c>
      <c r="P475" s="5">
        <v>3.9</v>
      </c>
      <c r="Q475" s="5">
        <v>6</v>
      </c>
      <c r="R475" s="5">
        <v>0.64200000000000002</v>
      </c>
      <c r="S475" s="5">
        <v>0.63900000000000001</v>
      </c>
      <c r="T475" s="5">
        <v>1.7</v>
      </c>
      <c r="U475" s="5">
        <v>2.2999999999999998</v>
      </c>
      <c r="V475" s="5">
        <v>0.745</v>
      </c>
      <c r="W475" s="5">
        <v>2.7</v>
      </c>
      <c r="X475" s="5">
        <v>4.5999999999999996</v>
      </c>
      <c r="Y475" s="5">
        <v>7.2</v>
      </c>
      <c r="Z475" s="5">
        <v>1</v>
      </c>
      <c r="AA475" s="5">
        <v>0.7</v>
      </c>
      <c r="AB475" s="5">
        <v>1.3</v>
      </c>
      <c r="AC475" s="5">
        <v>1</v>
      </c>
      <c r="AD475" s="5">
        <v>3.2</v>
      </c>
      <c r="AE475" s="5">
        <v>9.5</v>
      </c>
      <c r="AF475" s="50" t="b">
        <f>ISNONTEXT(IF(B475&lt;&gt;B476,COUNTIF($B$3:B475,B475),""))</f>
        <v>1</v>
      </c>
    </row>
    <row r="476" spans="1:32" ht="17" x14ac:dyDescent="0.2">
      <c r="A476" s="4" t="s">
        <v>44</v>
      </c>
      <c r="B476" s="4" t="s">
        <v>45</v>
      </c>
      <c r="C476" s="6" t="str">
        <f t="shared" si="7"/>
        <v>Player</v>
      </c>
      <c r="D476" s="4" t="s">
        <v>46</v>
      </c>
      <c r="E476" s="4" t="s">
        <v>47</v>
      </c>
      <c r="F476" s="4" t="s">
        <v>48</v>
      </c>
      <c r="G476" s="4" t="s">
        <v>49</v>
      </c>
      <c r="H476" s="4" t="s">
        <v>50</v>
      </c>
      <c r="I476" s="4" t="s">
        <v>51</v>
      </c>
      <c r="J476" s="4" t="s">
        <v>52</v>
      </c>
      <c r="K476" s="4" t="s">
        <v>1</v>
      </c>
      <c r="L476" s="4" t="s">
        <v>2</v>
      </c>
      <c r="M476" s="4" t="s">
        <v>53</v>
      </c>
      <c r="N476" s="4" t="s">
        <v>3</v>
      </c>
      <c r="O476" s="4" t="s">
        <v>4</v>
      </c>
      <c r="P476" s="4" t="s">
        <v>54</v>
      </c>
      <c r="Q476" s="4" t="s">
        <v>55</v>
      </c>
      <c r="R476" s="4" t="s">
        <v>56</v>
      </c>
      <c r="S476" s="4" t="s">
        <v>57</v>
      </c>
      <c r="T476" s="4" t="s">
        <v>58</v>
      </c>
      <c r="U476" s="4" t="s">
        <v>5</v>
      </c>
      <c r="V476" s="4" t="s">
        <v>6</v>
      </c>
      <c r="W476" s="4" t="s">
        <v>59</v>
      </c>
      <c r="X476" s="4" t="s">
        <v>60</v>
      </c>
      <c r="Y476" s="4" t="s">
        <v>61</v>
      </c>
      <c r="Z476" s="4" t="s">
        <v>7</v>
      </c>
      <c r="AA476" s="4" t="s">
        <v>8</v>
      </c>
      <c r="AB476" s="4" t="s">
        <v>9</v>
      </c>
      <c r="AC476" s="4" t="s">
        <v>10</v>
      </c>
      <c r="AD476" s="4" t="s">
        <v>11</v>
      </c>
      <c r="AE476" s="4" t="s">
        <v>0</v>
      </c>
      <c r="AF476" s="50" t="b">
        <f>ISNONTEXT(IF(B476&lt;&gt;B477,COUNTIF($B$3:B476,B476),""))</f>
        <v>1</v>
      </c>
    </row>
    <row r="477" spans="1:32" ht="17" x14ac:dyDescent="0.2">
      <c r="A477" s="4">
        <v>361</v>
      </c>
      <c r="B477" s="6" t="s">
        <v>428</v>
      </c>
      <c r="C477" s="6" t="str">
        <f t="shared" si="7"/>
        <v>Isaac Okoro</v>
      </c>
      <c r="D477" s="5" t="s">
        <v>77</v>
      </c>
      <c r="E477" s="5">
        <v>22</v>
      </c>
      <c r="F477" s="6" t="s">
        <v>37</v>
      </c>
      <c r="G477" s="5">
        <v>73</v>
      </c>
      <c r="H477" s="5">
        <v>43</v>
      </c>
      <c r="I477" s="5">
        <v>21.8</v>
      </c>
      <c r="J477" s="5">
        <v>2.2999999999999998</v>
      </c>
      <c r="K477" s="5">
        <v>4.7</v>
      </c>
      <c r="L477" s="5">
        <v>0.49399999999999999</v>
      </c>
      <c r="M477" s="5">
        <v>0.8</v>
      </c>
      <c r="N477" s="5">
        <v>2.2999999999999998</v>
      </c>
      <c r="O477" s="5">
        <v>0.35799999999999998</v>
      </c>
      <c r="P477" s="5">
        <v>1.5</v>
      </c>
      <c r="Q477" s="5">
        <v>2.5</v>
      </c>
      <c r="R477" s="5">
        <v>0.62</v>
      </c>
      <c r="S477" s="5">
        <v>0.57999999999999996</v>
      </c>
      <c r="T477" s="5">
        <v>1</v>
      </c>
      <c r="U477" s="5">
        <v>1.4</v>
      </c>
      <c r="V477" s="5">
        <v>0.752</v>
      </c>
      <c r="W477" s="5">
        <v>0.7</v>
      </c>
      <c r="X477" s="5">
        <v>1.8</v>
      </c>
      <c r="Y477" s="5">
        <v>2.5</v>
      </c>
      <c r="Z477" s="5">
        <v>1.2</v>
      </c>
      <c r="AA477" s="5">
        <v>0.8</v>
      </c>
      <c r="AB477" s="5">
        <v>0.4</v>
      </c>
      <c r="AC477" s="5">
        <v>0.6</v>
      </c>
      <c r="AD477" s="5">
        <v>2.1</v>
      </c>
      <c r="AE477" s="5">
        <v>6.5</v>
      </c>
      <c r="AF477" s="50" t="b">
        <f>ISNONTEXT(IF(B477&lt;&gt;B478,COUNTIF($B$3:B477,B477),""))</f>
        <v>1</v>
      </c>
    </row>
    <row r="478" spans="1:32" ht="17" x14ac:dyDescent="0.2">
      <c r="A478" s="4">
        <v>362</v>
      </c>
      <c r="B478" s="6" t="s">
        <v>429</v>
      </c>
      <c r="C478" s="6" t="str">
        <f t="shared" si="7"/>
        <v>KZ Okpala</v>
      </c>
      <c r="D478" s="5" t="s">
        <v>11</v>
      </c>
      <c r="E478" s="5">
        <v>23</v>
      </c>
      <c r="F478" s="6" t="s">
        <v>14</v>
      </c>
      <c r="G478" s="5">
        <v>35</v>
      </c>
      <c r="H478" s="5">
        <v>3</v>
      </c>
      <c r="I478" s="5">
        <v>7.1</v>
      </c>
      <c r="J478" s="5">
        <v>0.5</v>
      </c>
      <c r="K478" s="5">
        <v>1.1000000000000001</v>
      </c>
      <c r="L478" s="5">
        <v>0.42099999999999999</v>
      </c>
      <c r="M478" s="5">
        <v>0.2</v>
      </c>
      <c r="N478" s="5">
        <v>0.6</v>
      </c>
      <c r="O478" s="5">
        <v>0.33300000000000002</v>
      </c>
      <c r="P478" s="5">
        <v>0.3</v>
      </c>
      <c r="Q478" s="5">
        <v>0.5</v>
      </c>
      <c r="R478" s="5">
        <v>0.52900000000000003</v>
      </c>
      <c r="S478" s="5">
        <v>0.51300000000000001</v>
      </c>
      <c r="T478" s="5">
        <v>0.2</v>
      </c>
      <c r="U478" s="5">
        <v>0.2</v>
      </c>
      <c r="V478" s="5">
        <v>0.875</v>
      </c>
      <c r="W478" s="5">
        <v>0.2</v>
      </c>
      <c r="X478" s="5">
        <v>0.8</v>
      </c>
      <c r="Y478" s="5">
        <v>1</v>
      </c>
      <c r="Z478" s="5">
        <v>0.4</v>
      </c>
      <c r="AA478" s="5">
        <v>0.2</v>
      </c>
      <c r="AB478" s="5">
        <v>0.2</v>
      </c>
      <c r="AC478" s="5">
        <v>0.2</v>
      </c>
      <c r="AD478" s="5">
        <v>1.1000000000000001</v>
      </c>
      <c r="AE478" s="5">
        <v>1.3</v>
      </c>
      <c r="AF478" s="50" t="b">
        <f>ISNONTEXT(IF(B478&lt;&gt;B479,COUNTIF($B$3:B478,B478),""))</f>
        <v>1</v>
      </c>
    </row>
    <row r="479" spans="1:32" ht="17" x14ac:dyDescent="0.2">
      <c r="A479" s="4">
        <v>363</v>
      </c>
      <c r="B479" s="6" t="s">
        <v>430</v>
      </c>
      <c r="C479" s="6" t="str">
        <f t="shared" si="7"/>
        <v>Victor Oladipo</v>
      </c>
      <c r="D479" s="5" t="s">
        <v>67</v>
      </c>
      <c r="E479" s="5">
        <v>30</v>
      </c>
      <c r="F479" s="6" t="s">
        <v>26</v>
      </c>
      <c r="G479" s="5">
        <v>37</v>
      </c>
      <c r="H479" s="5">
        <v>1</v>
      </c>
      <c r="I479" s="5">
        <v>27</v>
      </c>
      <c r="J479" s="5">
        <v>3.7</v>
      </c>
      <c r="K479" s="5">
        <v>9.4</v>
      </c>
      <c r="L479" s="5">
        <v>0.39200000000000002</v>
      </c>
      <c r="M479" s="5">
        <v>1.5</v>
      </c>
      <c r="N479" s="5">
        <v>4.8</v>
      </c>
      <c r="O479" s="5">
        <v>0.316</v>
      </c>
      <c r="P479" s="5">
        <v>2.2000000000000002</v>
      </c>
      <c r="Q479" s="5">
        <v>4.5999999999999996</v>
      </c>
      <c r="R479" s="5">
        <v>0.47099999999999997</v>
      </c>
      <c r="S479" s="5">
        <v>0.47299999999999998</v>
      </c>
      <c r="T479" s="5">
        <v>1.5</v>
      </c>
      <c r="U479" s="5">
        <v>1.9</v>
      </c>
      <c r="V479" s="5">
        <v>0.76100000000000001</v>
      </c>
      <c r="W479" s="5">
        <v>0.4</v>
      </c>
      <c r="X479" s="5">
        <v>2.8</v>
      </c>
      <c r="Y479" s="5">
        <v>3.2</v>
      </c>
      <c r="Z479" s="5">
        <v>3.4</v>
      </c>
      <c r="AA479" s="5">
        <v>1.4</v>
      </c>
      <c r="AB479" s="5">
        <v>0.3</v>
      </c>
      <c r="AC479" s="5">
        <v>2</v>
      </c>
      <c r="AD479" s="5">
        <v>2.4</v>
      </c>
      <c r="AE479" s="5">
        <v>10.3</v>
      </c>
      <c r="AF479" s="50" t="b">
        <f>ISNONTEXT(IF(B479&lt;&gt;B480,COUNTIF($B$3:B479,B479),""))</f>
        <v>1</v>
      </c>
    </row>
    <row r="480" spans="1:32" ht="17" x14ac:dyDescent="0.2">
      <c r="A480" s="4">
        <v>364</v>
      </c>
      <c r="B480" s="6" t="s">
        <v>431</v>
      </c>
      <c r="C480" s="6" t="str">
        <f t="shared" si="7"/>
        <v>Kelly Olynyk</v>
      </c>
      <c r="D480" s="5" t="s">
        <v>63</v>
      </c>
      <c r="E480" s="5">
        <v>31</v>
      </c>
      <c r="F480" s="6" t="s">
        <v>30</v>
      </c>
      <c r="G480" s="5">
        <v>57</v>
      </c>
      <c r="H480" s="5">
        <v>57</v>
      </c>
      <c r="I480" s="5">
        <v>28.2</v>
      </c>
      <c r="J480" s="5">
        <v>3.9</v>
      </c>
      <c r="K480" s="5">
        <v>7.9</v>
      </c>
      <c r="L480" s="5">
        <v>0.498</v>
      </c>
      <c r="M480" s="5">
        <v>1.4</v>
      </c>
      <c r="N480" s="5">
        <v>3.5</v>
      </c>
      <c r="O480" s="5">
        <v>0.39900000000000002</v>
      </c>
      <c r="P480" s="5">
        <v>2.5</v>
      </c>
      <c r="Q480" s="5">
        <v>4.4000000000000004</v>
      </c>
      <c r="R480" s="5">
        <v>0.57499999999999996</v>
      </c>
      <c r="S480" s="5">
        <v>0.58599999999999997</v>
      </c>
      <c r="T480" s="5">
        <v>2.7</v>
      </c>
      <c r="U480" s="5">
        <v>3.3</v>
      </c>
      <c r="V480" s="5">
        <v>0.83899999999999997</v>
      </c>
      <c r="W480" s="5">
        <v>1.2</v>
      </c>
      <c r="X480" s="5">
        <v>4.3</v>
      </c>
      <c r="Y480" s="5">
        <v>5.5</v>
      </c>
      <c r="Z480" s="5">
        <v>3.3</v>
      </c>
      <c r="AA480" s="5">
        <v>0.9</v>
      </c>
      <c r="AB480" s="5">
        <v>0.6</v>
      </c>
      <c r="AC480" s="5">
        <v>2.2999999999999998</v>
      </c>
      <c r="AD480" s="5">
        <v>3.5</v>
      </c>
      <c r="AE480" s="5">
        <v>12</v>
      </c>
      <c r="AF480" s="50" t="b">
        <f>ISNONTEXT(IF(B480&lt;&gt;B481,COUNTIF($B$3:B480,B480),""))</f>
        <v>1</v>
      </c>
    </row>
    <row r="481" spans="1:32" ht="17" x14ac:dyDescent="0.2">
      <c r="A481" s="4">
        <v>365</v>
      </c>
      <c r="B481" s="6" t="s">
        <v>432</v>
      </c>
      <c r="C481" s="6" t="str">
        <f t="shared" si="7"/>
        <v/>
      </c>
      <c r="D481" s="5" t="s">
        <v>77</v>
      </c>
      <c r="E481" s="5">
        <v>25</v>
      </c>
      <c r="F481" s="5" t="s">
        <v>677</v>
      </c>
      <c r="G481" s="5">
        <v>31</v>
      </c>
      <c r="H481" s="5">
        <v>5</v>
      </c>
      <c r="I481" s="5">
        <v>14.2</v>
      </c>
      <c r="J481" s="5">
        <v>2.4</v>
      </c>
      <c r="K481" s="5">
        <v>5.0999999999999996</v>
      </c>
      <c r="L481" s="5">
        <v>0.47499999999999998</v>
      </c>
      <c r="M481" s="5">
        <v>0.4</v>
      </c>
      <c r="N481" s="5">
        <v>1.7</v>
      </c>
      <c r="O481" s="5">
        <v>0.25</v>
      </c>
      <c r="P481" s="5">
        <v>2</v>
      </c>
      <c r="Q481" s="5">
        <v>3.4</v>
      </c>
      <c r="R481" s="5">
        <v>0.58499999999999996</v>
      </c>
      <c r="S481" s="5">
        <v>0.51600000000000001</v>
      </c>
      <c r="T481" s="5">
        <v>0.9</v>
      </c>
      <c r="U481" s="5">
        <v>1.3</v>
      </c>
      <c r="V481" s="5">
        <v>0.65900000000000003</v>
      </c>
      <c r="W481" s="5">
        <v>1.1000000000000001</v>
      </c>
      <c r="X481" s="5">
        <v>1.4</v>
      </c>
      <c r="Y481" s="5">
        <v>2.5</v>
      </c>
      <c r="Z481" s="5">
        <v>0.6</v>
      </c>
      <c r="AA481" s="5">
        <v>0.7</v>
      </c>
      <c r="AB481" s="5">
        <v>0</v>
      </c>
      <c r="AC481" s="5">
        <v>0.7</v>
      </c>
      <c r="AD481" s="5">
        <v>2.2999999999999998</v>
      </c>
      <c r="AE481" s="5">
        <v>6.1</v>
      </c>
      <c r="AF481" s="50" t="b">
        <f>ISNONTEXT(IF(B481&lt;&gt;B482,COUNTIF($B$3:B481,B481),""))</f>
        <v>0</v>
      </c>
    </row>
    <row r="482" spans="1:32" ht="17" x14ac:dyDescent="0.2">
      <c r="A482" s="4">
        <v>365</v>
      </c>
      <c r="B482" s="6" t="s">
        <v>432</v>
      </c>
      <c r="C482" s="6" t="str">
        <f t="shared" si="7"/>
        <v/>
      </c>
      <c r="D482" s="5" t="s">
        <v>77</v>
      </c>
      <c r="E482" s="5">
        <v>25</v>
      </c>
      <c r="F482" s="6" t="s">
        <v>19</v>
      </c>
      <c r="G482" s="5">
        <v>23</v>
      </c>
      <c r="H482" s="5">
        <v>2</v>
      </c>
      <c r="I482" s="5">
        <v>11.8</v>
      </c>
      <c r="J482" s="5">
        <v>1.9</v>
      </c>
      <c r="K482" s="5">
        <v>4.0999999999999996</v>
      </c>
      <c r="L482" s="5">
        <v>0.46800000000000003</v>
      </c>
      <c r="M482" s="5">
        <v>0.3</v>
      </c>
      <c r="N482" s="5">
        <v>1.3</v>
      </c>
      <c r="O482" s="5">
        <v>0.25800000000000001</v>
      </c>
      <c r="P482" s="5">
        <v>1.6</v>
      </c>
      <c r="Q482" s="5">
        <v>2.7</v>
      </c>
      <c r="R482" s="5">
        <v>0.57099999999999995</v>
      </c>
      <c r="S482" s="5">
        <v>0.51100000000000001</v>
      </c>
      <c r="T482" s="5">
        <v>0.7</v>
      </c>
      <c r="U482" s="5">
        <v>1.2</v>
      </c>
      <c r="V482" s="5">
        <v>0.60699999999999998</v>
      </c>
      <c r="W482" s="5">
        <v>1</v>
      </c>
      <c r="X482" s="5">
        <v>1.3</v>
      </c>
      <c r="Y482" s="5">
        <v>2.2999999999999998</v>
      </c>
      <c r="Z482" s="5">
        <v>0.5</v>
      </c>
      <c r="AA482" s="5">
        <v>0.6</v>
      </c>
      <c r="AB482" s="5">
        <v>0</v>
      </c>
      <c r="AC482" s="5">
        <v>0.7</v>
      </c>
      <c r="AD482" s="5">
        <v>2</v>
      </c>
      <c r="AE482" s="5">
        <v>4.9000000000000004</v>
      </c>
      <c r="AF482" s="50" t="b">
        <f>ISNONTEXT(IF(B482&lt;&gt;B483,COUNTIF($B$3:B482,B482),""))</f>
        <v>0</v>
      </c>
    </row>
    <row r="483" spans="1:32" ht="17" x14ac:dyDescent="0.2">
      <c r="A483" s="4">
        <v>365</v>
      </c>
      <c r="B483" s="6" t="s">
        <v>432</v>
      </c>
      <c r="C483" s="6" t="str">
        <f t="shared" si="7"/>
        <v>Eugene Omoruyi</v>
      </c>
      <c r="D483" s="5" t="s">
        <v>77</v>
      </c>
      <c r="E483" s="5">
        <v>25</v>
      </c>
      <c r="F483" s="6" t="s">
        <v>28</v>
      </c>
      <c r="G483" s="5">
        <v>8</v>
      </c>
      <c r="H483" s="5">
        <v>3</v>
      </c>
      <c r="I483" s="5">
        <v>21.1</v>
      </c>
      <c r="J483" s="5">
        <v>3.9</v>
      </c>
      <c r="K483" s="5">
        <v>8</v>
      </c>
      <c r="L483" s="5">
        <v>0.48399999999999999</v>
      </c>
      <c r="M483" s="5">
        <v>0.6</v>
      </c>
      <c r="N483" s="5">
        <v>2.6</v>
      </c>
      <c r="O483" s="5">
        <v>0.23799999999999999</v>
      </c>
      <c r="P483" s="5">
        <v>3.3</v>
      </c>
      <c r="Q483" s="5">
        <v>5.4</v>
      </c>
      <c r="R483" s="5">
        <v>0.60499999999999998</v>
      </c>
      <c r="S483" s="5">
        <v>0.52300000000000002</v>
      </c>
      <c r="T483" s="5">
        <v>1.3</v>
      </c>
      <c r="U483" s="5">
        <v>1.6</v>
      </c>
      <c r="V483" s="5">
        <v>0.76900000000000002</v>
      </c>
      <c r="W483" s="5">
        <v>1.6</v>
      </c>
      <c r="X483" s="5">
        <v>1.6</v>
      </c>
      <c r="Y483" s="5">
        <v>3.3</v>
      </c>
      <c r="Z483" s="5">
        <v>0.9</v>
      </c>
      <c r="AA483" s="5">
        <v>0.9</v>
      </c>
      <c r="AB483" s="5">
        <v>0.1</v>
      </c>
      <c r="AC483" s="5">
        <v>0.6</v>
      </c>
      <c r="AD483" s="5">
        <v>3.1</v>
      </c>
      <c r="AE483" s="5">
        <v>9.6</v>
      </c>
      <c r="AF483" s="50" t="b">
        <f>ISNONTEXT(IF(B483&lt;&gt;B484,COUNTIF($B$3:B483,B483),""))</f>
        <v>1</v>
      </c>
    </row>
    <row r="484" spans="1:32" ht="17" x14ac:dyDescent="0.2">
      <c r="A484" s="4">
        <v>366</v>
      </c>
      <c r="B484" s="6" t="s">
        <v>433</v>
      </c>
      <c r="C484" s="6" t="str">
        <f t="shared" si="7"/>
        <v>Cedi Osman</v>
      </c>
      <c r="D484" s="5" t="s">
        <v>77</v>
      </c>
      <c r="E484" s="5">
        <v>27</v>
      </c>
      <c r="F484" s="6" t="s">
        <v>37</v>
      </c>
      <c r="G484" s="5">
        <v>68</v>
      </c>
      <c r="H484" s="5">
        <v>0</v>
      </c>
      <c r="I484" s="5">
        <v>20.6</v>
      </c>
      <c r="J484" s="5">
        <v>3.2</v>
      </c>
      <c r="K484" s="5">
        <v>7</v>
      </c>
      <c r="L484" s="5">
        <v>0.45200000000000001</v>
      </c>
      <c r="M484" s="5">
        <v>1.5</v>
      </c>
      <c r="N484" s="5">
        <v>4.0999999999999996</v>
      </c>
      <c r="O484" s="5">
        <v>0.36</v>
      </c>
      <c r="P484" s="5">
        <v>1.7</v>
      </c>
      <c r="Q484" s="5">
        <v>2.9</v>
      </c>
      <c r="R484" s="5">
        <v>0.57999999999999996</v>
      </c>
      <c r="S484" s="5">
        <v>0.55600000000000005</v>
      </c>
      <c r="T484" s="5">
        <v>1</v>
      </c>
      <c r="U484" s="5">
        <v>1.4</v>
      </c>
      <c r="V484" s="5">
        <v>0.68799999999999994</v>
      </c>
      <c r="W484" s="5">
        <v>0.3</v>
      </c>
      <c r="X484" s="5">
        <v>2</v>
      </c>
      <c r="Y484" s="5">
        <v>2.2999999999999998</v>
      </c>
      <c r="Z484" s="5">
        <v>1.5</v>
      </c>
      <c r="AA484" s="5">
        <v>0.5</v>
      </c>
      <c r="AB484" s="5">
        <v>0.1</v>
      </c>
      <c r="AC484" s="5">
        <v>0.7</v>
      </c>
      <c r="AD484" s="5">
        <v>1.6</v>
      </c>
      <c r="AE484" s="5">
        <v>8.8000000000000007</v>
      </c>
      <c r="AF484" s="50" t="b">
        <f>ISNONTEXT(IF(B484&lt;&gt;B485,COUNTIF($B$3:B484,B484),""))</f>
        <v>1</v>
      </c>
    </row>
    <row r="485" spans="1:32" ht="17" x14ac:dyDescent="0.2">
      <c r="A485" s="4">
        <v>367</v>
      </c>
      <c r="B485" s="6" t="s">
        <v>434</v>
      </c>
      <c r="C485" s="6" t="str">
        <f t="shared" si="7"/>
        <v>Kelly Oubre Jr.</v>
      </c>
      <c r="D485" s="5" t="s">
        <v>77</v>
      </c>
      <c r="E485" s="5">
        <v>27</v>
      </c>
      <c r="F485" s="6" t="s">
        <v>88</v>
      </c>
      <c r="G485" s="5">
        <v>46</v>
      </c>
      <c r="H485" s="5">
        <v>38</v>
      </c>
      <c r="I485" s="5">
        <v>32.700000000000003</v>
      </c>
      <c r="J485" s="5">
        <v>7.4</v>
      </c>
      <c r="K485" s="5">
        <v>17.2</v>
      </c>
      <c r="L485" s="5">
        <v>0.42799999999999999</v>
      </c>
      <c r="M485" s="5">
        <v>2.2999999999999998</v>
      </c>
      <c r="N485" s="5">
        <v>7.2</v>
      </c>
      <c r="O485" s="5">
        <v>0.31900000000000001</v>
      </c>
      <c r="P485" s="5">
        <v>5.0999999999999996</v>
      </c>
      <c r="Q485" s="5">
        <v>10.1</v>
      </c>
      <c r="R485" s="5">
        <v>0.505</v>
      </c>
      <c r="S485" s="5">
        <v>0.49399999999999999</v>
      </c>
      <c r="T485" s="5">
        <v>3.3</v>
      </c>
      <c r="U485" s="5">
        <v>4.3</v>
      </c>
      <c r="V485" s="5">
        <v>0.77300000000000002</v>
      </c>
      <c r="W485" s="5">
        <v>1.4</v>
      </c>
      <c r="X485" s="5">
        <v>3.9</v>
      </c>
      <c r="Y485" s="5">
        <v>5.3</v>
      </c>
      <c r="Z485" s="5">
        <v>1.1000000000000001</v>
      </c>
      <c r="AA485" s="5">
        <v>1.3</v>
      </c>
      <c r="AB485" s="5">
        <v>0.4</v>
      </c>
      <c r="AC485" s="5">
        <v>1.3</v>
      </c>
      <c r="AD485" s="5">
        <v>3</v>
      </c>
      <c r="AE485" s="5">
        <v>20.3</v>
      </c>
      <c r="AF485" s="50" t="b">
        <f>ISNONTEXT(IF(B485&lt;&gt;B486,COUNTIF($B$3:B485,B485),""))</f>
        <v>1</v>
      </c>
    </row>
    <row r="486" spans="1:32" ht="17" x14ac:dyDescent="0.2">
      <c r="A486" s="4">
        <v>368</v>
      </c>
      <c r="B486" s="6" t="s">
        <v>435</v>
      </c>
      <c r="C486" s="6" t="str">
        <f t="shared" si="7"/>
        <v>Chris Paul</v>
      </c>
      <c r="D486" s="5" t="s">
        <v>73</v>
      </c>
      <c r="E486" s="5">
        <v>37</v>
      </c>
      <c r="F486" s="6" t="s">
        <v>83</v>
      </c>
      <c r="G486" s="5">
        <v>49</v>
      </c>
      <c r="H486" s="5">
        <v>49</v>
      </c>
      <c r="I486" s="5">
        <v>32.1</v>
      </c>
      <c r="J486" s="5">
        <v>4.8</v>
      </c>
      <c r="K486" s="5">
        <v>11.1</v>
      </c>
      <c r="L486" s="5">
        <v>0.435</v>
      </c>
      <c r="M486" s="5">
        <v>1.5</v>
      </c>
      <c r="N486" s="5">
        <v>4.3</v>
      </c>
      <c r="O486" s="5">
        <v>0.35699999999999998</v>
      </c>
      <c r="P486" s="5">
        <v>3.3</v>
      </c>
      <c r="Q486" s="5">
        <v>6.8</v>
      </c>
      <c r="R486" s="5">
        <v>0.48299999999999998</v>
      </c>
      <c r="S486" s="5">
        <v>0.504</v>
      </c>
      <c r="T486" s="5">
        <v>2.4</v>
      </c>
      <c r="U486" s="5">
        <v>2.9</v>
      </c>
      <c r="V486" s="5">
        <v>0.81699999999999995</v>
      </c>
      <c r="W486" s="5">
        <v>0.4</v>
      </c>
      <c r="X486" s="5">
        <v>3.9</v>
      </c>
      <c r="Y486" s="5">
        <v>4.2</v>
      </c>
      <c r="Z486" s="5">
        <v>9.1</v>
      </c>
      <c r="AA486" s="5">
        <v>1.6</v>
      </c>
      <c r="AB486" s="5">
        <v>0.4</v>
      </c>
      <c r="AC486" s="5">
        <v>2</v>
      </c>
      <c r="AD486" s="5">
        <v>2.1</v>
      </c>
      <c r="AE486" s="5">
        <v>13.5</v>
      </c>
      <c r="AF486" s="50" t="b">
        <f>ISNONTEXT(IF(B486&lt;&gt;B487,COUNTIF($B$3:B486,B486),""))</f>
        <v>1</v>
      </c>
    </row>
    <row r="487" spans="1:32" ht="17" x14ac:dyDescent="0.2">
      <c r="A487" s="4">
        <v>369</v>
      </c>
      <c r="B487" s="6" t="s">
        <v>436</v>
      </c>
      <c r="C487" s="6" t="str">
        <f t="shared" si="7"/>
        <v>Cameron Payne</v>
      </c>
      <c r="D487" s="5" t="s">
        <v>73</v>
      </c>
      <c r="E487" s="5">
        <v>28</v>
      </c>
      <c r="F487" s="6" t="s">
        <v>83</v>
      </c>
      <c r="G487" s="5">
        <v>38</v>
      </c>
      <c r="H487" s="5">
        <v>14</v>
      </c>
      <c r="I487" s="5">
        <v>21.6</v>
      </c>
      <c r="J487" s="5">
        <v>4.2</v>
      </c>
      <c r="K487" s="5">
        <v>10.1</v>
      </c>
      <c r="L487" s="5">
        <v>0.41899999999999998</v>
      </c>
      <c r="M487" s="5">
        <v>1.6</v>
      </c>
      <c r="N487" s="5">
        <v>4.3</v>
      </c>
      <c r="O487" s="5">
        <v>0.374</v>
      </c>
      <c r="P487" s="5">
        <v>2.6</v>
      </c>
      <c r="Q487" s="5">
        <v>5.8</v>
      </c>
      <c r="R487" s="5">
        <v>0.45200000000000001</v>
      </c>
      <c r="S487" s="5">
        <v>0.499</v>
      </c>
      <c r="T487" s="5">
        <v>1.1000000000000001</v>
      </c>
      <c r="U487" s="5">
        <v>1.5</v>
      </c>
      <c r="V487" s="5">
        <v>0.754</v>
      </c>
      <c r="W487" s="5">
        <v>0.3</v>
      </c>
      <c r="X487" s="5">
        <v>1.9</v>
      </c>
      <c r="Y487" s="5">
        <v>2.2000000000000002</v>
      </c>
      <c r="Z487" s="5">
        <v>4.7</v>
      </c>
      <c r="AA487" s="5">
        <v>0.8</v>
      </c>
      <c r="AB487" s="5">
        <v>0.2</v>
      </c>
      <c r="AC487" s="5">
        <v>1.9</v>
      </c>
      <c r="AD487" s="5">
        <v>1.9</v>
      </c>
      <c r="AE487" s="5">
        <v>11.2</v>
      </c>
      <c r="AF487" s="50" t="b">
        <f>ISNONTEXT(IF(B487&lt;&gt;B488,COUNTIF($B$3:B487,B487),""))</f>
        <v>1</v>
      </c>
    </row>
    <row r="488" spans="1:32" ht="17" x14ac:dyDescent="0.2">
      <c r="A488" s="4">
        <v>370</v>
      </c>
      <c r="B488" s="6" t="s">
        <v>437</v>
      </c>
      <c r="C488" s="6" t="str">
        <f t="shared" si="7"/>
        <v>Gary Payton II</v>
      </c>
      <c r="D488" s="5" t="s">
        <v>73</v>
      </c>
      <c r="E488" s="5">
        <v>30</v>
      </c>
      <c r="F488" s="6" t="s">
        <v>33</v>
      </c>
      <c r="G488" s="5">
        <v>15</v>
      </c>
      <c r="H488" s="5">
        <v>1</v>
      </c>
      <c r="I488" s="5">
        <v>17</v>
      </c>
      <c r="J488" s="5">
        <v>1.6</v>
      </c>
      <c r="K488" s="5">
        <v>2.7</v>
      </c>
      <c r="L488" s="5">
        <v>0.58499999999999996</v>
      </c>
      <c r="M488" s="5">
        <v>0.6</v>
      </c>
      <c r="N488" s="5">
        <v>1.1000000000000001</v>
      </c>
      <c r="O488" s="5">
        <v>0.52900000000000003</v>
      </c>
      <c r="P488" s="5">
        <v>1</v>
      </c>
      <c r="Q488" s="5">
        <v>1.6</v>
      </c>
      <c r="R488" s="5">
        <v>0.625</v>
      </c>
      <c r="S488" s="5">
        <v>0.69499999999999995</v>
      </c>
      <c r="T488" s="5">
        <v>0.3</v>
      </c>
      <c r="U488" s="5">
        <v>0.3</v>
      </c>
      <c r="V488" s="5">
        <v>1</v>
      </c>
      <c r="W488" s="5">
        <v>0.7</v>
      </c>
      <c r="X488" s="5">
        <v>1.9</v>
      </c>
      <c r="Y488" s="5">
        <v>2.6</v>
      </c>
      <c r="Z488" s="5">
        <v>1.5</v>
      </c>
      <c r="AA488" s="5">
        <v>1.1000000000000001</v>
      </c>
      <c r="AB488" s="5">
        <v>0.1</v>
      </c>
      <c r="AC488" s="5">
        <v>0.8</v>
      </c>
      <c r="AD488" s="5">
        <v>1.9</v>
      </c>
      <c r="AE488" s="5">
        <v>4.0999999999999996</v>
      </c>
      <c r="AF488" s="50" t="b">
        <f>ISNONTEXT(IF(B488&lt;&gt;B489,COUNTIF($B$3:B488,B488),""))</f>
        <v>1</v>
      </c>
    </row>
    <row r="489" spans="1:32" ht="17" x14ac:dyDescent="0.2">
      <c r="A489" s="4">
        <v>371</v>
      </c>
      <c r="B489" s="6" t="s">
        <v>438</v>
      </c>
      <c r="C489" s="6" t="str">
        <f t="shared" si="7"/>
        <v>Theo Pinson</v>
      </c>
      <c r="D489" s="5" t="s">
        <v>67</v>
      </c>
      <c r="E489" s="5">
        <v>27</v>
      </c>
      <c r="F489" s="6" t="s">
        <v>23</v>
      </c>
      <c r="G489" s="5">
        <v>37</v>
      </c>
      <c r="H489" s="5">
        <v>0</v>
      </c>
      <c r="I489" s="5">
        <v>6.6</v>
      </c>
      <c r="J489" s="5">
        <v>0.5</v>
      </c>
      <c r="K489" s="5">
        <v>1.6</v>
      </c>
      <c r="L489" s="5">
        <v>0.32800000000000001</v>
      </c>
      <c r="M489" s="5">
        <v>0.4</v>
      </c>
      <c r="N489" s="5">
        <v>1.2</v>
      </c>
      <c r="O489" s="5">
        <v>0.34100000000000003</v>
      </c>
      <c r="P489" s="5">
        <v>0.1</v>
      </c>
      <c r="Q489" s="5">
        <v>0.5</v>
      </c>
      <c r="R489" s="5">
        <v>0.29399999999999998</v>
      </c>
      <c r="S489" s="5">
        <v>0.45100000000000001</v>
      </c>
      <c r="T489" s="5">
        <v>0.2</v>
      </c>
      <c r="U489" s="5">
        <v>0.3</v>
      </c>
      <c r="V489" s="5">
        <v>0.81799999999999995</v>
      </c>
      <c r="W489" s="5">
        <v>0.2</v>
      </c>
      <c r="X489" s="5">
        <v>0.9</v>
      </c>
      <c r="Y489" s="5">
        <v>1.1000000000000001</v>
      </c>
      <c r="Z489" s="5">
        <v>0.8</v>
      </c>
      <c r="AA489" s="5">
        <v>0.1</v>
      </c>
      <c r="AB489" s="5">
        <v>0</v>
      </c>
      <c r="AC489" s="5">
        <v>0.2</v>
      </c>
      <c r="AD489" s="5">
        <v>0.6</v>
      </c>
      <c r="AE489" s="5">
        <v>1.7</v>
      </c>
      <c r="AF489" s="50" t="b">
        <f>ISNONTEXT(IF(B489&lt;&gt;B490,COUNTIF($B$3:B489,B489),""))</f>
        <v>1</v>
      </c>
    </row>
    <row r="490" spans="1:32" ht="17" x14ac:dyDescent="0.2">
      <c r="A490" s="4">
        <v>372</v>
      </c>
      <c r="B490" s="6" t="s">
        <v>439</v>
      </c>
      <c r="C490" s="6" t="str">
        <f t="shared" si="7"/>
        <v>Scotty Pippen Jr.</v>
      </c>
      <c r="D490" s="5" t="s">
        <v>73</v>
      </c>
      <c r="E490" s="5">
        <v>22</v>
      </c>
      <c r="F490" s="6" t="s">
        <v>39</v>
      </c>
      <c r="G490" s="5">
        <v>6</v>
      </c>
      <c r="H490" s="5">
        <v>0</v>
      </c>
      <c r="I490" s="5">
        <v>5.3</v>
      </c>
      <c r="J490" s="5">
        <v>0.7</v>
      </c>
      <c r="K490" s="5">
        <v>2</v>
      </c>
      <c r="L490" s="5">
        <v>0.33300000000000002</v>
      </c>
      <c r="M490" s="5">
        <v>0.2</v>
      </c>
      <c r="N490" s="5">
        <v>0.5</v>
      </c>
      <c r="O490" s="5">
        <v>0.33300000000000002</v>
      </c>
      <c r="P490" s="5">
        <v>0.5</v>
      </c>
      <c r="Q490" s="5">
        <v>1.5</v>
      </c>
      <c r="R490" s="5">
        <v>0.33300000000000002</v>
      </c>
      <c r="S490" s="5">
        <v>0.375</v>
      </c>
      <c r="T490" s="5">
        <v>0.8</v>
      </c>
      <c r="U490" s="5">
        <v>1.5</v>
      </c>
      <c r="V490" s="5">
        <v>0.55600000000000005</v>
      </c>
      <c r="W490" s="5">
        <v>0.3</v>
      </c>
      <c r="X490" s="5">
        <v>0.3</v>
      </c>
      <c r="Y490" s="5">
        <v>0.7</v>
      </c>
      <c r="Z490" s="5">
        <v>0.3</v>
      </c>
      <c r="AA490" s="5">
        <v>0.3</v>
      </c>
      <c r="AB490" s="5">
        <v>0.2</v>
      </c>
      <c r="AC490" s="5">
        <v>0.3</v>
      </c>
      <c r="AD490" s="5">
        <v>0.5</v>
      </c>
      <c r="AE490" s="5">
        <v>2.2999999999999998</v>
      </c>
      <c r="AF490" s="50" t="b">
        <f>ISNONTEXT(IF(B490&lt;&gt;B491,COUNTIF($B$3:B490,B490),""))</f>
        <v>1</v>
      </c>
    </row>
    <row r="491" spans="1:32" ht="17" x14ac:dyDescent="0.2">
      <c r="A491" s="4">
        <v>373</v>
      </c>
      <c r="B491" s="6" t="s">
        <v>440</v>
      </c>
      <c r="C491" s="6" t="str">
        <f t="shared" si="7"/>
        <v/>
      </c>
      <c r="D491" s="5" t="s">
        <v>63</v>
      </c>
      <c r="E491" s="5">
        <v>32</v>
      </c>
      <c r="F491" s="5" t="s">
        <v>677</v>
      </c>
      <c r="G491" s="5">
        <v>67</v>
      </c>
      <c r="H491" s="5">
        <v>60</v>
      </c>
      <c r="I491" s="5">
        <v>27.3</v>
      </c>
      <c r="J491" s="5">
        <v>4.4000000000000004</v>
      </c>
      <c r="K491" s="5">
        <v>6.5</v>
      </c>
      <c r="L491" s="5">
        <v>0.67700000000000005</v>
      </c>
      <c r="M491" s="5">
        <v>0</v>
      </c>
      <c r="N491" s="5">
        <v>0</v>
      </c>
      <c r="O491" s="5"/>
      <c r="P491" s="5">
        <v>4.4000000000000004</v>
      </c>
      <c r="Q491" s="5">
        <v>6.5</v>
      </c>
      <c r="R491" s="5">
        <v>0.67700000000000005</v>
      </c>
      <c r="S491" s="5">
        <v>0.67700000000000005</v>
      </c>
      <c r="T491" s="5">
        <v>2.8</v>
      </c>
      <c r="U491" s="5">
        <v>4.4000000000000004</v>
      </c>
      <c r="V491" s="5">
        <v>0.63</v>
      </c>
      <c r="W491" s="5">
        <v>3.1</v>
      </c>
      <c r="X491" s="5">
        <v>6.3</v>
      </c>
      <c r="Y491" s="5">
        <v>9.4</v>
      </c>
      <c r="Z491" s="5">
        <v>3.4</v>
      </c>
      <c r="AA491" s="5">
        <v>0.6</v>
      </c>
      <c r="AB491" s="5">
        <v>0.6</v>
      </c>
      <c r="AC491" s="5">
        <v>1.6</v>
      </c>
      <c r="AD491" s="5">
        <v>2.8</v>
      </c>
      <c r="AE491" s="5">
        <v>11.6</v>
      </c>
      <c r="AF491" s="50" t="b">
        <f>ISNONTEXT(IF(B491&lt;&gt;B492,COUNTIF($B$3:B491,B491),""))</f>
        <v>0</v>
      </c>
    </row>
    <row r="492" spans="1:32" ht="17" x14ac:dyDescent="0.2">
      <c r="A492" s="4">
        <v>373</v>
      </c>
      <c r="B492" s="6" t="s">
        <v>440</v>
      </c>
      <c r="C492" s="6" t="str">
        <f t="shared" si="7"/>
        <v/>
      </c>
      <c r="D492" s="5" t="s">
        <v>63</v>
      </c>
      <c r="E492" s="5">
        <v>32</v>
      </c>
      <c r="F492" s="6" t="s">
        <v>88</v>
      </c>
      <c r="G492" s="5">
        <v>56</v>
      </c>
      <c r="H492" s="5">
        <v>56</v>
      </c>
      <c r="I492" s="5">
        <v>28.5</v>
      </c>
      <c r="J492" s="5">
        <v>4.7</v>
      </c>
      <c r="K492" s="5">
        <v>7.1</v>
      </c>
      <c r="L492" s="5">
        <v>0.66900000000000004</v>
      </c>
      <c r="M492" s="5">
        <v>0</v>
      </c>
      <c r="N492" s="5">
        <v>0</v>
      </c>
      <c r="O492" s="5"/>
      <c r="P492" s="5">
        <v>4.7</v>
      </c>
      <c r="Q492" s="5">
        <v>7.1</v>
      </c>
      <c r="R492" s="5">
        <v>0.66900000000000004</v>
      </c>
      <c r="S492" s="5">
        <v>0.66900000000000004</v>
      </c>
      <c r="T492" s="5">
        <v>2.8</v>
      </c>
      <c r="U492" s="5">
        <v>4.5999999999999996</v>
      </c>
      <c r="V492" s="5">
        <v>0.60499999999999998</v>
      </c>
      <c r="W492" s="5">
        <v>3.3</v>
      </c>
      <c r="X492" s="5">
        <v>6.3</v>
      </c>
      <c r="Y492" s="5">
        <v>9.6999999999999993</v>
      </c>
      <c r="Z492" s="5">
        <v>3.7</v>
      </c>
      <c r="AA492" s="5">
        <v>0.6</v>
      </c>
      <c r="AB492" s="5">
        <v>0.6</v>
      </c>
      <c r="AC492" s="5">
        <v>1.6</v>
      </c>
      <c r="AD492" s="5">
        <v>2.9</v>
      </c>
      <c r="AE492" s="5">
        <v>12.2</v>
      </c>
      <c r="AF492" s="50" t="b">
        <f>ISNONTEXT(IF(B492&lt;&gt;B493,COUNTIF($B$3:B492,B492),""))</f>
        <v>0</v>
      </c>
    </row>
    <row r="493" spans="1:32" ht="17" x14ac:dyDescent="0.2">
      <c r="A493" s="4">
        <v>373</v>
      </c>
      <c r="B493" s="6" t="s">
        <v>440</v>
      </c>
      <c r="C493" s="6" t="str">
        <f t="shared" si="7"/>
        <v>Mason Plumlee</v>
      </c>
      <c r="D493" s="5" t="s">
        <v>63</v>
      </c>
      <c r="E493" s="5">
        <v>32</v>
      </c>
      <c r="F493" s="6" t="s">
        <v>31</v>
      </c>
      <c r="G493" s="5">
        <v>11</v>
      </c>
      <c r="H493" s="5">
        <v>4</v>
      </c>
      <c r="I493" s="5">
        <v>21.1</v>
      </c>
      <c r="J493" s="5">
        <v>2.8</v>
      </c>
      <c r="K493" s="5">
        <v>3.7</v>
      </c>
      <c r="L493" s="5">
        <v>0.75600000000000001</v>
      </c>
      <c r="M493" s="5">
        <v>0</v>
      </c>
      <c r="N493" s="5">
        <v>0</v>
      </c>
      <c r="O493" s="5"/>
      <c r="P493" s="5">
        <v>2.8</v>
      </c>
      <c r="Q493" s="5">
        <v>3.7</v>
      </c>
      <c r="R493" s="5">
        <v>0.75600000000000001</v>
      </c>
      <c r="S493" s="5">
        <v>0.75600000000000001</v>
      </c>
      <c r="T493" s="5">
        <v>2.9</v>
      </c>
      <c r="U493" s="5">
        <v>3.7</v>
      </c>
      <c r="V493" s="5">
        <v>0.78</v>
      </c>
      <c r="W493" s="5">
        <v>1.8</v>
      </c>
      <c r="X493" s="5">
        <v>6.5</v>
      </c>
      <c r="Y493" s="5">
        <v>8.3000000000000007</v>
      </c>
      <c r="Z493" s="5">
        <v>1.8</v>
      </c>
      <c r="AA493" s="5">
        <v>0.6</v>
      </c>
      <c r="AB493" s="5">
        <v>0.5</v>
      </c>
      <c r="AC493" s="5">
        <v>1.6</v>
      </c>
      <c r="AD493" s="5">
        <v>2.5</v>
      </c>
      <c r="AE493" s="5">
        <v>8.5</v>
      </c>
      <c r="AF493" s="50" t="b">
        <f>ISNONTEXT(IF(B493&lt;&gt;B494,COUNTIF($B$3:B493,B493),""))</f>
        <v>1</v>
      </c>
    </row>
    <row r="494" spans="1:32" ht="17" x14ac:dyDescent="0.2">
      <c r="A494" s="4">
        <v>374</v>
      </c>
      <c r="B494" s="6" t="s">
        <v>441</v>
      </c>
      <c r="C494" s="6" t="str">
        <f t="shared" si="7"/>
        <v/>
      </c>
      <c r="D494" s="5" t="s">
        <v>63</v>
      </c>
      <c r="E494" s="5">
        <v>27</v>
      </c>
      <c r="F494" s="5" t="s">
        <v>677</v>
      </c>
      <c r="G494" s="5">
        <v>60</v>
      </c>
      <c r="H494" s="5">
        <v>59</v>
      </c>
      <c r="I494" s="5">
        <v>26.6</v>
      </c>
      <c r="J494" s="5">
        <v>5.4</v>
      </c>
      <c r="K494" s="5">
        <v>8.6</v>
      </c>
      <c r="L494" s="5">
        <v>0.629</v>
      </c>
      <c r="M494" s="5">
        <v>0</v>
      </c>
      <c r="N494" s="5">
        <v>0</v>
      </c>
      <c r="O494" s="5">
        <v>0</v>
      </c>
      <c r="P494" s="5">
        <v>5.4</v>
      </c>
      <c r="Q494" s="5">
        <v>8.6</v>
      </c>
      <c r="R494" s="5">
        <v>0.63100000000000001</v>
      </c>
      <c r="S494" s="5">
        <v>0.629</v>
      </c>
      <c r="T494" s="5">
        <v>1.9</v>
      </c>
      <c r="U494" s="5">
        <v>3</v>
      </c>
      <c r="V494" s="5">
        <v>0.61</v>
      </c>
      <c r="W494" s="5">
        <v>3.3</v>
      </c>
      <c r="X494" s="5">
        <v>5.9</v>
      </c>
      <c r="Y494" s="5">
        <v>9.1999999999999993</v>
      </c>
      <c r="Z494" s="5">
        <v>3</v>
      </c>
      <c r="AA494" s="5">
        <v>1</v>
      </c>
      <c r="AB494" s="5">
        <v>1.3</v>
      </c>
      <c r="AC494" s="5">
        <v>1.9</v>
      </c>
      <c r="AD494" s="5">
        <v>2.7</v>
      </c>
      <c r="AE494" s="5">
        <v>12.7</v>
      </c>
      <c r="AF494" s="50" t="b">
        <f>ISNONTEXT(IF(B494&lt;&gt;B495,COUNTIF($B$3:B494,B494),""))</f>
        <v>0</v>
      </c>
    </row>
    <row r="495" spans="1:32" ht="17" x14ac:dyDescent="0.2">
      <c r="A495" s="4">
        <v>374</v>
      </c>
      <c r="B495" s="6" t="s">
        <v>441</v>
      </c>
      <c r="C495" s="6" t="str">
        <f t="shared" si="7"/>
        <v/>
      </c>
      <c r="D495" s="5" t="s">
        <v>63</v>
      </c>
      <c r="E495" s="5">
        <v>27</v>
      </c>
      <c r="F495" s="6" t="s">
        <v>35</v>
      </c>
      <c r="G495" s="5">
        <v>46</v>
      </c>
      <c r="H495" s="5">
        <v>46</v>
      </c>
      <c r="I495" s="5">
        <v>26.1</v>
      </c>
      <c r="J495" s="5">
        <v>5.2</v>
      </c>
      <c r="K495" s="5">
        <v>8.4</v>
      </c>
      <c r="L495" s="5">
        <v>0.61599999999999999</v>
      </c>
      <c r="M495" s="5">
        <v>0</v>
      </c>
      <c r="N495" s="5">
        <v>0</v>
      </c>
      <c r="O495" s="5">
        <v>0</v>
      </c>
      <c r="P495" s="5">
        <v>5.2</v>
      </c>
      <c r="Q495" s="5">
        <v>8.4</v>
      </c>
      <c r="R495" s="5">
        <v>0.61799999999999999</v>
      </c>
      <c r="S495" s="5">
        <v>0.61599999999999999</v>
      </c>
      <c r="T495" s="5">
        <v>1.7</v>
      </c>
      <c r="U495" s="5">
        <v>2.8</v>
      </c>
      <c r="V495" s="5">
        <v>0.60499999999999998</v>
      </c>
      <c r="W495" s="5">
        <v>3.3</v>
      </c>
      <c r="X495" s="5">
        <v>5.7</v>
      </c>
      <c r="Y495" s="5">
        <v>9</v>
      </c>
      <c r="Z495" s="5">
        <v>3.1</v>
      </c>
      <c r="AA495" s="5">
        <v>0.8</v>
      </c>
      <c r="AB495" s="5">
        <v>1.1000000000000001</v>
      </c>
      <c r="AC495" s="5">
        <v>2.1</v>
      </c>
      <c r="AD495" s="5">
        <v>2.6</v>
      </c>
      <c r="AE495" s="5">
        <v>12.1</v>
      </c>
      <c r="AF495" s="50" t="b">
        <f>ISNONTEXT(IF(B495&lt;&gt;B496,COUNTIF($B$3:B495,B495),""))</f>
        <v>0</v>
      </c>
    </row>
    <row r="496" spans="1:32" ht="17" x14ac:dyDescent="0.2">
      <c r="A496" s="4">
        <v>374</v>
      </c>
      <c r="B496" s="6" t="s">
        <v>441</v>
      </c>
      <c r="C496" s="6" t="str">
        <f t="shared" si="7"/>
        <v>Jakob Poeltl</v>
      </c>
      <c r="D496" s="5" t="s">
        <v>63</v>
      </c>
      <c r="E496" s="5">
        <v>27</v>
      </c>
      <c r="F496" s="6" t="s">
        <v>40</v>
      </c>
      <c r="G496" s="5">
        <v>14</v>
      </c>
      <c r="H496" s="5">
        <v>13</v>
      </c>
      <c r="I496" s="5">
        <v>28.4</v>
      </c>
      <c r="J496" s="5">
        <v>6.2</v>
      </c>
      <c r="K496" s="5">
        <v>9.3000000000000007</v>
      </c>
      <c r="L496" s="5">
        <v>0.66900000000000004</v>
      </c>
      <c r="M496" s="5">
        <v>0</v>
      </c>
      <c r="N496" s="5">
        <v>0</v>
      </c>
      <c r="O496" s="5"/>
      <c r="P496" s="5">
        <v>6.2</v>
      </c>
      <c r="Q496" s="5">
        <v>9.3000000000000007</v>
      </c>
      <c r="R496" s="5">
        <v>0.66900000000000004</v>
      </c>
      <c r="S496" s="5">
        <v>0.66900000000000004</v>
      </c>
      <c r="T496" s="5">
        <v>2.4</v>
      </c>
      <c r="U496" s="5">
        <v>3.8</v>
      </c>
      <c r="V496" s="5">
        <v>0.623</v>
      </c>
      <c r="W496" s="5">
        <v>3.3</v>
      </c>
      <c r="X496" s="5">
        <v>6.2</v>
      </c>
      <c r="Y496" s="5">
        <v>9.5</v>
      </c>
      <c r="Z496" s="5">
        <v>2.8</v>
      </c>
      <c r="AA496" s="5">
        <v>1.6</v>
      </c>
      <c r="AB496" s="5">
        <v>1.6</v>
      </c>
      <c r="AC496" s="5">
        <v>1.1000000000000001</v>
      </c>
      <c r="AD496" s="5">
        <v>3.1</v>
      </c>
      <c r="AE496" s="5">
        <v>14.8</v>
      </c>
      <c r="AF496" s="50" t="b">
        <f>ISNONTEXT(IF(B496&lt;&gt;B497,COUNTIF($B$3:B496,B496),""))</f>
        <v>1</v>
      </c>
    </row>
    <row r="497" spans="1:32" ht="17" x14ac:dyDescent="0.2">
      <c r="A497" s="4">
        <v>375</v>
      </c>
      <c r="B497" s="6" t="s">
        <v>442</v>
      </c>
      <c r="C497" s="6" t="str">
        <f t="shared" si="7"/>
        <v>Aleksej Pokusevski</v>
      </c>
      <c r="D497" s="5" t="s">
        <v>11</v>
      </c>
      <c r="E497" s="5">
        <v>21</v>
      </c>
      <c r="F497" s="6" t="s">
        <v>19</v>
      </c>
      <c r="G497" s="5">
        <v>31</v>
      </c>
      <c r="H497" s="5">
        <v>25</v>
      </c>
      <c r="I497" s="5">
        <v>21.8</v>
      </c>
      <c r="J497" s="5">
        <v>3.5</v>
      </c>
      <c r="K497" s="5">
        <v>7.8</v>
      </c>
      <c r="L497" s="5">
        <v>0.44</v>
      </c>
      <c r="M497" s="5">
        <v>1.2</v>
      </c>
      <c r="N497" s="5">
        <v>3.3</v>
      </c>
      <c r="O497" s="5">
        <v>0.376</v>
      </c>
      <c r="P497" s="5">
        <v>2.2000000000000002</v>
      </c>
      <c r="Q497" s="5">
        <v>4.5999999999999996</v>
      </c>
      <c r="R497" s="5">
        <v>0.48599999999999999</v>
      </c>
      <c r="S497" s="5">
        <v>0.51900000000000002</v>
      </c>
      <c r="T497" s="5">
        <v>0.7</v>
      </c>
      <c r="U497" s="5">
        <v>1.1000000000000001</v>
      </c>
      <c r="V497" s="5">
        <v>0.63600000000000001</v>
      </c>
      <c r="W497" s="5">
        <v>1.5</v>
      </c>
      <c r="X497" s="5">
        <v>3.6</v>
      </c>
      <c r="Y497" s="5">
        <v>5.0999999999999996</v>
      </c>
      <c r="Z497" s="5">
        <v>2</v>
      </c>
      <c r="AA497" s="5">
        <v>0.6</v>
      </c>
      <c r="AB497" s="5">
        <v>1.3</v>
      </c>
      <c r="AC497" s="5">
        <v>1.3</v>
      </c>
      <c r="AD497" s="5">
        <v>1.8</v>
      </c>
      <c r="AE497" s="5">
        <v>8.8000000000000007</v>
      </c>
      <c r="AF497" s="50" t="b">
        <f>ISNONTEXT(IF(B497&lt;&gt;B498,COUNTIF($B$3:B497,B497),""))</f>
        <v>1</v>
      </c>
    </row>
    <row r="498" spans="1:32" ht="17" x14ac:dyDescent="0.2">
      <c r="A498" s="4">
        <v>376</v>
      </c>
      <c r="B498" s="6" t="s">
        <v>443</v>
      </c>
      <c r="C498" s="6" t="str">
        <f t="shared" si="7"/>
        <v>Jordan Poole</v>
      </c>
      <c r="D498" s="5" t="s">
        <v>73</v>
      </c>
      <c r="E498" s="5">
        <v>23</v>
      </c>
      <c r="F498" s="6" t="s">
        <v>16</v>
      </c>
      <c r="G498" s="5">
        <v>71</v>
      </c>
      <c r="H498" s="5">
        <v>42</v>
      </c>
      <c r="I498" s="5">
        <v>30.5</v>
      </c>
      <c r="J498" s="5">
        <v>6.8</v>
      </c>
      <c r="K498" s="5">
        <v>15.9</v>
      </c>
      <c r="L498" s="5">
        <v>0.42799999999999999</v>
      </c>
      <c r="M498" s="5">
        <v>2.6</v>
      </c>
      <c r="N498" s="5">
        <v>7.9</v>
      </c>
      <c r="O498" s="5">
        <v>0.33</v>
      </c>
      <c r="P498" s="5">
        <v>4.2</v>
      </c>
      <c r="Q498" s="5">
        <v>8</v>
      </c>
      <c r="R498" s="5">
        <v>0.52400000000000002</v>
      </c>
      <c r="S498" s="5">
        <v>0.51</v>
      </c>
      <c r="T498" s="5">
        <v>4.2</v>
      </c>
      <c r="U498" s="5">
        <v>4.9000000000000004</v>
      </c>
      <c r="V498" s="5">
        <v>0.87</v>
      </c>
      <c r="W498" s="5">
        <v>0.4</v>
      </c>
      <c r="X498" s="5">
        <v>2.2999999999999998</v>
      </c>
      <c r="Y498" s="5">
        <v>2.8</v>
      </c>
      <c r="Z498" s="5">
        <v>4.5999999999999996</v>
      </c>
      <c r="AA498" s="5">
        <v>0.8</v>
      </c>
      <c r="AB498" s="5">
        <v>0.2</v>
      </c>
      <c r="AC498" s="5">
        <v>3.2</v>
      </c>
      <c r="AD498" s="5">
        <v>2.6</v>
      </c>
      <c r="AE498" s="5">
        <v>20.399999999999999</v>
      </c>
      <c r="AF498" s="50" t="b">
        <f>ISNONTEXT(IF(B498&lt;&gt;B499,COUNTIF($B$3:B498,B498),""))</f>
        <v>1</v>
      </c>
    </row>
    <row r="499" spans="1:32" ht="17" x14ac:dyDescent="0.2">
      <c r="A499" s="4">
        <v>377</v>
      </c>
      <c r="B499" s="6" t="s">
        <v>444</v>
      </c>
      <c r="C499" s="6" t="str">
        <f t="shared" si="7"/>
        <v>Kevin Porter Jr.</v>
      </c>
      <c r="D499" s="5" t="s">
        <v>73</v>
      </c>
      <c r="E499" s="5">
        <v>22</v>
      </c>
      <c r="F499" s="6" t="s">
        <v>20</v>
      </c>
      <c r="G499" s="5">
        <v>48</v>
      </c>
      <c r="H499" s="5">
        <v>48</v>
      </c>
      <c r="I499" s="5">
        <v>33.9</v>
      </c>
      <c r="J499" s="5">
        <v>6.5</v>
      </c>
      <c r="K499" s="5">
        <v>14.9</v>
      </c>
      <c r="L499" s="5">
        <v>0.437</v>
      </c>
      <c r="M499" s="5">
        <v>2.2000000000000002</v>
      </c>
      <c r="N499" s="5">
        <v>6.3</v>
      </c>
      <c r="O499" s="5">
        <v>0.35</v>
      </c>
      <c r="P499" s="5">
        <v>4.3</v>
      </c>
      <c r="Q499" s="5">
        <v>8.6</v>
      </c>
      <c r="R499" s="5">
        <v>0.5</v>
      </c>
      <c r="S499" s="5">
        <v>0.51100000000000001</v>
      </c>
      <c r="T499" s="5">
        <v>3.4</v>
      </c>
      <c r="U499" s="5">
        <v>4.4000000000000004</v>
      </c>
      <c r="V499" s="5">
        <v>0.76500000000000001</v>
      </c>
      <c r="W499" s="5">
        <v>1.4</v>
      </c>
      <c r="X499" s="5">
        <v>4.0999999999999996</v>
      </c>
      <c r="Y499" s="5">
        <v>5.5</v>
      </c>
      <c r="Z499" s="5">
        <v>5.9</v>
      </c>
      <c r="AA499" s="5">
        <v>1.3</v>
      </c>
      <c r="AB499" s="5">
        <v>0.3</v>
      </c>
      <c r="AC499" s="5">
        <v>3.3</v>
      </c>
      <c r="AD499" s="5">
        <v>2.7</v>
      </c>
      <c r="AE499" s="5">
        <v>18.600000000000001</v>
      </c>
      <c r="AF499" s="50" t="b">
        <f>ISNONTEXT(IF(B499&lt;&gt;B500,COUNTIF($B$3:B499,B499),""))</f>
        <v>1</v>
      </c>
    </row>
    <row r="500" spans="1:32" ht="17" x14ac:dyDescent="0.2">
      <c r="A500" s="4">
        <v>378</v>
      </c>
      <c r="B500" s="6" t="s">
        <v>445</v>
      </c>
      <c r="C500" s="6" t="str">
        <f t="shared" si="7"/>
        <v>Michael Porter Jr.</v>
      </c>
      <c r="D500" s="5" t="s">
        <v>77</v>
      </c>
      <c r="E500" s="5">
        <v>24</v>
      </c>
      <c r="F500" s="6" t="s">
        <v>36</v>
      </c>
      <c r="G500" s="5">
        <v>53</v>
      </c>
      <c r="H500" s="5">
        <v>53</v>
      </c>
      <c r="I500" s="5">
        <v>28.9</v>
      </c>
      <c r="J500" s="5">
        <v>6.3</v>
      </c>
      <c r="K500" s="5">
        <v>12.8</v>
      </c>
      <c r="L500" s="5">
        <v>0.49199999999999999</v>
      </c>
      <c r="M500" s="5">
        <v>2.9</v>
      </c>
      <c r="N500" s="5">
        <v>7.1</v>
      </c>
      <c r="O500" s="5">
        <v>0.41099999999999998</v>
      </c>
      <c r="P500" s="5">
        <v>3.4</v>
      </c>
      <c r="Q500" s="5">
        <v>5.7</v>
      </c>
      <c r="R500" s="5">
        <v>0.59199999999999997</v>
      </c>
      <c r="S500" s="5">
        <v>0.60599999999999998</v>
      </c>
      <c r="T500" s="5">
        <v>1.6</v>
      </c>
      <c r="U500" s="5">
        <v>2</v>
      </c>
      <c r="V500" s="5">
        <v>0.80800000000000005</v>
      </c>
      <c r="W500" s="5">
        <v>0.9</v>
      </c>
      <c r="X500" s="5">
        <v>4.4000000000000004</v>
      </c>
      <c r="Y500" s="5">
        <v>5.3</v>
      </c>
      <c r="Z500" s="5">
        <v>1.1000000000000001</v>
      </c>
      <c r="AA500" s="5">
        <v>0.7</v>
      </c>
      <c r="AB500" s="5">
        <v>0.5</v>
      </c>
      <c r="AC500" s="5">
        <v>1.1000000000000001</v>
      </c>
      <c r="AD500" s="5">
        <v>2.1</v>
      </c>
      <c r="AE500" s="5">
        <v>17.2</v>
      </c>
      <c r="AF500" s="50" t="b">
        <f>ISNONTEXT(IF(B500&lt;&gt;B501,COUNTIF($B$3:B500,B500),""))</f>
        <v>1</v>
      </c>
    </row>
    <row r="501" spans="1:32" ht="17" x14ac:dyDescent="0.2">
      <c r="A501" s="4">
        <v>379</v>
      </c>
      <c r="B501" s="6" t="s">
        <v>446</v>
      </c>
      <c r="C501" s="6" t="str">
        <f t="shared" si="7"/>
        <v>Otto Porter Jr.</v>
      </c>
      <c r="D501" s="5" t="s">
        <v>77</v>
      </c>
      <c r="E501" s="5">
        <v>29</v>
      </c>
      <c r="F501" s="6" t="s">
        <v>40</v>
      </c>
      <c r="G501" s="5">
        <v>8</v>
      </c>
      <c r="H501" s="5">
        <v>2</v>
      </c>
      <c r="I501" s="5">
        <v>18.3</v>
      </c>
      <c r="J501" s="5">
        <v>1.9</v>
      </c>
      <c r="K501" s="5">
        <v>3.8</v>
      </c>
      <c r="L501" s="5">
        <v>0.5</v>
      </c>
      <c r="M501" s="5">
        <v>0.8</v>
      </c>
      <c r="N501" s="5">
        <v>2.1</v>
      </c>
      <c r="O501" s="5">
        <v>0.35299999999999998</v>
      </c>
      <c r="P501" s="5">
        <v>1.1000000000000001</v>
      </c>
      <c r="Q501" s="5">
        <v>1.6</v>
      </c>
      <c r="R501" s="5">
        <v>0.69199999999999995</v>
      </c>
      <c r="S501" s="5">
        <v>0.6</v>
      </c>
      <c r="T501" s="5">
        <v>1</v>
      </c>
      <c r="U501" s="5">
        <v>1</v>
      </c>
      <c r="V501" s="5">
        <v>1</v>
      </c>
      <c r="W501" s="5">
        <v>0.8</v>
      </c>
      <c r="X501" s="5">
        <v>1.6</v>
      </c>
      <c r="Y501" s="5">
        <v>2.4</v>
      </c>
      <c r="Z501" s="5">
        <v>1</v>
      </c>
      <c r="AA501" s="5">
        <v>1.4</v>
      </c>
      <c r="AB501" s="5">
        <v>0</v>
      </c>
      <c r="AC501" s="5">
        <v>0.5</v>
      </c>
      <c r="AD501" s="5">
        <v>0.9</v>
      </c>
      <c r="AE501" s="5">
        <v>5.5</v>
      </c>
      <c r="AF501" s="50" t="b">
        <f>ISNONTEXT(IF(B501&lt;&gt;B502,COUNTIF($B$3:B501,B501),""))</f>
        <v>1</v>
      </c>
    </row>
    <row r="502" spans="1:32" ht="17" x14ac:dyDescent="0.2">
      <c r="A502" s="4">
        <v>380</v>
      </c>
      <c r="B502" s="6" t="s">
        <v>447</v>
      </c>
      <c r="C502" s="6" t="str">
        <f t="shared" si="7"/>
        <v>Bobby Portis</v>
      </c>
      <c r="D502" s="5" t="s">
        <v>11</v>
      </c>
      <c r="E502" s="5">
        <v>27</v>
      </c>
      <c r="F502" s="6" t="s">
        <v>17</v>
      </c>
      <c r="G502" s="5">
        <v>59</v>
      </c>
      <c r="H502" s="5">
        <v>19</v>
      </c>
      <c r="I502" s="5">
        <v>26</v>
      </c>
      <c r="J502" s="5">
        <v>5.6</v>
      </c>
      <c r="K502" s="5">
        <v>11.2</v>
      </c>
      <c r="L502" s="5">
        <v>0.502</v>
      </c>
      <c r="M502" s="5">
        <v>1.2</v>
      </c>
      <c r="N502" s="5">
        <v>3.4</v>
      </c>
      <c r="O502" s="5">
        <v>0.34300000000000003</v>
      </c>
      <c r="P502" s="5">
        <v>4.5</v>
      </c>
      <c r="Q502" s="5">
        <v>7.9</v>
      </c>
      <c r="R502" s="5">
        <v>0.56999999999999995</v>
      </c>
      <c r="S502" s="5">
        <v>0.55400000000000005</v>
      </c>
      <c r="T502" s="5">
        <v>1.3</v>
      </c>
      <c r="U502" s="5">
        <v>1.6</v>
      </c>
      <c r="V502" s="5">
        <v>0.82299999999999995</v>
      </c>
      <c r="W502" s="5">
        <v>2.2999999999999998</v>
      </c>
      <c r="X502" s="5">
        <v>7.3</v>
      </c>
      <c r="Y502" s="5">
        <v>9.6</v>
      </c>
      <c r="Z502" s="5">
        <v>1.6</v>
      </c>
      <c r="AA502" s="5">
        <v>0.4</v>
      </c>
      <c r="AB502" s="5">
        <v>0.2</v>
      </c>
      <c r="AC502" s="5">
        <v>1.2</v>
      </c>
      <c r="AD502" s="5">
        <v>1.6</v>
      </c>
      <c r="AE502" s="5">
        <v>13.8</v>
      </c>
      <c r="AF502" s="50" t="b">
        <f>ISNONTEXT(IF(B502&lt;&gt;B503,COUNTIF($B$3:B502,B502),""))</f>
        <v>1</v>
      </c>
    </row>
    <row r="503" spans="1:32" ht="17" x14ac:dyDescent="0.2">
      <c r="A503" s="4" t="s">
        <v>44</v>
      </c>
      <c r="B503" s="4" t="s">
        <v>45</v>
      </c>
      <c r="C503" s="6" t="str">
        <f t="shared" si="7"/>
        <v>Player</v>
      </c>
      <c r="D503" s="4" t="s">
        <v>46</v>
      </c>
      <c r="E503" s="4" t="s">
        <v>47</v>
      </c>
      <c r="F503" s="4" t="s">
        <v>48</v>
      </c>
      <c r="G503" s="4" t="s">
        <v>49</v>
      </c>
      <c r="H503" s="4" t="s">
        <v>50</v>
      </c>
      <c r="I503" s="4" t="s">
        <v>51</v>
      </c>
      <c r="J503" s="4" t="s">
        <v>52</v>
      </c>
      <c r="K503" s="4" t="s">
        <v>1</v>
      </c>
      <c r="L503" s="4" t="s">
        <v>2</v>
      </c>
      <c r="M503" s="4" t="s">
        <v>53</v>
      </c>
      <c r="N503" s="4" t="s">
        <v>3</v>
      </c>
      <c r="O503" s="4" t="s">
        <v>4</v>
      </c>
      <c r="P503" s="4" t="s">
        <v>54</v>
      </c>
      <c r="Q503" s="4" t="s">
        <v>55</v>
      </c>
      <c r="R503" s="4" t="s">
        <v>56</v>
      </c>
      <c r="S503" s="4" t="s">
        <v>57</v>
      </c>
      <c r="T503" s="4" t="s">
        <v>58</v>
      </c>
      <c r="U503" s="4" t="s">
        <v>5</v>
      </c>
      <c r="V503" s="4" t="s">
        <v>6</v>
      </c>
      <c r="W503" s="4" t="s">
        <v>59</v>
      </c>
      <c r="X503" s="4" t="s">
        <v>60</v>
      </c>
      <c r="Y503" s="4" t="s">
        <v>61</v>
      </c>
      <c r="Z503" s="4" t="s">
        <v>7</v>
      </c>
      <c r="AA503" s="4" t="s">
        <v>8</v>
      </c>
      <c r="AB503" s="4" t="s">
        <v>9</v>
      </c>
      <c r="AC503" s="4" t="s">
        <v>10</v>
      </c>
      <c r="AD503" s="4" t="s">
        <v>11</v>
      </c>
      <c r="AE503" s="4" t="s">
        <v>0</v>
      </c>
      <c r="AF503" s="50" t="b">
        <f>ISNONTEXT(IF(B503&lt;&gt;B504,COUNTIF($B$3:B503,B503),""))</f>
        <v>1</v>
      </c>
    </row>
    <row r="504" spans="1:32" ht="17" x14ac:dyDescent="0.2">
      <c r="A504" s="4">
        <v>381</v>
      </c>
      <c r="B504" s="6" t="s">
        <v>448</v>
      </c>
      <c r="C504" s="6" t="str">
        <f t="shared" si="7"/>
        <v>Kristaps Porziņģis</v>
      </c>
      <c r="D504" s="5" t="s">
        <v>63</v>
      </c>
      <c r="E504" s="5">
        <v>27</v>
      </c>
      <c r="F504" s="6" t="s">
        <v>34</v>
      </c>
      <c r="G504" s="5">
        <v>60</v>
      </c>
      <c r="H504" s="5">
        <v>60</v>
      </c>
      <c r="I504" s="5">
        <v>32.700000000000003</v>
      </c>
      <c r="J504" s="5">
        <v>7.6</v>
      </c>
      <c r="K504" s="5">
        <v>15.5</v>
      </c>
      <c r="L504" s="5">
        <v>0.48799999999999999</v>
      </c>
      <c r="M504" s="5">
        <v>2.1</v>
      </c>
      <c r="N504" s="5">
        <v>5.5</v>
      </c>
      <c r="O504" s="5">
        <v>0.375</v>
      </c>
      <c r="P504" s="5">
        <v>5.5</v>
      </c>
      <c r="Q504" s="5">
        <v>10</v>
      </c>
      <c r="R504" s="5">
        <v>0.55100000000000005</v>
      </c>
      <c r="S504" s="5">
        <v>0.55500000000000005</v>
      </c>
      <c r="T504" s="5">
        <v>5.6</v>
      </c>
      <c r="U504" s="5">
        <v>6.6</v>
      </c>
      <c r="V504" s="5">
        <v>0.84699999999999998</v>
      </c>
      <c r="W504" s="5">
        <v>1.8</v>
      </c>
      <c r="X504" s="5">
        <v>6.7</v>
      </c>
      <c r="Y504" s="5">
        <v>8.5</v>
      </c>
      <c r="Z504" s="5">
        <v>2.6</v>
      </c>
      <c r="AA504" s="5">
        <v>0.9</v>
      </c>
      <c r="AB504" s="5">
        <v>1.6</v>
      </c>
      <c r="AC504" s="5">
        <v>2.2000000000000002</v>
      </c>
      <c r="AD504" s="5">
        <v>3.1</v>
      </c>
      <c r="AE504" s="5">
        <v>22.8</v>
      </c>
      <c r="AF504" s="50" t="b">
        <f>ISNONTEXT(IF(B504&lt;&gt;B505,COUNTIF($B$3:B504,B504),""))</f>
        <v>1</v>
      </c>
    </row>
    <row r="505" spans="1:32" ht="17" x14ac:dyDescent="0.2">
      <c r="A505" s="4">
        <v>382</v>
      </c>
      <c r="B505" s="6" t="s">
        <v>449</v>
      </c>
      <c r="C505" s="6" t="str">
        <f t="shared" si="7"/>
        <v>Micah Potter</v>
      </c>
      <c r="D505" s="5" t="s">
        <v>11</v>
      </c>
      <c r="E505" s="5">
        <v>24</v>
      </c>
      <c r="F505" s="6" t="s">
        <v>30</v>
      </c>
      <c r="G505" s="5">
        <v>3</v>
      </c>
      <c r="H505" s="5">
        <v>0</v>
      </c>
      <c r="I505" s="5">
        <v>4.7</v>
      </c>
      <c r="J505" s="5">
        <v>0.7</v>
      </c>
      <c r="K505" s="5">
        <v>0.7</v>
      </c>
      <c r="L505" s="5">
        <v>1</v>
      </c>
      <c r="M505" s="5">
        <v>0</v>
      </c>
      <c r="N505" s="5">
        <v>0</v>
      </c>
      <c r="O505" s="5"/>
      <c r="P505" s="5">
        <v>0.7</v>
      </c>
      <c r="Q505" s="5">
        <v>0.7</v>
      </c>
      <c r="R505" s="5">
        <v>1</v>
      </c>
      <c r="S505" s="5">
        <v>1</v>
      </c>
      <c r="T505" s="5">
        <v>0</v>
      </c>
      <c r="U505" s="5">
        <v>0</v>
      </c>
      <c r="V505" s="5"/>
      <c r="W505" s="5">
        <v>0.3</v>
      </c>
      <c r="X505" s="5">
        <v>0.7</v>
      </c>
      <c r="Y505" s="5">
        <v>1</v>
      </c>
      <c r="Z505" s="5">
        <v>0.7</v>
      </c>
      <c r="AA505" s="5">
        <v>0</v>
      </c>
      <c r="AB505" s="5">
        <v>0</v>
      </c>
      <c r="AC505" s="5">
        <v>0</v>
      </c>
      <c r="AD505" s="5">
        <v>0.7</v>
      </c>
      <c r="AE505" s="5">
        <v>1.3</v>
      </c>
      <c r="AF505" s="50" t="b">
        <f>ISNONTEXT(IF(B505&lt;&gt;B506,COUNTIF($B$3:B505,B505),""))</f>
        <v>1</v>
      </c>
    </row>
    <row r="506" spans="1:32" ht="17" x14ac:dyDescent="0.2">
      <c r="A506" s="4">
        <v>383</v>
      </c>
      <c r="B506" s="6" t="s">
        <v>450</v>
      </c>
      <c r="C506" s="6" t="str">
        <f t="shared" si="7"/>
        <v>Dwight Powell</v>
      </c>
      <c r="D506" s="5" t="s">
        <v>63</v>
      </c>
      <c r="E506" s="5">
        <v>31</v>
      </c>
      <c r="F506" s="6" t="s">
        <v>23</v>
      </c>
      <c r="G506" s="5">
        <v>66</v>
      </c>
      <c r="H506" s="5">
        <v>54</v>
      </c>
      <c r="I506" s="5">
        <v>20</v>
      </c>
      <c r="J506" s="5">
        <v>2.6</v>
      </c>
      <c r="K506" s="5">
        <v>3.6</v>
      </c>
      <c r="L506" s="5">
        <v>0.72399999999999998</v>
      </c>
      <c r="M506" s="5">
        <v>0</v>
      </c>
      <c r="N506" s="5">
        <v>0.1</v>
      </c>
      <c r="O506" s="5">
        <v>0</v>
      </c>
      <c r="P506" s="5">
        <v>2.6</v>
      </c>
      <c r="Q506" s="5">
        <v>3.5</v>
      </c>
      <c r="R506" s="5">
        <v>0.73899999999999999</v>
      </c>
      <c r="S506" s="5">
        <v>0.72399999999999998</v>
      </c>
      <c r="T506" s="5">
        <v>1.7</v>
      </c>
      <c r="U506" s="5">
        <v>2.4</v>
      </c>
      <c r="V506" s="5">
        <v>0.68100000000000005</v>
      </c>
      <c r="W506" s="5">
        <v>2</v>
      </c>
      <c r="X506" s="5">
        <v>2.2999999999999998</v>
      </c>
      <c r="Y506" s="5">
        <v>4.4000000000000004</v>
      </c>
      <c r="Z506" s="5">
        <v>0.9</v>
      </c>
      <c r="AA506" s="5">
        <v>0.7</v>
      </c>
      <c r="AB506" s="5">
        <v>0.4</v>
      </c>
      <c r="AC506" s="5">
        <v>0.9</v>
      </c>
      <c r="AD506" s="5">
        <v>2.8</v>
      </c>
      <c r="AE506" s="5">
        <v>6.9</v>
      </c>
      <c r="AF506" s="50" t="b">
        <f>ISNONTEXT(IF(B506&lt;&gt;B507,COUNTIF($B$3:B506,B506),""))</f>
        <v>1</v>
      </c>
    </row>
    <row r="507" spans="1:32" ht="17" x14ac:dyDescent="0.2">
      <c r="A507" s="4">
        <v>384</v>
      </c>
      <c r="B507" s="6" t="s">
        <v>451</v>
      </c>
      <c r="C507" s="6" t="str">
        <f t="shared" si="7"/>
        <v>Norman Powell</v>
      </c>
      <c r="D507" s="5" t="s">
        <v>67</v>
      </c>
      <c r="E507" s="5">
        <v>29</v>
      </c>
      <c r="F507" s="6" t="s">
        <v>31</v>
      </c>
      <c r="G507" s="5">
        <v>54</v>
      </c>
      <c r="H507" s="5">
        <v>7</v>
      </c>
      <c r="I507" s="5">
        <v>25.8</v>
      </c>
      <c r="J507" s="5">
        <v>5.5</v>
      </c>
      <c r="K507" s="5">
        <v>11.7</v>
      </c>
      <c r="L507" s="5">
        <v>0.47499999999999998</v>
      </c>
      <c r="M507" s="5">
        <v>2</v>
      </c>
      <c r="N507" s="5">
        <v>4.9000000000000004</v>
      </c>
      <c r="O507" s="5">
        <v>0.41</v>
      </c>
      <c r="P507" s="5">
        <v>3.5</v>
      </c>
      <c r="Q507" s="5">
        <v>6.7</v>
      </c>
      <c r="R507" s="5">
        <v>0.52200000000000002</v>
      </c>
      <c r="S507" s="5">
        <v>0.56100000000000005</v>
      </c>
      <c r="T507" s="5">
        <v>3.6</v>
      </c>
      <c r="U507" s="5">
        <v>4.4000000000000004</v>
      </c>
      <c r="V507" s="5">
        <v>0.80300000000000005</v>
      </c>
      <c r="W507" s="5">
        <v>0.4</v>
      </c>
      <c r="X507" s="5">
        <v>2.6</v>
      </c>
      <c r="Y507" s="5">
        <v>2.9</v>
      </c>
      <c r="Z507" s="5">
        <v>1.8</v>
      </c>
      <c r="AA507" s="5">
        <v>0.8</v>
      </c>
      <c r="AB507" s="5">
        <v>0.3</v>
      </c>
      <c r="AC507" s="5">
        <v>1.6</v>
      </c>
      <c r="AD507" s="5">
        <v>2</v>
      </c>
      <c r="AE507" s="5">
        <v>16.600000000000001</v>
      </c>
      <c r="AF507" s="50" t="b">
        <f>ISNONTEXT(IF(B507&lt;&gt;B508,COUNTIF($B$3:B507,B507),""))</f>
        <v>1</v>
      </c>
    </row>
    <row r="508" spans="1:32" ht="17" x14ac:dyDescent="0.2">
      <c r="A508" s="4">
        <v>385</v>
      </c>
      <c r="B508" s="6" t="s">
        <v>452</v>
      </c>
      <c r="C508" s="6" t="str">
        <f t="shared" si="7"/>
        <v>Jason Preston</v>
      </c>
      <c r="D508" s="5" t="s">
        <v>73</v>
      </c>
      <c r="E508" s="5">
        <v>23</v>
      </c>
      <c r="F508" s="6" t="s">
        <v>31</v>
      </c>
      <c r="G508" s="5">
        <v>13</v>
      </c>
      <c r="H508" s="5">
        <v>0</v>
      </c>
      <c r="I508" s="5">
        <v>9.4</v>
      </c>
      <c r="J508" s="5">
        <v>1.4</v>
      </c>
      <c r="K508" s="5">
        <v>3.2</v>
      </c>
      <c r="L508" s="5">
        <v>0.439</v>
      </c>
      <c r="M508" s="5">
        <v>0.4</v>
      </c>
      <c r="N508" s="5">
        <v>1.4</v>
      </c>
      <c r="O508" s="5">
        <v>0.27800000000000002</v>
      </c>
      <c r="P508" s="5">
        <v>1</v>
      </c>
      <c r="Q508" s="5">
        <v>1.8</v>
      </c>
      <c r="R508" s="5">
        <v>0.56499999999999995</v>
      </c>
      <c r="S508" s="5">
        <v>0.5</v>
      </c>
      <c r="T508" s="5">
        <v>0</v>
      </c>
      <c r="U508" s="5">
        <v>0.2</v>
      </c>
      <c r="V508" s="5">
        <v>0</v>
      </c>
      <c r="W508" s="5">
        <v>0.2</v>
      </c>
      <c r="X508" s="5">
        <v>1.5</v>
      </c>
      <c r="Y508" s="5">
        <v>1.7</v>
      </c>
      <c r="Z508" s="5">
        <v>2.1</v>
      </c>
      <c r="AA508" s="5">
        <v>0.2</v>
      </c>
      <c r="AB508" s="5">
        <v>0</v>
      </c>
      <c r="AC508" s="5">
        <v>0.8</v>
      </c>
      <c r="AD508" s="5">
        <v>0.5</v>
      </c>
      <c r="AE508" s="5">
        <v>3.2</v>
      </c>
      <c r="AF508" s="50" t="b">
        <f>ISNONTEXT(IF(B508&lt;&gt;B509,COUNTIF($B$3:B508,B508),""))</f>
        <v>1</v>
      </c>
    </row>
    <row r="509" spans="1:32" ht="17" x14ac:dyDescent="0.2">
      <c r="A509" s="4">
        <v>386</v>
      </c>
      <c r="B509" s="6" t="s">
        <v>453</v>
      </c>
      <c r="C509" s="6" t="str">
        <f t="shared" si="7"/>
        <v>Joshua Primo</v>
      </c>
      <c r="D509" s="5" t="s">
        <v>67</v>
      </c>
      <c r="E509" s="5">
        <v>20</v>
      </c>
      <c r="F509" s="6" t="s">
        <v>35</v>
      </c>
      <c r="G509" s="5">
        <v>4</v>
      </c>
      <c r="H509" s="5">
        <v>0</v>
      </c>
      <c r="I509" s="5">
        <v>23.3</v>
      </c>
      <c r="J509" s="5">
        <v>2.2999999999999998</v>
      </c>
      <c r="K509" s="5">
        <v>6.5</v>
      </c>
      <c r="L509" s="5">
        <v>0.34599999999999997</v>
      </c>
      <c r="M509" s="5">
        <v>0.8</v>
      </c>
      <c r="N509" s="5">
        <v>3</v>
      </c>
      <c r="O509" s="5">
        <v>0.25</v>
      </c>
      <c r="P509" s="5">
        <v>1.5</v>
      </c>
      <c r="Q509" s="5">
        <v>3.5</v>
      </c>
      <c r="R509" s="5">
        <v>0.42899999999999999</v>
      </c>
      <c r="S509" s="5">
        <v>0.40400000000000003</v>
      </c>
      <c r="T509" s="5">
        <v>1.8</v>
      </c>
      <c r="U509" s="5">
        <v>2.2999999999999998</v>
      </c>
      <c r="V509" s="5">
        <v>0.77800000000000002</v>
      </c>
      <c r="W509" s="5">
        <v>0.5</v>
      </c>
      <c r="X509" s="5">
        <v>2.8</v>
      </c>
      <c r="Y509" s="5">
        <v>3.3</v>
      </c>
      <c r="Z509" s="5">
        <v>4.5</v>
      </c>
      <c r="AA509" s="5">
        <v>0.3</v>
      </c>
      <c r="AB509" s="5">
        <v>0.5</v>
      </c>
      <c r="AC509" s="5">
        <v>2.8</v>
      </c>
      <c r="AD509" s="5">
        <v>2</v>
      </c>
      <c r="AE509" s="5">
        <v>7</v>
      </c>
      <c r="AF509" s="50" t="b">
        <f>ISNONTEXT(IF(B509&lt;&gt;B510,COUNTIF($B$3:B509,B509),""))</f>
        <v>1</v>
      </c>
    </row>
    <row r="510" spans="1:32" ht="17" x14ac:dyDescent="0.2">
      <c r="A510" s="4">
        <v>387</v>
      </c>
      <c r="B510" s="6" t="s">
        <v>454</v>
      </c>
      <c r="C510" s="6" t="str">
        <f t="shared" si="7"/>
        <v>Taurean Prince</v>
      </c>
      <c r="D510" s="5" t="s">
        <v>77</v>
      </c>
      <c r="E510" s="5">
        <v>28</v>
      </c>
      <c r="F510" s="6" t="s">
        <v>38</v>
      </c>
      <c r="G510" s="5">
        <v>45</v>
      </c>
      <c r="H510" s="5">
        <v>2</v>
      </c>
      <c r="I510" s="5">
        <v>21.4</v>
      </c>
      <c r="J510" s="5">
        <v>3.1</v>
      </c>
      <c r="K510" s="5">
        <v>6.7</v>
      </c>
      <c r="L510" s="5">
        <v>0.47</v>
      </c>
      <c r="M510" s="5">
        <v>1.3</v>
      </c>
      <c r="N510" s="5">
        <v>3.4</v>
      </c>
      <c r="O510" s="5">
        <v>0.375</v>
      </c>
      <c r="P510" s="5">
        <v>1.9</v>
      </c>
      <c r="Q510" s="5">
        <v>3.3</v>
      </c>
      <c r="R510" s="5">
        <v>0.56799999999999995</v>
      </c>
      <c r="S510" s="5">
        <v>0.56499999999999995</v>
      </c>
      <c r="T510" s="5">
        <v>1</v>
      </c>
      <c r="U510" s="5">
        <v>1.1000000000000001</v>
      </c>
      <c r="V510" s="5">
        <v>0.84299999999999997</v>
      </c>
      <c r="W510" s="5">
        <v>0.3</v>
      </c>
      <c r="X510" s="5">
        <v>2.1</v>
      </c>
      <c r="Y510" s="5">
        <v>2.4</v>
      </c>
      <c r="Z510" s="5">
        <v>1.6</v>
      </c>
      <c r="AA510" s="5">
        <v>0.5</v>
      </c>
      <c r="AB510" s="5">
        <v>0.3</v>
      </c>
      <c r="AC510" s="5">
        <v>1.3</v>
      </c>
      <c r="AD510" s="5">
        <v>2.2999999999999998</v>
      </c>
      <c r="AE510" s="5">
        <v>8.5</v>
      </c>
      <c r="AF510" s="50" t="b">
        <f>ISNONTEXT(IF(B510&lt;&gt;B511,COUNTIF($B$3:B510,B510),""))</f>
        <v>1</v>
      </c>
    </row>
    <row r="511" spans="1:32" ht="17" x14ac:dyDescent="0.2">
      <c r="A511" s="4">
        <v>388</v>
      </c>
      <c r="B511" s="6" t="s">
        <v>455</v>
      </c>
      <c r="C511" s="6" t="str">
        <f t="shared" si="7"/>
        <v>Payton Pritchard</v>
      </c>
      <c r="D511" s="5" t="s">
        <v>73</v>
      </c>
      <c r="E511" s="5">
        <v>25</v>
      </c>
      <c r="F511" s="6" t="s">
        <v>25</v>
      </c>
      <c r="G511" s="5">
        <v>45</v>
      </c>
      <c r="H511" s="5">
        <v>2</v>
      </c>
      <c r="I511" s="5">
        <v>12.5</v>
      </c>
      <c r="J511" s="5">
        <v>1.8</v>
      </c>
      <c r="K511" s="5">
        <v>4.5999999999999996</v>
      </c>
      <c r="L511" s="5">
        <v>0.39</v>
      </c>
      <c r="M511" s="5">
        <v>0.9</v>
      </c>
      <c r="N511" s="5">
        <v>2.8</v>
      </c>
      <c r="O511" s="5">
        <v>0.33100000000000002</v>
      </c>
      <c r="P511" s="5">
        <v>0.8</v>
      </c>
      <c r="Q511" s="5">
        <v>1.7</v>
      </c>
      <c r="R511" s="5">
        <v>0.48699999999999999</v>
      </c>
      <c r="S511" s="5">
        <v>0.49299999999999999</v>
      </c>
      <c r="T511" s="5">
        <v>0.2</v>
      </c>
      <c r="U511" s="5">
        <v>0.3</v>
      </c>
      <c r="V511" s="5">
        <v>0.73299999999999998</v>
      </c>
      <c r="W511" s="5">
        <v>0.5</v>
      </c>
      <c r="X511" s="5">
        <v>1</v>
      </c>
      <c r="Y511" s="5">
        <v>1.5</v>
      </c>
      <c r="Z511" s="5">
        <v>1</v>
      </c>
      <c r="AA511" s="5">
        <v>0.3</v>
      </c>
      <c r="AB511" s="5">
        <v>0</v>
      </c>
      <c r="AC511" s="5">
        <v>0.7</v>
      </c>
      <c r="AD511" s="5">
        <v>0.8</v>
      </c>
      <c r="AE511" s="5">
        <v>4.7</v>
      </c>
      <c r="AF511" s="50" t="b">
        <f>ISNONTEXT(IF(B511&lt;&gt;B512,COUNTIF($B$3:B511,B511),""))</f>
        <v>1</v>
      </c>
    </row>
    <row r="512" spans="1:32" ht="17" x14ac:dyDescent="0.2">
      <c r="A512" s="4">
        <v>389</v>
      </c>
      <c r="B512" s="6" t="s">
        <v>456</v>
      </c>
      <c r="C512" s="6" t="str">
        <f t="shared" si="7"/>
        <v>Trevelin Queen</v>
      </c>
      <c r="D512" s="5" t="s">
        <v>67</v>
      </c>
      <c r="E512" s="5">
        <v>25</v>
      </c>
      <c r="F512" s="6" t="s">
        <v>29</v>
      </c>
      <c r="G512" s="5">
        <v>7</v>
      </c>
      <c r="H512" s="5">
        <v>0</v>
      </c>
      <c r="I512" s="5">
        <v>10</v>
      </c>
      <c r="J512" s="5">
        <v>1</v>
      </c>
      <c r="K512" s="5">
        <v>4.0999999999999996</v>
      </c>
      <c r="L512" s="5">
        <v>0.24099999999999999</v>
      </c>
      <c r="M512" s="5">
        <v>0.3</v>
      </c>
      <c r="N512" s="5">
        <v>2.1</v>
      </c>
      <c r="O512" s="5">
        <v>0.13300000000000001</v>
      </c>
      <c r="P512" s="5">
        <v>0.7</v>
      </c>
      <c r="Q512" s="5">
        <v>2</v>
      </c>
      <c r="R512" s="5">
        <v>0.35699999999999998</v>
      </c>
      <c r="S512" s="5">
        <v>0.27600000000000002</v>
      </c>
      <c r="T512" s="5">
        <v>0.7</v>
      </c>
      <c r="U512" s="5">
        <v>0.7</v>
      </c>
      <c r="V512" s="5">
        <v>1</v>
      </c>
      <c r="W512" s="5">
        <v>1.1000000000000001</v>
      </c>
      <c r="X512" s="5">
        <v>1.3</v>
      </c>
      <c r="Y512" s="5">
        <v>2.4</v>
      </c>
      <c r="Z512" s="5">
        <v>0.9</v>
      </c>
      <c r="AA512" s="5">
        <v>0.3</v>
      </c>
      <c r="AB512" s="5">
        <v>0.7</v>
      </c>
      <c r="AC512" s="5">
        <v>1</v>
      </c>
      <c r="AD512" s="5">
        <v>0.6</v>
      </c>
      <c r="AE512" s="5">
        <v>3</v>
      </c>
      <c r="AF512" s="50" t="b">
        <f>ISNONTEXT(IF(B512&lt;&gt;B513,COUNTIF($B$3:B512,B512),""))</f>
        <v>1</v>
      </c>
    </row>
    <row r="513" spans="1:32" ht="17" x14ac:dyDescent="0.2">
      <c r="A513" s="4">
        <v>390</v>
      </c>
      <c r="B513" s="6" t="s">
        <v>457</v>
      </c>
      <c r="C513" s="6" t="str">
        <f t="shared" si="7"/>
        <v>Neemias Queta</v>
      </c>
      <c r="D513" s="5" t="s">
        <v>63</v>
      </c>
      <c r="E513" s="5">
        <v>23</v>
      </c>
      <c r="F513" s="6" t="s">
        <v>14</v>
      </c>
      <c r="G513" s="5">
        <v>4</v>
      </c>
      <c r="H513" s="5">
        <v>0</v>
      </c>
      <c r="I513" s="5">
        <v>6.3</v>
      </c>
      <c r="J513" s="5">
        <v>1.5</v>
      </c>
      <c r="K513" s="5">
        <v>2</v>
      </c>
      <c r="L513" s="5">
        <v>0.75</v>
      </c>
      <c r="M513" s="5">
        <v>0</v>
      </c>
      <c r="N513" s="5">
        <v>0</v>
      </c>
      <c r="O513" s="5"/>
      <c r="P513" s="5">
        <v>1.5</v>
      </c>
      <c r="Q513" s="5">
        <v>2</v>
      </c>
      <c r="R513" s="5">
        <v>0.75</v>
      </c>
      <c r="S513" s="5">
        <v>0.75</v>
      </c>
      <c r="T513" s="5">
        <v>0</v>
      </c>
      <c r="U513" s="5">
        <v>0.5</v>
      </c>
      <c r="V513" s="5">
        <v>0</v>
      </c>
      <c r="W513" s="5">
        <v>1</v>
      </c>
      <c r="X513" s="5">
        <v>1.3</v>
      </c>
      <c r="Y513" s="5">
        <v>2.2999999999999998</v>
      </c>
      <c r="Z513" s="5">
        <v>0.3</v>
      </c>
      <c r="AA513" s="5">
        <v>0</v>
      </c>
      <c r="AB513" s="5">
        <v>0.3</v>
      </c>
      <c r="AC513" s="5">
        <v>0.3</v>
      </c>
      <c r="AD513" s="5">
        <v>1.8</v>
      </c>
      <c r="AE513" s="5">
        <v>3</v>
      </c>
      <c r="AF513" s="50" t="b">
        <f>ISNONTEXT(IF(B513&lt;&gt;B514,COUNTIF($B$3:B513,B513),""))</f>
        <v>1</v>
      </c>
    </row>
    <row r="514" spans="1:32" ht="17" x14ac:dyDescent="0.2">
      <c r="A514" s="4">
        <v>391</v>
      </c>
      <c r="B514" s="6" t="s">
        <v>458</v>
      </c>
      <c r="C514" s="6" t="str">
        <f t="shared" si="7"/>
        <v>Immanuel Quickley</v>
      </c>
      <c r="D514" s="5" t="s">
        <v>73</v>
      </c>
      <c r="E514" s="5">
        <v>23</v>
      </c>
      <c r="F514" s="6" t="s">
        <v>12</v>
      </c>
      <c r="G514" s="5">
        <v>70</v>
      </c>
      <c r="H514" s="5">
        <v>15</v>
      </c>
      <c r="I514" s="5">
        <v>28.5</v>
      </c>
      <c r="J514" s="5">
        <v>4.8</v>
      </c>
      <c r="K514" s="5">
        <v>10.8</v>
      </c>
      <c r="L514" s="5">
        <v>0.44500000000000001</v>
      </c>
      <c r="M514" s="5">
        <v>1.9</v>
      </c>
      <c r="N514" s="5">
        <v>5.3</v>
      </c>
      <c r="O514" s="5">
        <v>0.36199999999999999</v>
      </c>
      <c r="P514" s="5">
        <v>2.9</v>
      </c>
      <c r="Q514" s="5">
        <v>5.5</v>
      </c>
      <c r="R514" s="5">
        <v>0.52500000000000002</v>
      </c>
      <c r="S514" s="5">
        <v>0.53400000000000003</v>
      </c>
      <c r="T514" s="5">
        <v>2.2000000000000002</v>
      </c>
      <c r="U514" s="5">
        <v>2.6</v>
      </c>
      <c r="V514" s="5">
        <v>0.82499999999999996</v>
      </c>
      <c r="W514" s="5">
        <v>0.7</v>
      </c>
      <c r="X514" s="5">
        <v>3.4</v>
      </c>
      <c r="Y514" s="5">
        <v>4.2</v>
      </c>
      <c r="Z514" s="5">
        <v>3.2</v>
      </c>
      <c r="AA514" s="5">
        <v>0.9</v>
      </c>
      <c r="AB514" s="5">
        <v>0.2</v>
      </c>
      <c r="AC514" s="5">
        <v>1.1000000000000001</v>
      </c>
      <c r="AD514" s="5">
        <v>2.1</v>
      </c>
      <c r="AE514" s="5">
        <v>13.7</v>
      </c>
      <c r="AF514" s="50" t="b">
        <f>ISNONTEXT(IF(B514&lt;&gt;B515,COUNTIF($B$3:B514,B514),""))</f>
        <v>1</v>
      </c>
    </row>
    <row r="515" spans="1:32" ht="17" x14ac:dyDescent="0.2">
      <c r="A515" s="4">
        <v>392</v>
      </c>
      <c r="B515" s="6" t="s">
        <v>459</v>
      </c>
      <c r="C515" s="6" t="str">
        <f t="shared" si="7"/>
        <v>Julius Randle</v>
      </c>
      <c r="D515" s="5" t="s">
        <v>11</v>
      </c>
      <c r="E515" s="5">
        <v>28</v>
      </c>
      <c r="F515" s="6" t="s">
        <v>12</v>
      </c>
      <c r="G515" s="5">
        <v>71</v>
      </c>
      <c r="H515" s="5">
        <v>71</v>
      </c>
      <c r="I515" s="5">
        <v>35.9</v>
      </c>
      <c r="J515" s="5">
        <v>8.6</v>
      </c>
      <c r="K515" s="5">
        <v>18.7</v>
      </c>
      <c r="L515" s="5">
        <v>0.45800000000000002</v>
      </c>
      <c r="M515" s="5">
        <v>2.9</v>
      </c>
      <c r="N515" s="5">
        <v>8.3000000000000007</v>
      </c>
      <c r="O515" s="5">
        <v>0.34300000000000003</v>
      </c>
      <c r="P515" s="5">
        <v>5.7</v>
      </c>
      <c r="Q515" s="5">
        <v>10.4</v>
      </c>
      <c r="R515" s="5">
        <v>0.55000000000000004</v>
      </c>
      <c r="S515" s="5">
        <v>0.53400000000000003</v>
      </c>
      <c r="T515" s="5">
        <v>5.3</v>
      </c>
      <c r="U515" s="5">
        <v>7</v>
      </c>
      <c r="V515" s="5">
        <v>0.754</v>
      </c>
      <c r="W515" s="5">
        <v>2</v>
      </c>
      <c r="X515" s="5">
        <v>8.4</v>
      </c>
      <c r="Y515" s="5">
        <v>10.3</v>
      </c>
      <c r="Z515" s="5">
        <v>4.0999999999999996</v>
      </c>
      <c r="AA515" s="5">
        <v>0.6</v>
      </c>
      <c r="AB515" s="5">
        <v>0.3</v>
      </c>
      <c r="AC515" s="5">
        <v>2.8</v>
      </c>
      <c r="AD515" s="5">
        <v>3.1</v>
      </c>
      <c r="AE515" s="5">
        <v>25.2</v>
      </c>
      <c r="AF515" s="50" t="b">
        <f>ISNONTEXT(IF(B515&lt;&gt;B516,COUNTIF($B$3:B515,B515),""))</f>
        <v>1</v>
      </c>
    </row>
    <row r="516" spans="1:32" ht="17" x14ac:dyDescent="0.2">
      <c r="A516" s="4">
        <v>393</v>
      </c>
      <c r="B516" s="6" t="s">
        <v>460</v>
      </c>
      <c r="C516" s="6" t="str">
        <f t="shared" ref="C516:C579" si="8">IF(B516&lt;&gt;B517,B516,"")</f>
        <v>Austin Reaves</v>
      </c>
      <c r="D516" s="5" t="s">
        <v>67</v>
      </c>
      <c r="E516" s="5">
        <v>24</v>
      </c>
      <c r="F516" s="6" t="s">
        <v>39</v>
      </c>
      <c r="G516" s="5">
        <v>53</v>
      </c>
      <c r="H516" s="5">
        <v>12</v>
      </c>
      <c r="I516" s="5">
        <v>27.7</v>
      </c>
      <c r="J516" s="5">
        <v>3.7</v>
      </c>
      <c r="K516" s="5">
        <v>7.1</v>
      </c>
      <c r="L516" s="5">
        <v>0.51300000000000001</v>
      </c>
      <c r="M516" s="5">
        <v>1.3</v>
      </c>
      <c r="N516" s="5">
        <v>3.3</v>
      </c>
      <c r="O516" s="5">
        <v>0.38300000000000001</v>
      </c>
      <c r="P516" s="5">
        <v>2.4</v>
      </c>
      <c r="Q516" s="5">
        <v>3.8</v>
      </c>
      <c r="R516" s="5">
        <v>0.626</v>
      </c>
      <c r="S516" s="5">
        <v>0.60199999999999998</v>
      </c>
      <c r="T516" s="5">
        <v>3</v>
      </c>
      <c r="U516" s="5">
        <v>3.5</v>
      </c>
      <c r="V516" s="5">
        <v>0.85099999999999998</v>
      </c>
      <c r="W516" s="5">
        <v>0.5</v>
      </c>
      <c r="X516" s="5">
        <v>2.4</v>
      </c>
      <c r="Y516" s="5">
        <v>2.9</v>
      </c>
      <c r="Z516" s="5">
        <v>2.8</v>
      </c>
      <c r="AA516" s="5">
        <v>0.6</v>
      </c>
      <c r="AB516" s="5">
        <v>0.4</v>
      </c>
      <c r="AC516" s="5">
        <v>1.4</v>
      </c>
      <c r="AD516" s="5">
        <v>1.6</v>
      </c>
      <c r="AE516" s="5">
        <v>11.6</v>
      </c>
      <c r="AF516" s="50" t="b">
        <f>ISNONTEXT(IF(B516&lt;&gt;B517,COUNTIF($B$3:B516,B516),""))</f>
        <v>1</v>
      </c>
    </row>
    <row r="517" spans="1:32" ht="17" x14ac:dyDescent="0.2">
      <c r="A517" s="4">
        <v>394</v>
      </c>
      <c r="B517" s="6" t="s">
        <v>461</v>
      </c>
      <c r="C517" s="6" t="str">
        <f t="shared" si="8"/>
        <v/>
      </c>
      <c r="D517" s="5" t="s">
        <v>77</v>
      </c>
      <c r="E517" s="5">
        <v>23</v>
      </c>
      <c r="F517" s="5" t="s">
        <v>677</v>
      </c>
      <c r="G517" s="5">
        <v>35</v>
      </c>
      <c r="H517" s="5">
        <v>19</v>
      </c>
      <c r="I517" s="5">
        <v>25.2</v>
      </c>
      <c r="J517" s="5">
        <v>3.7</v>
      </c>
      <c r="K517" s="5">
        <v>8.1</v>
      </c>
      <c r="L517" s="5">
        <v>0.45200000000000001</v>
      </c>
      <c r="M517" s="5">
        <v>1.3</v>
      </c>
      <c r="N517" s="5">
        <v>3.8</v>
      </c>
      <c r="O517" s="5">
        <v>0.32800000000000001</v>
      </c>
      <c r="P517" s="5">
        <v>2.4</v>
      </c>
      <c r="Q517" s="5">
        <v>4.3</v>
      </c>
      <c r="R517" s="5">
        <v>0.56399999999999995</v>
      </c>
      <c r="S517" s="5">
        <v>0.53</v>
      </c>
      <c r="T517" s="5">
        <v>1.6</v>
      </c>
      <c r="U517" s="5">
        <v>1.9</v>
      </c>
      <c r="V517" s="5">
        <v>0.83799999999999997</v>
      </c>
      <c r="W517" s="5">
        <v>0.5</v>
      </c>
      <c r="X517" s="5">
        <v>1.8</v>
      </c>
      <c r="Y517" s="5">
        <v>2.2999999999999998</v>
      </c>
      <c r="Z517" s="5">
        <v>1.6</v>
      </c>
      <c r="AA517" s="5">
        <v>1.1000000000000001</v>
      </c>
      <c r="AB517" s="5">
        <v>0.3</v>
      </c>
      <c r="AC517" s="5">
        <v>1.2</v>
      </c>
      <c r="AD517" s="5">
        <v>1.9</v>
      </c>
      <c r="AE517" s="5">
        <v>10.199999999999999</v>
      </c>
      <c r="AF517" s="50" t="b">
        <f>ISNONTEXT(IF(B517&lt;&gt;B518,COUNTIF($B$3:B517,B517),""))</f>
        <v>0</v>
      </c>
    </row>
    <row r="518" spans="1:32" ht="17" x14ac:dyDescent="0.2">
      <c r="A518" s="4">
        <v>394</v>
      </c>
      <c r="B518" s="6" t="s">
        <v>461</v>
      </c>
      <c r="C518" s="6" t="str">
        <f t="shared" si="8"/>
        <v/>
      </c>
      <c r="D518" s="5" t="s">
        <v>77</v>
      </c>
      <c r="E518" s="5">
        <v>23</v>
      </c>
      <c r="F518" s="6" t="s">
        <v>12</v>
      </c>
      <c r="G518" s="5">
        <v>20</v>
      </c>
      <c r="H518" s="5">
        <v>8</v>
      </c>
      <c r="I518" s="5">
        <v>21.9</v>
      </c>
      <c r="J518" s="5">
        <v>3.1</v>
      </c>
      <c r="K518" s="5">
        <v>6.8</v>
      </c>
      <c r="L518" s="5">
        <v>0.44900000000000001</v>
      </c>
      <c r="M518" s="5">
        <v>0.9</v>
      </c>
      <c r="N518" s="5">
        <v>2.8</v>
      </c>
      <c r="O518" s="5">
        <v>0.30399999999999999</v>
      </c>
      <c r="P518" s="5">
        <v>2.2000000000000002</v>
      </c>
      <c r="Q518" s="5">
        <v>4</v>
      </c>
      <c r="R518" s="5">
        <v>0.55000000000000004</v>
      </c>
      <c r="S518" s="5">
        <v>0.51100000000000001</v>
      </c>
      <c r="T518" s="5">
        <v>1.5</v>
      </c>
      <c r="U518" s="5">
        <v>1.7</v>
      </c>
      <c r="V518" s="5">
        <v>0.879</v>
      </c>
      <c r="W518" s="5">
        <v>0.4</v>
      </c>
      <c r="X518" s="5">
        <v>1.2</v>
      </c>
      <c r="Y518" s="5">
        <v>1.6</v>
      </c>
      <c r="Z518" s="5">
        <v>1</v>
      </c>
      <c r="AA518" s="5">
        <v>0.8</v>
      </c>
      <c r="AB518" s="5">
        <v>0.4</v>
      </c>
      <c r="AC518" s="5">
        <v>0.8</v>
      </c>
      <c r="AD518" s="5">
        <v>1.6</v>
      </c>
      <c r="AE518" s="5">
        <v>8.4</v>
      </c>
      <c r="AF518" s="50" t="b">
        <f>ISNONTEXT(IF(B518&lt;&gt;B519,COUNTIF($B$3:B518,B518),""))</f>
        <v>0</v>
      </c>
    </row>
    <row r="519" spans="1:32" ht="17" x14ac:dyDescent="0.2">
      <c r="A519" s="4">
        <v>394</v>
      </c>
      <c r="B519" s="6" t="s">
        <v>461</v>
      </c>
      <c r="C519" s="6" t="str">
        <f t="shared" si="8"/>
        <v>Cam Reddish</v>
      </c>
      <c r="D519" s="5" t="s">
        <v>77</v>
      </c>
      <c r="E519" s="5">
        <v>23</v>
      </c>
      <c r="F519" s="6" t="s">
        <v>33</v>
      </c>
      <c r="G519" s="5">
        <v>15</v>
      </c>
      <c r="H519" s="5">
        <v>11</v>
      </c>
      <c r="I519" s="5">
        <v>29.7</v>
      </c>
      <c r="J519" s="5">
        <v>4.5</v>
      </c>
      <c r="K519" s="5">
        <v>9.8000000000000007</v>
      </c>
      <c r="L519" s="5">
        <v>0.45600000000000002</v>
      </c>
      <c r="M519" s="5">
        <v>1.8</v>
      </c>
      <c r="N519" s="5">
        <v>5.2</v>
      </c>
      <c r="O519" s="5">
        <v>0.34599999999999997</v>
      </c>
      <c r="P519" s="5">
        <v>2.7</v>
      </c>
      <c r="Q519" s="5">
        <v>4.5999999999999996</v>
      </c>
      <c r="R519" s="5">
        <v>0.57999999999999996</v>
      </c>
      <c r="S519" s="5">
        <v>0.54800000000000004</v>
      </c>
      <c r="T519" s="5">
        <v>1.9</v>
      </c>
      <c r="U519" s="5">
        <v>2.2999999999999998</v>
      </c>
      <c r="V519" s="5">
        <v>0.8</v>
      </c>
      <c r="W519" s="5">
        <v>0.6</v>
      </c>
      <c r="X519" s="5">
        <v>2.6</v>
      </c>
      <c r="Y519" s="5">
        <v>3.2</v>
      </c>
      <c r="Z519" s="5">
        <v>2.2999999999999998</v>
      </c>
      <c r="AA519" s="5">
        <v>1.5</v>
      </c>
      <c r="AB519" s="5">
        <v>0.2</v>
      </c>
      <c r="AC519" s="5">
        <v>1.9</v>
      </c>
      <c r="AD519" s="5">
        <v>2.2000000000000002</v>
      </c>
      <c r="AE519" s="5">
        <v>12.6</v>
      </c>
      <c r="AF519" s="50" t="b">
        <f>ISNONTEXT(IF(B519&lt;&gt;B520,COUNTIF($B$3:B519,B519),""))</f>
        <v>1</v>
      </c>
    </row>
    <row r="520" spans="1:32" ht="17" x14ac:dyDescent="0.2">
      <c r="A520" s="4">
        <v>395</v>
      </c>
      <c r="B520" s="6" t="s">
        <v>462</v>
      </c>
      <c r="C520" s="6" t="str">
        <f t="shared" si="8"/>
        <v/>
      </c>
      <c r="D520" s="5" t="s">
        <v>67</v>
      </c>
      <c r="E520" s="5">
        <v>27</v>
      </c>
      <c r="F520" s="5" t="s">
        <v>677</v>
      </c>
      <c r="G520" s="5">
        <v>40</v>
      </c>
      <c r="H520" s="5">
        <v>1</v>
      </c>
      <c r="I520" s="5">
        <v>8.4</v>
      </c>
      <c r="J520" s="5">
        <v>0.7</v>
      </c>
      <c r="K520" s="5">
        <v>2.1</v>
      </c>
      <c r="L520" s="5">
        <v>0.32500000000000001</v>
      </c>
      <c r="M520" s="5">
        <v>0.4</v>
      </c>
      <c r="N520" s="5">
        <v>1.2</v>
      </c>
      <c r="O520" s="5">
        <v>0.37</v>
      </c>
      <c r="P520" s="5">
        <v>0.3</v>
      </c>
      <c r="Q520" s="5">
        <v>0.9</v>
      </c>
      <c r="R520" s="5">
        <v>0.27</v>
      </c>
      <c r="S520" s="5">
        <v>0.42799999999999999</v>
      </c>
      <c r="T520" s="5">
        <v>0.4</v>
      </c>
      <c r="U520" s="5">
        <v>0.6</v>
      </c>
      <c r="V520" s="5">
        <v>0.66700000000000004</v>
      </c>
      <c r="W520" s="5">
        <v>0.3</v>
      </c>
      <c r="X520" s="5">
        <v>1.2</v>
      </c>
      <c r="Y520" s="5">
        <v>1.5</v>
      </c>
      <c r="Z520" s="5">
        <v>0.5</v>
      </c>
      <c r="AA520" s="5">
        <v>0.4</v>
      </c>
      <c r="AB520" s="5">
        <v>0.1</v>
      </c>
      <c r="AC520" s="5">
        <v>0.5</v>
      </c>
      <c r="AD520" s="5">
        <v>1</v>
      </c>
      <c r="AE520" s="5">
        <v>2.2000000000000002</v>
      </c>
      <c r="AF520" s="50" t="b">
        <f>ISNONTEXT(IF(B520&lt;&gt;B521,COUNTIF($B$3:B520,B520),""))</f>
        <v>0</v>
      </c>
    </row>
    <row r="521" spans="1:32" ht="17" x14ac:dyDescent="0.2">
      <c r="A521" s="4">
        <v>395</v>
      </c>
      <c r="B521" s="6" t="s">
        <v>462</v>
      </c>
      <c r="C521" s="6" t="str">
        <f t="shared" si="8"/>
        <v/>
      </c>
      <c r="D521" s="5" t="s">
        <v>67</v>
      </c>
      <c r="E521" s="5">
        <v>27</v>
      </c>
      <c r="F521" s="6" t="s">
        <v>36</v>
      </c>
      <c r="G521" s="5">
        <v>35</v>
      </c>
      <c r="H521" s="5">
        <v>1</v>
      </c>
      <c r="I521" s="5">
        <v>9</v>
      </c>
      <c r="J521" s="5">
        <v>0.7</v>
      </c>
      <c r="K521" s="5">
        <v>2.2999999999999998</v>
      </c>
      <c r="L521" s="5">
        <v>0.313</v>
      </c>
      <c r="M521" s="5">
        <v>0.5</v>
      </c>
      <c r="N521" s="5">
        <v>1.3</v>
      </c>
      <c r="O521" s="5">
        <v>0.36399999999999999</v>
      </c>
      <c r="P521" s="5">
        <v>0.3</v>
      </c>
      <c r="Q521" s="5">
        <v>1</v>
      </c>
      <c r="R521" s="5">
        <v>0.25</v>
      </c>
      <c r="S521" s="5">
        <v>0.41299999999999998</v>
      </c>
      <c r="T521" s="5">
        <v>0.4</v>
      </c>
      <c r="U521" s="5">
        <v>0.6</v>
      </c>
      <c r="V521" s="5">
        <v>0.75</v>
      </c>
      <c r="W521" s="5">
        <v>0.3</v>
      </c>
      <c r="X521" s="5">
        <v>1.3</v>
      </c>
      <c r="Y521" s="5">
        <v>1.6</v>
      </c>
      <c r="Z521" s="5">
        <v>0.5</v>
      </c>
      <c r="AA521" s="5">
        <v>0.4</v>
      </c>
      <c r="AB521" s="5">
        <v>0.1</v>
      </c>
      <c r="AC521" s="5">
        <v>0.6</v>
      </c>
      <c r="AD521" s="5">
        <v>1</v>
      </c>
      <c r="AE521" s="5">
        <v>2.2999999999999998</v>
      </c>
      <c r="AF521" s="50" t="b">
        <f>ISNONTEXT(IF(B521&lt;&gt;B522,COUNTIF($B$3:B521,B521),""))</f>
        <v>0</v>
      </c>
    </row>
    <row r="522" spans="1:32" ht="17" x14ac:dyDescent="0.2">
      <c r="A522" s="4">
        <v>395</v>
      </c>
      <c r="B522" s="6" t="s">
        <v>462</v>
      </c>
      <c r="C522" s="6" t="str">
        <f t="shared" si="8"/>
        <v>Davon Reed</v>
      </c>
      <c r="D522" s="5" t="s">
        <v>67</v>
      </c>
      <c r="E522" s="5">
        <v>27</v>
      </c>
      <c r="F522" s="6" t="s">
        <v>39</v>
      </c>
      <c r="G522" s="5">
        <v>5</v>
      </c>
      <c r="H522" s="5">
        <v>0</v>
      </c>
      <c r="I522" s="5">
        <v>4.2</v>
      </c>
      <c r="J522" s="5">
        <v>0.4</v>
      </c>
      <c r="K522" s="5">
        <v>0.6</v>
      </c>
      <c r="L522" s="5">
        <v>0.66700000000000004</v>
      </c>
      <c r="M522" s="5">
        <v>0.2</v>
      </c>
      <c r="N522" s="5">
        <v>0.4</v>
      </c>
      <c r="O522" s="5">
        <v>0.5</v>
      </c>
      <c r="P522" s="5">
        <v>0.2</v>
      </c>
      <c r="Q522" s="5">
        <v>0.2</v>
      </c>
      <c r="R522" s="5">
        <v>1</v>
      </c>
      <c r="S522" s="5">
        <v>0.83299999999999996</v>
      </c>
      <c r="T522" s="5">
        <v>0.2</v>
      </c>
      <c r="U522" s="5">
        <v>0.8</v>
      </c>
      <c r="V522" s="5">
        <v>0.25</v>
      </c>
      <c r="W522" s="5">
        <v>0.2</v>
      </c>
      <c r="X522" s="5">
        <v>0.4</v>
      </c>
      <c r="Y522" s="5">
        <v>0.6</v>
      </c>
      <c r="Z522" s="5">
        <v>0.4</v>
      </c>
      <c r="AA522" s="5">
        <v>0.2</v>
      </c>
      <c r="AB522" s="5">
        <v>0</v>
      </c>
      <c r="AC522" s="5">
        <v>0</v>
      </c>
      <c r="AD522" s="5">
        <v>0.6</v>
      </c>
      <c r="AE522" s="5">
        <v>1.2</v>
      </c>
      <c r="AF522" s="50" t="b">
        <f>ISNONTEXT(IF(B522&lt;&gt;B523,COUNTIF($B$3:B522,B522),""))</f>
        <v>1</v>
      </c>
    </row>
    <row r="523" spans="1:32" ht="17" x14ac:dyDescent="0.2">
      <c r="A523" s="4">
        <v>396</v>
      </c>
      <c r="B523" s="6" t="s">
        <v>463</v>
      </c>
      <c r="C523" s="6" t="str">
        <f t="shared" si="8"/>
        <v>Paul Reed</v>
      </c>
      <c r="D523" s="5" t="s">
        <v>63</v>
      </c>
      <c r="E523" s="5">
        <v>23</v>
      </c>
      <c r="F523" s="6" t="s">
        <v>32</v>
      </c>
      <c r="G523" s="5">
        <v>56</v>
      </c>
      <c r="H523" s="5">
        <v>0</v>
      </c>
      <c r="I523" s="5">
        <v>10.1</v>
      </c>
      <c r="J523" s="5">
        <v>1.5</v>
      </c>
      <c r="K523" s="5">
        <v>2.7</v>
      </c>
      <c r="L523" s="5">
        <v>0.56599999999999995</v>
      </c>
      <c r="M523" s="5">
        <v>0</v>
      </c>
      <c r="N523" s="5">
        <v>0.1</v>
      </c>
      <c r="O523" s="5">
        <v>0</v>
      </c>
      <c r="P523" s="5">
        <v>1.5</v>
      </c>
      <c r="Q523" s="5">
        <v>2.6</v>
      </c>
      <c r="R523" s="5">
        <v>0.58099999999999996</v>
      </c>
      <c r="S523" s="5">
        <v>0.56599999999999995</v>
      </c>
      <c r="T523" s="5">
        <v>0.4</v>
      </c>
      <c r="U523" s="5">
        <v>0.5</v>
      </c>
      <c r="V523" s="5">
        <v>0.75900000000000001</v>
      </c>
      <c r="W523" s="5">
        <v>1.4</v>
      </c>
      <c r="X523" s="5">
        <v>2</v>
      </c>
      <c r="Y523" s="5">
        <v>3.5</v>
      </c>
      <c r="Z523" s="5">
        <v>0.3</v>
      </c>
      <c r="AA523" s="5">
        <v>0.6</v>
      </c>
      <c r="AB523" s="5">
        <v>0.7</v>
      </c>
      <c r="AC523" s="5">
        <v>0.6</v>
      </c>
      <c r="AD523" s="5">
        <v>1.9</v>
      </c>
      <c r="AE523" s="5">
        <v>3.5</v>
      </c>
      <c r="AF523" s="50" t="b">
        <f>ISNONTEXT(IF(B523&lt;&gt;B524,COUNTIF($B$3:B523,B523),""))</f>
        <v>1</v>
      </c>
    </row>
    <row r="524" spans="1:32" ht="17" x14ac:dyDescent="0.2">
      <c r="A524" s="4">
        <v>397</v>
      </c>
      <c r="B524" s="6" t="s">
        <v>464</v>
      </c>
      <c r="C524" s="6" t="str">
        <f t="shared" si="8"/>
        <v>Naz Reid</v>
      </c>
      <c r="D524" s="5" t="s">
        <v>63</v>
      </c>
      <c r="E524" s="5">
        <v>23</v>
      </c>
      <c r="F524" s="6" t="s">
        <v>38</v>
      </c>
      <c r="G524" s="5">
        <v>62</v>
      </c>
      <c r="H524" s="5">
        <v>11</v>
      </c>
      <c r="I524" s="5">
        <v>18.100000000000001</v>
      </c>
      <c r="J524" s="5">
        <v>4.2</v>
      </c>
      <c r="K524" s="5">
        <v>8.1</v>
      </c>
      <c r="L524" s="5">
        <v>0.52500000000000002</v>
      </c>
      <c r="M524" s="5">
        <v>1</v>
      </c>
      <c r="N524" s="5">
        <v>3.1</v>
      </c>
      <c r="O524" s="5">
        <v>0.33300000000000002</v>
      </c>
      <c r="P524" s="5">
        <v>3.2</v>
      </c>
      <c r="Q524" s="5">
        <v>4.9000000000000004</v>
      </c>
      <c r="R524" s="5">
        <v>0.64700000000000002</v>
      </c>
      <c r="S524" s="5">
        <v>0.59</v>
      </c>
      <c r="T524" s="5">
        <v>1.2</v>
      </c>
      <c r="U524" s="5">
        <v>1.8</v>
      </c>
      <c r="V524" s="5">
        <v>0.67900000000000005</v>
      </c>
      <c r="W524" s="5">
        <v>1.1000000000000001</v>
      </c>
      <c r="X524" s="5">
        <v>3.8</v>
      </c>
      <c r="Y524" s="5">
        <v>4.9000000000000004</v>
      </c>
      <c r="Z524" s="5">
        <v>1.1000000000000001</v>
      </c>
      <c r="AA524" s="5">
        <v>0.6</v>
      </c>
      <c r="AB524" s="5">
        <v>0.8</v>
      </c>
      <c r="AC524" s="5">
        <v>1.4</v>
      </c>
      <c r="AD524" s="5">
        <v>2.6</v>
      </c>
      <c r="AE524" s="5">
        <v>10.7</v>
      </c>
      <c r="AF524" s="50" t="b">
        <f>ISNONTEXT(IF(B524&lt;&gt;B525,COUNTIF($B$3:B524,B524),""))</f>
        <v>1</v>
      </c>
    </row>
    <row r="525" spans="1:32" ht="17" x14ac:dyDescent="0.2">
      <c r="A525" s="4">
        <v>398</v>
      </c>
      <c r="B525" s="6" t="s">
        <v>465</v>
      </c>
      <c r="C525" s="6" t="str">
        <f t="shared" si="8"/>
        <v>Jared Rhoden</v>
      </c>
      <c r="D525" s="5" t="s">
        <v>67</v>
      </c>
      <c r="E525" s="5">
        <v>23</v>
      </c>
      <c r="F525" s="6" t="s">
        <v>28</v>
      </c>
      <c r="G525" s="5">
        <v>6</v>
      </c>
      <c r="H525" s="5">
        <v>0</v>
      </c>
      <c r="I525" s="5">
        <v>8.5</v>
      </c>
      <c r="J525" s="5">
        <v>1</v>
      </c>
      <c r="K525" s="5">
        <v>2.2999999999999998</v>
      </c>
      <c r="L525" s="5">
        <v>0.42899999999999999</v>
      </c>
      <c r="M525" s="5">
        <v>0.2</v>
      </c>
      <c r="N525" s="5">
        <v>0.8</v>
      </c>
      <c r="O525" s="5">
        <v>0.2</v>
      </c>
      <c r="P525" s="5">
        <v>0.8</v>
      </c>
      <c r="Q525" s="5">
        <v>1.5</v>
      </c>
      <c r="R525" s="5">
        <v>0.55600000000000005</v>
      </c>
      <c r="S525" s="5">
        <v>0.46400000000000002</v>
      </c>
      <c r="T525" s="5">
        <v>0.3</v>
      </c>
      <c r="U525" s="5">
        <v>0.3</v>
      </c>
      <c r="V525" s="5">
        <v>1</v>
      </c>
      <c r="W525" s="5">
        <v>1</v>
      </c>
      <c r="X525" s="5">
        <v>1</v>
      </c>
      <c r="Y525" s="5">
        <v>2</v>
      </c>
      <c r="Z525" s="5">
        <v>0</v>
      </c>
      <c r="AA525" s="5">
        <v>0.2</v>
      </c>
      <c r="AB525" s="5">
        <v>0</v>
      </c>
      <c r="AC525" s="5">
        <v>0</v>
      </c>
      <c r="AD525" s="5">
        <v>0.8</v>
      </c>
      <c r="AE525" s="5">
        <v>2.5</v>
      </c>
      <c r="AF525" s="50" t="b">
        <f>ISNONTEXT(IF(B525&lt;&gt;B526,COUNTIF($B$3:B525,B525),""))</f>
        <v>1</v>
      </c>
    </row>
    <row r="526" spans="1:32" ht="17" x14ac:dyDescent="0.2">
      <c r="A526" s="4">
        <v>399</v>
      </c>
      <c r="B526" s="6" t="s">
        <v>466</v>
      </c>
      <c r="C526" s="6" t="str">
        <f t="shared" si="8"/>
        <v>Nick Richards</v>
      </c>
      <c r="D526" s="5" t="s">
        <v>63</v>
      </c>
      <c r="E526" s="5">
        <v>25</v>
      </c>
      <c r="F526" s="6" t="s">
        <v>88</v>
      </c>
      <c r="G526" s="5">
        <v>57</v>
      </c>
      <c r="H526" s="5">
        <v>4</v>
      </c>
      <c r="I526" s="5">
        <v>18.100000000000001</v>
      </c>
      <c r="J526" s="5">
        <v>2.9</v>
      </c>
      <c r="K526" s="5">
        <v>4.5999999999999996</v>
      </c>
      <c r="L526" s="5">
        <v>0.623</v>
      </c>
      <c r="M526" s="5">
        <v>0</v>
      </c>
      <c r="N526" s="5">
        <v>0</v>
      </c>
      <c r="O526" s="5"/>
      <c r="P526" s="5">
        <v>2.9</v>
      </c>
      <c r="Q526" s="5">
        <v>4.5999999999999996</v>
      </c>
      <c r="R526" s="5">
        <v>0.623</v>
      </c>
      <c r="S526" s="5">
        <v>0.623</v>
      </c>
      <c r="T526" s="5">
        <v>2</v>
      </c>
      <c r="U526" s="5">
        <v>2.7</v>
      </c>
      <c r="V526" s="5">
        <v>0.752</v>
      </c>
      <c r="W526" s="5">
        <v>2.2999999999999998</v>
      </c>
      <c r="X526" s="5">
        <v>3.6</v>
      </c>
      <c r="Y526" s="5">
        <v>5.9</v>
      </c>
      <c r="Z526" s="5">
        <v>0.5</v>
      </c>
      <c r="AA526" s="5">
        <v>0.2</v>
      </c>
      <c r="AB526" s="5">
        <v>1.1000000000000001</v>
      </c>
      <c r="AC526" s="5">
        <v>0.9</v>
      </c>
      <c r="AD526" s="5">
        <v>2.2999999999999998</v>
      </c>
      <c r="AE526" s="5">
        <v>7.8</v>
      </c>
      <c r="AF526" s="50" t="b">
        <f>ISNONTEXT(IF(B526&lt;&gt;B527,COUNTIF($B$3:B526,B526),""))</f>
        <v>1</v>
      </c>
    </row>
    <row r="527" spans="1:32" ht="17" x14ac:dyDescent="0.2">
      <c r="A527" s="4">
        <v>400</v>
      </c>
      <c r="B527" s="6" t="s">
        <v>467</v>
      </c>
      <c r="C527" s="6" t="str">
        <f t="shared" si="8"/>
        <v/>
      </c>
      <c r="D527" s="5" t="s">
        <v>67</v>
      </c>
      <c r="E527" s="5">
        <v>29</v>
      </c>
      <c r="F527" s="5" t="s">
        <v>677</v>
      </c>
      <c r="G527" s="5">
        <v>53</v>
      </c>
      <c r="H527" s="5">
        <v>10</v>
      </c>
      <c r="I527" s="5">
        <v>24.2</v>
      </c>
      <c r="J527" s="5">
        <v>4</v>
      </c>
      <c r="K527" s="5">
        <v>9.3000000000000007</v>
      </c>
      <c r="L527" s="5">
        <v>0.42899999999999999</v>
      </c>
      <c r="M527" s="5">
        <v>1.7</v>
      </c>
      <c r="N527" s="5">
        <v>4.8</v>
      </c>
      <c r="O527" s="5">
        <v>0.35499999999999998</v>
      </c>
      <c r="P527" s="5">
        <v>2.2999999999999998</v>
      </c>
      <c r="Q527" s="5">
        <v>4.5</v>
      </c>
      <c r="R527" s="5">
        <v>0.50800000000000001</v>
      </c>
      <c r="S527" s="5">
        <v>0.52100000000000002</v>
      </c>
      <c r="T527" s="5">
        <v>1.3</v>
      </c>
      <c r="U527" s="5">
        <v>1.5</v>
      </c>
      <c r="V527" s="5">
        <v>0.85</v>
      </c>
      <c r="W527" s="5">
        <v>0.7</v>
      </c>
      <c r="X527" s="5">
        <v>2.1</v>
      </c>
      <c r="Y527" s="5">
        <v>2.7</v>
      </c>
      <c r="Z527" s="5">
        <v>3</v>
      </c>
      <c r="AA527" s="5">
        <v>1.2</v>
      </c>
      <c r="AB527" s="5">
        <v>0.3</v>
      </c>
      <c r="AC527" s="5">
        <v>1.4</v>
      </c>
      <c r="AD527" s="5">
        <v>1.9</v>
      </c>
      <c r="AE527" s="5">
        <v>11</v>
      </c>
      <c r="AF527" s="50" t="b">
        <f>ISNONTEXT(IF(B527&lt;&gt;B528,COUNTIF($B$3:B527,B527),""))</f>
        <v>0</v>
      </c>
    </row>
    <row r="528" spans="1:32" ht="17" x14ac:dyDescent="0.2">
      <c r="A528" s="4">
        <v>400</v>
      </c>
      <c r="B528" s="6" t="s">
        <v>467</v>
      </c>
      <c r="C528" s="6" t="str">
        <f t="shared" si="8"/>
        <v/>
      </c>
      <c r="D528" s="5" t="s">
        <v>67</v>
      </c>
      <c r="E528" s="5">
        <v>29</v>
      </c>
      <c r="F528" s="6" t="s">
        <v>35</v>
      </c>
      <c r="G528" s="5">
        <v>42</v>
      </c>
      <c r="H528" s="5">
        <v>6</v>
      </c>
      <c r="I528" s="5">
        <v>23.7</v>
      </c>
      <c r="J528" s="5">
        <v>4.2</v>
      </c>
      <c r="K528" s="5">
        <v>9.6999999999999993</v>
      </c>
      <c r="L528" s="5">
        <v>0.436</v>
      </c>
      <c r="M528" s="5">
        <v>1.8</v>
      </c>
      <c r="N528" s="5">
        <v>4.9000000000000004</v>
      </c>
      <c r="O528" s="5">
        <v>0.35699999999999998</v>
      </c>
      <c r="P528" s="5">
        <v>2.5</v>
      </c>
      <c r="Q528" s="5">
        <v>4.7</v>
      </c>
      <c r="R528" s="5">
        <v>0.51800000000000002</v>
      </c>
      <c r="S528" s="5">
        <v>0.52700000000000002</v>
      </c>
      <c r="T528" s="5">
        <v>1.3</v>
      </c>
      <c r="U528" s="5">
        <v>1.4</v>
      </c>
      <c r="V528" s="5">
        <v>0.88300000000000001</v>
      </c>
      <c r="W528" s="5">
        <v>0.7</v>
      </c>
      <c r="X528" s="5">
        <v>2.1</v>
      </c>
      <c r="Y528" s="5">
        <v>2.8</v>
      </c>
      <c r="Z528" s="5">
        <v>3.3</v>
      </c>
      <c r="AA528" s="5">
        <v>1</v>
      </c>
      <c r="AB528" s="5">
        <v>0.3</v>
      </c>
      <c r="AC528" s="5">
        <v>1.5</v>
      </c>
      <c r="AD528" s="5">
        <v>1.7</v>
      </c>
      <c r="AE528" s="5">
        <v>11.5</v>
      </c>
      <c r="AF528" s="50" t="b">
        <f>ISNONTEXT(IF(B528&lt;&gt;B529,COUNTIF($B$3:B528,B528),""))</f>
        <v>0</v>
      </c>
    </row>
    <row r="529" spans="1:32" ht="17" x14ac:dyDescent="0.2">
      <c r="A529" s="4">
        <v>400</v>
      </c>
      <c r="B529" s="6" t="s">
        <v>467</v>
      </c>
      <c r="C529" s="6" t="str">
        <f t="shared" si="8"/>
        <v>Josh Richardson</v>
      </c>
      <c r="D529" s="5" t="s">
        <v>67</v>
      </c>
      <c r="E529" s="5">
        <v>29</v>
      </c>
      <c r="F529" s="6" t="s">
        <v>18</v>
      </c>
      <c r="G529" s="5">
        <v>11</v>
      </c>
      <c r="H529" s="5">
        <v>4</v>
      </c>
      <c r="I529" s="5">
        <v>25.7</v>
      </c>
      <c r="J529" s="5">
        <v>3.2</v>
      </c>
      <c r="K529" s="5">
        <v>8</v>
      </c>
      <c r="L529" s="5">
        <v>0.39800000000000002</v>
      </c>
      <c r="M529" s="5">
        <v>1.5</v>
      </c>
      <c r="N529" s="5">
        <v>4.5</v>
      </c>
      <c r="O529" s="5">
        <v>0.34699999999999998</v>
      </c>
      <c r="P529" s="5">
        <v>1.6</v>
      </c>
      <c r="Q529" s="5">
        <v>3.5</v>
      </c>
      <c r="R529" s="5">
        <v>0.46200000000000002</v>
      </c>
      <c r="S529" s="5">
        <v>0.49399999999999999</v>
      </c>
      <c r="T529" s="5">
        <v>1.4</v>
      </c>
      <c r="U529" s="5">
        <v>1.8</v>
      </c>
      <c r="V529" s="5">
        <v>0.75</v>
      </c>
      <c r="W529" s="5">
        <v>0.5</v>
      </c>
      <c r="X529" s="5">
        <v>1.9</v>
      </c>
      <c r="Y529" s="5">
        <v>2.4</v>
      </c>
      <c r="Z529" s="5">
        <v>2</v>
      </c>
      <c r="AA529" s="5">
        <v>2.1</v>
      </c>
      <c r="AB529" s="5">
        <v>0.6</v>
      </c>
      <c r="AC529" s="5">
        <v>0.9</v>
      </c>
      <c r="AD529" s="5">
        <v>2.6</v>
      </c>
      <c r="AE529" s="5">
        <v>9.3000000000000007</v>
      </c>
      <c r="AF529" s="50" t="b">
        <f>ISNONTEXT(IF(B529&lt;&gt;B530,COUNTIF($B$3:B529,B529),""))</f>
        <v>1</v>
      </c>
    </row>
    <row r="530" spans="1:32" ht="17" x14ac:dyDescent="0.2">
      <c r="A530" s="4" t="s">
        <v>44</v>
      </c>
      <c r="B530" s="4" t="s">
        <v>45</v>
      </c>
      <c r="C530" s="6" t="str">
        <f t="shared" si="8"/>
        <v>Player</v>
      </c>
      <c r="D530" s="4" t="s">
        <v>46</v>
      </c>
      <c r="E530" s="4" t="s">
        <v>47</v>
      </c>
      <c r="F530" s="4" t="s">
        <v>48</v>
      </c>
      <c r="G530" s="4" t="s">
        <v>49</v>
      </c>
      <c r="H530" s="4" t="s">
        <v>50</v>
      </c>
      <c r="I530" s="4" t="s">
        <v>51</v>
      </c>
      <c r="J530" s="4" t="s">
        <v>52</v>
      </c>
      <c r="K530" s="4" t="s">
        <v>1</v>
      </c>
      <c r="L530" s="4" t="s">
        <v>2</v>
      </c>
      <c r="M530" s="4" t="s">
        <v>53</v>
      </c>
      <c r="N530" s="4" t="s">
        <v>3</v>
      </c>
      <c r="O530" s="4" t="s">
        <v>4</v>
      </c>
      <c r="P530" s="4" t="s">
        <v>54</v>
      </c>
      <c r="Q530" s="4" t="s">
        <v>55</v>
      </c>
      <c r="R530" s="4" t="s">
        <v>56</v>
      </c>
      <c r="S530" s="4" t="s">
        <v>57</v>
      </c>
      <c r="T530" s="4" t="s">
        <v>58</v>
      </c>
      <c r="U530" s="4" t="s">
        <v>5</v>
      </c>
      <c r="V530" s="4" t="s">
        <v>6</v>
      </c>
      <c r="W530" s="4" t="s">
        <v>59</v>
      </c>
      <c r="X530" s="4" t="s">
        <v>60</v>
      </c>
      <c r="Y530" s="4" t="s">
        <v>61</v>
      </c>
      <c r="Z530" s="4" t="s">
        <v>7</v>
      </c>
      <c r="AA530" s="4" t="s">
        <v>8</v>
      </c>
      <c r="AB530" s="4" t="s">
        <v>9</v>
      </c>
      <c r="AC530" s="4" t="s">
        <v>10</v>
      </c>
      <c r="AD530" s="4" t="s">
        <v>11</v>
      </c>
      <c r="AE530" s="4" t="s">
        <v>0</v>
      </c>
      <c r="AF530" s="50" t="b">
        <f>ISNONTEXT(IF(B530&lt;&gt;B531,COUNTIF($B$3:B530,B530),""))</f>
        <v>1</v>
      </c>
    </row>
    <row r="531" spans="1:32" ht="17" x14ac:dyDescent="0.2">
      <c r="A531" s="4">
        <v>401</v>
      </c>
      <c r="B531" s="6" t="s">
        <v>468</v>
      </c>
      <c r="C531" s="6" t="str">
        <f t="shared" si="8"/>
        <v>Austin Rivers</v>
      </c>
      <c r="D531" s="5" t="s">
        <v>67</v>
      </c>
      <c r="E531" s="5">
        <v>30</v>
      </c>
      <c r="F531" s="6" t="s">
        <v>38</v>
      </c>
      <c r="G531" s="5">
        <v>51</v>
      </c>
      <c r="H531" s="5">
        <v>10</v>
      </c>
      <c r="I531" s="5">
        <v>19.899999999999999</v>
      </c>
      <c r="J531" s="5">
        <v>1.8</v>
      </c>
      <c r="K531" s="5">
        <v>4.0999999999999996</v>
      </c>
      <c r="L531" s="5">
        <v>0.435</v>
      </c>
      <c r="M531" s="5">
        <v>0.8</v>
      </c>
      <c r="N531" s="5">
        <v>2.4</v>
      </c>
      <c r="O531" s="5">
        <v>0.35</v>
      </c>
      <c r="P531" s="5">
        <v>0.9</v>
      </c>
      <c r="Q531" s="5">
        <v>1.7</v>
      </c>
      <c r="R531" s="5">
        <v>0.55800000000000005</v>
      </c>
      <c r="S531" s="5">
        <v>0.53800000000000003</v>
      </c>
      <c r="T531" s="5">
        <v>0.6</v>
      </c>
      <c r="U531" s="5">
        <v>0.8</v>
      </c>
      <c r="V531" s="5">
        <v>0.76900000000000002</v>
      </c>
      <c r="W531" s="5">
        <v>0.1</v>
      </c>
      <c r="X531" s="5">
        <v>1.5</v>
      </c>
      <c r="Y531" s="5">
        <v>1.6</v>
      </c>
      <c r="Z531" s="5">
        <v>1.5</v>
      </c>
      <c r="AA531" s="5">
        <v>0.5</v>
      </c>
      <c r="AB531" s="5">
        <v>0.1</v>
      </c>
      <c r="AC531" s="5">
        <v>0.5</v>
      </c>
      <c r="AD531" s="5">
        <v>1.6</v>
      </c>
      <c r="AE531" s="5">
        <v>5</v>
      </c>
      <c r="AF531" s="50" t="b">
        <f>ISNONTEXT(IF(B531&lt;&gt;B532,COUNTIF($B$3:B531,B531),""))</f>
        <v>1</v>
      </c>
    </row>
    <row r="532" spans="1:32" ht="17" x14ac:dyDescent="0.2">
      <c r="A532" s="4">
        <v>402</v>
      </c>
      <c r="B532" s="6" t="s">
        <v>469</v>
      </c>
      <c r="C532" s="6" t="str">
        <f t="shared" si="8"/>
        <v>Duncan Robinson</v>
      </c>
      <c r="D532" s="5" t="s">
        <v>77</v>
      </c>
      <c r="E532" s="5">
        <v>28</v>
      </c>
      <c r="F532" s="6" t="s">
        <v>26</v>
      </c>
      <c r="G532" s="5">
        <v>34</v>
      </c>
      <c r="H532" s="5">
        <v>0</v>
      </c>
      <c r="I532" s="5">
        <v>16.899999999999999</v>
      </c>
      <c r="J532" s="5">
        <v>2.1</v>
      </c>
      <c r="K532" s="5">
        <v>5.8</v>
      </c>
      <c r="L532" s="5">
        <v>0.371</v>
      </c>
      <c r="M532" s="5">
        <v>1.6</v>
      </c>
      <c r="N532" s="5">
        <v>4.7</v>
      </c>
      <c r="O532" s="5">
        <v>0.33300000000000002</v>
      </c>
      <c r="P532" s="5">
        <v>0.6</v>
      </c>
      <c r="Q532" s="5">
        <v>1.1000000000000001</v>
      </c>
      <c r="R532" s="5">
        <v>0.52600000000000002</v>
      </c>
      <c r="S532" s="5">
        <v>0.505</v>
      </c>
      <c r="T532" s="5">
        <v>0.7</v>
      </c>
      <c r="U532" s="5">
        <v>0.7</v>
      </c>
      <c r="V532" s="5">
        <v>0.92</v>
      </c>
      <c r="W532" s="5">
        <v>0.2</v>
      </c>
      <c r="X532" s="5">
        <v>1.6</v>
      </c>
      <c r="Y532" s="5">
        <v>1.8</v>
      </c>
      <c r="Z532" s="5">
        <v>1.1000000000000001</v>
      </c>
      <c r="AA532" s="5">
        <v>0.4</v>
      </c>
      <c r="AB532" s="5">
        <v>0</v>
      </c>
      <c r="AC532" s="5">
        <v>0.6</v>
      </c>
      <c r="AD532" s="5">
        <v>1.9</v>
      </c>
      <c r="AE532" s="5">
        <v>6.5</v>
      </c>
      <c r="AF532" s="50" t="b">
        <f>ISNONTEXT(IF(B532&lt;&gt;B533,COUNTIF($B$3:B532,B532),""))</f>
        <v>1</v>
      </c>
    </row>
    <row r="533" spans="1:32" ht="17" x14ac:dyDescent="0.2">
      <c r="A533" s="4">
        <v>403</v>
      </c>
      <c r="B533" s="6" t="s">
        <v>470</v>
      </c>
      <c r="C533" s="6" t="str">
        <f t="shared" si="8"/>
        <v>Mitchell Robinson</v>
      </c>
      <c r="D533" s="5" t="s">
        <v>63</v>
      </c>
      <c r="E533" s="5">
        <v>24</v>
      </c>
      <c r="F533" s="6" t="s">
        <v>12</v>
      </c>
      <c r="G533" s="5">
        <v>49</v>
      </c>
      <c r="H533" s="5">
        <v>48</v>
      </c>
      <c r="I533" s="5">
        <v>27.3</v>
      </c>
      <c r="J533" s="5">
        <v>3.3</v>
      </c>
      <c r="K533" s="5">
        <v>4.8</v>
      </c>
      <c r="L533" s="5">
        <v>0.68799999999999994</v>
      </c>
      <c r="M533" s="5">
        <v>0</v>
      </c>
      <c r="N533" s="5">
        <v>0</v>
      </c>
      <c r="O533" s="5"/>
      <c r="P533" s="5">
        <v>3.3</v>
      </c>
      <c r="Q533" s="5">
        <v>4.8</v>
      </c>
      <c r="R533" s="5">
        <v>0.68799999999999994</v>
      </c>
      <c r="S533" s="5">
        <v>0.68799999999999994</v>
      </c>
      <c r="T533" s="5">
        <v>1</v>
      </c>
      <c r="U533" s="5">
        <v>2</v>
      </c>
      <c r="V533" s="5">
        <v>0.48</v>
      </c>
      <c r="W533" s="5">
        <v>4.3</v>
      </c>
      <c r="X533" s="5">
        <v>4.8</v>
      </c>
      <c r="Y533" s="5">
        <v>9.1</v>
      </c>
      <c r="Z533" s="5">
        <v>0.8</v>
      </c>
      <c r="AA533" s="5">
        <v>0.9</v>
      </c>
      <c r="AB533" s="5">
        <v>1.6</v>
      </c>
      <c r="AC533" s="5">
        <v>0.6</v>
      </c>
      <c r="AD533" s="5">
        <v>2.8</v>
      </c>
      <c r="AE533" s="5">
        <v>7.5</v>
      </c>
      <c r="AF533" s="50" t="b">
        <f>ISNONTEXT(IF(B533&lt;&gt;B534,COUNTIF($B$3:B533,B533),""))</f>
        <v>1</v>
      </c>
    </row>
    <row r="534" spans="1:32" ht="17" x14ac:dyDescent="0.2">
      <c r="A534" s="4">
        <v>404</v>
      </c>
      <c r="B534" s="6" t="s">
        <v>471</v>
      </c>
      <c r="C534" s="6" t="str">
        <f t="shared" si="8"/>
        <v>Orlando Robinson</v>
      </c>
      <c r="D534" s="5" t="s">
        <v>63</v>
      </c>
      <c r="E534" s="5">
        <v>22</v>
      </c>
      <c r="F534" s="6" t="s">
        <v>26</v>
      </c>
      <c r="G534" s="5">
        <v>29</v>
      </c>
      <c r="H534" s="5">
        <v>1</v>
      </c>
      <c r="I534" s="5">
        <v>13.7</v>
      </c>
      <c r="J534" s="5">
        <v>1.6</v>
      </c>
      <c r="K534" s="5">
        <v>3</v>
      </c>
      <c r="L534" s="5">
        <v>0.53500000000000003</v>
      </c>
      <c r="M534" s="5">
        <v>0</v>
      </c>
      <c r="N534" s="5">
        <v>0.2</v>
      </c>
      <c r="O534" s="5">
        <v>0</v>
      </c>
      <c r="P534" s="5">
        <v>1.6</v>
      </c>
      <c r="Q534" s="5">
        <v>2.8</v>
      </c>
      <c r="R534" s="5">
        <v>0.56799999999999995</v>
      </c>
      <c r="S534" s="5">
        <v>0.53500000000000003</v>
      </c>
      <c r="T534" s="5">
        <v>0.7</v>
      </c>
      <c r="U534" s="5">
        <v>1</v>
      </c>
      <c r="V534" s="5">
        <v>0.72399999999999998</v>
      </c>
      <c r="W534" s="5">
        <v>1.5</v>
      </c>
      <c r="X534" s="5">
        <v>2.6</v>
      </c>
      <c r="Y534" s="5">
        <v>4.0999999999999996</v>
      </c>
      <c r="Z534" s="5">
        <v>0.7</v>
      </c>
      <c r="AA534" s="5">
        <v>0.4</v>
      </c>
      <c r="AB534" s="5">
        <v>0.4</v>
      </c>
      <c r="AC534" s="5">
        <v>0.5</v>
      </c>
      <c r="AD534" s="5">
        <v>1.8</v>
      </c>
      <c r="AE534" s="5">
        <v>3.9</v>
      </c>
      <c r="AF534" s="50" t="b">
        <f>ISNONTEXT(IF(B534&lt;&gt;B535,COUNTIF($B$3:B534,B534),""))</f>
        <v>1</v>
      </c>
    </row>
    <row r="535" spans="1:32" ht="17" x14ac:dyDescent="0.2">
      <c r="A535" s="4">
        <v>405</v>
      </c>
      <c r="B535" s="6" t="s">
        <v>472</v>
      </c>
      <c r="C535" s="6" t="str">
        <f t="shared" si="8"/>
        <v>Jeremiah Robinson-Earl</v>
      </c>
      <c r="D535" s="5" t="s">
        <v>11</v>
      </c>
      <c r="E535" s="5">
        <v>22</v>
      </c>
      <c r="F535" s="6" t="s">
        <v>19</v>
      </c>
      <c r="G535" s="5">
        <v>35</v>
      </c>
      <c r="H535" s="5">
        <v>19</v>
      </c>
      <c r="I535" s="5">
        <v>19.899999999999999</v>
      </c>
      <c r="J535" s="5">
        <v>2.7</v>
      </c>
      <c r="K535" s="5">
        <v>6</v>
      </c>
      <c r="L535" s="5">
        <v>0.45</v>
      </c>
      <c r="M535" s="5">
        <v>0.9</v>
      </c>
      <c r="N535" s="5">
        <v>2.7</v>
      </c>
      <c r="O535" s="5">
        <v>0.32300000000000001</v>
      </c>
      <c r="P535" s="5">
        <v>1.8</v>
      </c>
      <c r="Q535" s="5">
        <v>3.3</v>
      </c>
      <c r="R535" s="5">
        <v>0.55700000000000005</v>
      </c>
      <c r="S535" s="5">
        <v>0.52400000000000002</v>
      </c>
      <c r="T535" s="5">
        <v>0.9</v>
      </c>
      <c r="U535" s="5">
        <v>1.1000000000000001</v>
      </c>
      <c r="V535" s="5">
        <v>0.81599999999999995</v>
      </c>
      <c r="W535" s="5">
        <v>1.8</v>
      </c>
      <c r="X535" s="5">
        <v>2.7</v>
      </c>
      <c r="Y535" s="5">
        <v>4.5</v>
      </c>
      <c r="Z535" s="5">
        <v>1</v>
      </c>
      <c r="AA535" s="5">
        <v>0.6</v>
      </c>
      <c r="AB535" s="5">
        <v>0.3</v>
      </c>
      <c r="AC535" s="5">
        <v>0.5</v>
      </c>
      <c r="AD535" s="5">
        <v>1.6</v>
      </c>
      <c r="AE535" s="5">
        <v>7.2</v>
      </c>
      <c r="AF535" s="50" t="b">
        <f>ISNONTEXT(IF(B535&lt;&gt;B536,COUNTIF($B$3:B535,B535),""))</f>
        <v>1</v>
      </c>
    </row>
    <row r="536" spans="1:32" ht="17" x14ac:dyDescent="0.2">
      <c r="A536" s="4">
        <v>406</v>
      </c>
      <c r="B536" s="6" t="s">
        <v>473</v>
      </c>
      <c r="C536" s="6" t="str">
        <f t="shared" si="8"/>
        <v>Isaiah Roby</v>
      </c>
      <c r="D536" s="5" t="s">
        <v>11</v>
      </c>
      <c r="E536" s="5">
        <v>24</v>
      </c>
      <c r="F536" s="6" t="s">
        <v>35</v>
      </c>
      <c r="G536" s="5">
        <v>42</v>
      </c>
      <c r="H536" s="5">
        <v>2</v>
      </c>
      <c r="I536" s="5">
        <v>11.3</v>
      </c>
      <c r="J536" s="5">
        <v>1.6</v>
      </c>
      <c r="K536" s="5">
        <v>3.7</v>
      </c>
      <c r="L536" s="5">
        <v>0.432</v>
      </c>
      <c r="M536" s="5">
        <v>0.4</v>
      </c>
      <c r="N536" s="5">
        <v>1.4</v>
      </c>
      <c r="O536" s="5">
        <v>0.3</v>
      </c>
      <c r="P536" s="5">
        <v>1.2</v>
      </c>
      <c r="Q536" s="5">
        <v>2.2999999999999998</v>
      </c>
      <c r="R536" s="5">
        <v>0.51600000000000001</v>
      </c>
      <c r="S536" s="5">
        <v>0.49</v>
      </c>
      <c r="T536" s="5">
        <v>0.5</v>
      </c>
      <c r="U536" s="5">
        <v>1</v>
      </c>
      <c r="V536" s="5">
        <v>0.48799999999999999</v>
      </c>
      <c r="W536" s="5">
        <v>0.5</v>
      </c>
      <c r="X536" s="5">
        <v>2</v>
      </c>
      <c r="Y536" s="5">
        <v>2.5</v>
      </c>
      <c r="Z536" s="5">
        <v>0.9</v>
      </c>
      <c r="AA536" s="5">
        <v>0.4</v>
      </c>
      <c r="AB536" s="5">
        <v>0.2</v>
      </c>
      <c r="AC536" s="5">
        <v>0.7</v>
      </c>
      <c r="AD536" s="5">
        <v>1.3</v>
      </c>
      <c r="AE536" s="5">
        <v>4.0999999999999996</v>
      </c>
      <c r="AF536" s="50" t="b">
        <f>ISNONTEXT(IF(B536&lt;&gt;B537,COUNTIF($B$3:B536,B536),""))</f>
        <v>1</v>
      </c>
    </row>
    <row r="537" spans="1:32" ht="17" x14ac:dyDescent="0.2">
      <c r="A537" s="4">
        <v>407</v>
      </c>
      <c r="B537" s="6" t="s">
        <v>474</v>
      </c>
      <c r="C537" s="6" t="str">
        <f t="shared" si="8"/>
        <v>David Roddy</v>
      </c>
      <c r="D537" s="5" t="s">
        <v>11</v>
      </c>
      <c r="E537" s="5">
        <v>21</v>
      </c>
      <c r="F537" s="6" t="s">
        <v>22</v>
      </c>
      <c r="G537" s="5">
        <v>57</v>
      </c>
      <c r="H537" s="5">
        <v>2</v>
      </c>
      <c r="I537" s="5">
        <v>16.8</v>
      </c>
      <c r="J537" s="5">
        <v>2.5</v>
      </c>
      <c r="K537" s="5">
        <v>5.7</v>
      </c>
      <c r="L537" s="5">
        <v>0.442</v>
      </c>
      <c r="M537" s="5">
        <v>0.9</v>
      </c>
      <c r="N537" s="5">
        <v>2.9</v>
      </c>
      <c r="O537" s="5">
        <v>0.30299999999999999</v>
      </c>
      <c r="P537" s="5">
        <v>1.6</v>
      </c>
      <c r="Q537" s="5">
        <v>2.8</v>
      </c>
      <c r="R537" s="5">
        <v>0.58399999999999996</v>
      </c>
      <c r="S537" s="5">
        <v>0.51800000000000002</v>
      </c>
      <c r="T537" s="5">
        <v>0.6</v>
      </c>
      <c r="U537" s="5">
        <v>1</v>
      </c>
      <c r="V537" s="5">
        <v>0.61799999999999999</v>
      </c>
      <c r="W537" s="5">
        <v>0.6</v>
      </c>
      <c r="X537" s="5">
        <v>2</v>
      </c>
      <c r="Y537" s="5">
        <v>2.6</v>
      </c>
      <c r="Z537" s="5">
        <v>0.6</v>
      </c>
      <c r="AA537" s="5">
        <v>0.5</v>
      </c>
      <c r="AB537" s="5">
        <v>0.3</v>
      </c>
      <c r="AC537" s="5">
        <v>0.8</v>
      </c>
      <c r="AD537" s="5">
        <v>1.5</v>
      </c>
      <c r="AE537" s="5">
        <v>6.5</v>
      </c>
      <c r="AF537" s="50" t="b">
        <f>ISNONTEXT(IF(B537&lt;&gt;B538,COUNTIF($B$3:B537,B537),""))</f>
        <v>1</v>
      </c>
    </row>
    <row r="538" spans="1:32" ht="17" x14ac:dyDescent="0.2">
      <c r="A538" s="4">
        <v>408</v>
      </c>
      <c r="B538" s="6" t="s">
        <v>475</v>
      </c>
      <c r="C538" s="6" t="str">
        <f t="shared" si="8"/>
        <v>Ryan Rollins</v>
      </c>
      <c r="D538" s="5" t="s">
        <v>73</v>
      </c>
      <c r="E538" s="5">
        <v>20</v>
      </c>
      <c r="F538" s="6" t="s">
        <v>16</v>
      </c>
      <c r="G538" s="5">
        <v>12</v>
      </c>
      <c r="H538" s="5">
        <v>0</v>
      </c>
      <c r="I538" s="5">
        <v>5.2</v>
      </c>
      <c r="J538" s="5">
        <v>0.6</v>
      </c>
      <c r="K538" s="5">
        <v>1.7</v>
      </c>
      <c r="L538" s="5">
        <v>0.35</v>
      </c>
      <c r="M538" s="5">
        <v>0.3</v>
      </c>
      <c r="N538" s="5">
        <v>0.8</v>
      </c>
      <c r="O538" s="5">
        <v>0.33300000000000002</v>
      </c>
      <c r="P538" s="5">
        <v>0.3</v>
      </c>
      <c r="Q538" s="5">
        <v>0.9</v>
      </c>
      <c r="R538" s="5">
        <v>0.36399999999999999</v>
      </c>
      <c r="S538" s="5">
        <v>0.42499999999999999</v>
      </c>
      <c r="T538" s="5">
        <v>0.5</v>
      </c>
      <c r="U538" s="5">
        <v>0.5</v>
      </c>
      <c r="V538" s="5">
        <v>1</v>
      </c>
      <c r="W538" s="5">
        <v>0.3</v>
      </c>
      <c r="X538" s="5">
        <v>0.8</v>
      </c>
      <c r="Y538" s="5">
        <v>1</v>
      </c>
      <c r="Z538" s="5">
        <v>0.5</v>
      </c>
      <c r="AA538" s="5">
        <v>0.1</v>
      </c>
      <c r="AB538" s="5">
        <v>0.1</v>
      </c>
      <c r="AC538" s="5">
        <v>1.3</v>
      </c>
      <c r="AD538" s="5">
        <v>0.8</v>
      </c>
      <c r="AE538" s="5">
        <v>1.9</v>
      </c>
      <c r="AF538" s="50" t="b">
        <f>ISNONTEXT(IF(B538&lt;&gt;B539,COUNTIF($B$3:B538,B538),""))</f>
        <v>1</v>
      </c>
    </row>
    <row r="539" spans="1:32" ht="17" x14ac:dyDescent="0.2">
      <c r="A539" s="4">
        <v>409</v>
      </c>
      <c r="B539" s="6" t="s">
        <v>476</v>
      </c>
      <c r="C539" s="6" t="str">
        <f t="shared" si="8"/>
        <v>Derrick Rose</v>
      </c>
      <c r="D539" s="5" t="s">
        <v>73</v>
      </c>
      <c r="E539" s="5">
        <v>34</v>
      </c>
      <c r="F539" s="6" t="s">
        <v>12</v>
      </c>
      <c r="G539" s="5">
        <v>27</v>
      </c>
      <c r="H539" s="5">
        <v>0</v>
      </c>
      <c r="I539" s="5">
        <v>12.5</v>
      </c>
      <c r="J539" s="5">
        <v>2.2999999999999998</v>
      </c>
      <c r="K539" s="5">
        <v>5.9</v>
      </c>
      <c r="L539" s="5">
        <v>0.38400000000000001</v>
      </c>
      <c r="M539" s="5">
        <v>0.7</v>
      </c>
      <c r="N539" s="5">
        <v>2.2999999999999998</v>
      </c>
      <c r="O539" s="5">
        <v>0.30199999999999999</v>
      </c>
      <c r="P539" s="5">
        <v>1.6</v>
      </c>
      <c r="Q539" s="5">
        <v>3.6</v>
      </c>
      <c r="R539" s="5">
        <v>0.438</v>
      </c>
      <c r="S539" s="5">
        <v>0.443</v>
      </c>
      <c r="T539" s="5">
        <v>0.4</v>
      </c>
      <c r="U539" s="5">
        <v>0.4</v>
      </c>
      <c r="V539" s="5">
        <v>0.91700000000000004</v>
      </c>
      <c r="W539" s="5">
        <v>0.3</v>
      </c>
      <c r="X539" s="5">
        <v>1.2</v>
      </c>
      <c r="Y539" s="5">
        <v>1.5</v>
      </c>
      <c r="Z539" s="5">
        <v>1.7</v>
      </c>
      <c r="AA539" s="5">
        <v>0.3</v>
      </c>
      <c r="AB539" s="5">
        <v>0.2</v>
      </c>
      <c r="AC539" s="5">
        <v>0.8</v>
      </c>
      <c r="AD539" s="5">
        <v>0.7</v>
      </c>
      <c r="AE539" s="5">
        <v>5.6</v>
      </c>
      <c r="AF539" s="50" t="b">
        <f>ISNONTEXT(IF(B539&lt;&gt;B540,COUNTIF($B$3:B539,B539),""))</f>
        <v>1</v>
      </c>
    </row>
    <row r="540" spans="1:32" ht="17" x14ac:dyDescent="0.2">
      <c r="A540" s="4">
        <v>410</v>
      </c>
      <c r="B540" s="6" t="s">
        <v>477</v>
      </c>
      <c r="C540" s="6" t="str">
        <f t="shared" si="8"/>
        <v/>
      </c>
      <c r="D540" s="5" t="s">
        <v>67</v>
      </c>
      <c r="E540" s="5">
        <v>31</v>
      </c>
      <c r="F540" s="5" t="s">
        <v>677</v>
      </c>
      <c r="G540" s="5">
        <v>51</v>
      </c>
      <c r="H540" s="5">
        <v>9</v>
      </c>
      <c r="I540" s="5">
        <v>21.8</v>
      </c>
      <c r="J540" s="5">
        <v>3.1</v>
      </c>
      <c r="K540" s="5">
        <v>7.2</v>
      </c>
      <c r="L540" s="5">
        <v>0.435</v>
      </c>
      <c r="M540" s="5">
        <v>1.5</v>
      </c>
      <c r="N540" s="5">
        <v>4</v>
      </c>
      <c r="O540" s="5">
        <v>0.38200000000000001</v>
      </c>
      <c r="P540" s="5">
        <v>1.6</v>
      </c>
      <c r="Q540" s="5">
        <v>3.2</v>
      </c>
      <c r="R540" s="5">
        <v>0.5</v>
      </c>
      <c r="S540" s="5">
        <v>0.54100000000000004</v>
      </c>
      <c r="T540" s="5">
        <v>0.4</v>
      </c>
      <c r="U540" s="5">
        <v>0.5</v>
      </c>
      <c r="V540" s="5">
        <v>0.76900000000000002</v>
      </c>
      <c r="W540" s="5">
        <v>0.3</v>
      </c>
      <c r="X540" s="5">
        <v>1.8</v>
      </c>
      <c r="Y540" s="5">
        <v>2.1</v>
      </c>
      <c r="Z540" s="5">
        <v>1.4</v>
      </c>
      <c r="AA540" s="5">
        <v>0.6</v>
      </c>
      <c r="AB540" s="5">
        <v>0.2</v>
      </c>
      <c r="AC540" s="5">
        <v>0.8</v>
      </c>
      <c r="AD540" s="5">
        <v>1.5</v>
      </c>
      <c r="AE540" s="5">
        <v>8.1999999999999993</v>
      </c>
      <c r="AF540" s="50" t="b">
        <f>ISNONTEXT(IF(B540&lt;&gt;B541,COUNTIF($B$3:B540,B540),""))</f>
        <v>0</v>
      </c>
    </row>
    <row r="541" spans="1:32" ht="17" x14ac:dyDescent="0.2">
      <c r="A541" s="4">
        <v>410</v>
      </c>
      <c r="B541" s="6" t="s">
        <v>477</v>
      </c>
      <c r="C541" s="6" t="str">
        <f t="shared" si="8"/>
        <v/>
      </c>
      <c r="D541" s="5" t="s">
        <v>67</v>
      </c>
      <c r="E541" s="5">
        <v>31</v>
      </c>
      <c r="F541" s="6" t="s">
        <v>27</v>
      </c>
      <c r="G541" s="5">
        <v>42</v>
      </c>
      <c r="H541" s="5">
        <v>9</v>
      </c>
      <c r="I541" s="5">
        <v>22.5</v>
      </c>
      <c r="J541" s="5">
        <v>3.1</v>
      </c>
      <c r="K541" s="5">
        <v>7.1</v>
      </c>
      <c r="L541" s="5">
        <v>0.43099999999999999</v>
      </c>
      <c r="M541" s="5">
        <v>1.5</v>
      </c>
      <c r="N541" s="5">
        <v>3.8</v>
      </c>
      <c r="O541" s="5">
        <v>0.38100000000000001</v>
      </c>
      <c r="P541" s="5">
        <v>1.6</v>
      </c>
      <c r="Q541" s="5">
        <v>3.3</v>
      </c>
      <c r="R541" s="5">
        <v>0.48899999999999999</v>
      </c>
      <c r="S541" s="5">
        <v>0.53300000000000003</v>
      </c>
      <c r="T541" s="5">
        <v>0.4</v>
      </c>
      <c r="U541" s="5">
        <v>0.5</v>
      </c>
      <c r="V541" s="5">
        <v>0.75</v>
      </c>
      <c r="W541" s="5">
        <v>0.2</v>
      </c>
      <c r="X541" s="5">
        <v>1.8</v>
      </c>
      <c r="Y541" s="5">
        <v>2</v>
      </c>
      <c r="Z541" s="5">
        <v>1.3</v>
      </c>
      <c r="AA541" s="5">
        <v>0.6</v>
      </c>
      <c r="AB541" s="5">
        <v>0.2</v>
      </c>
      <c r="AC541" s="5">
        <v>0.9</v>
      </c>
      <c r="AD541" s="5">
        <v>1.3</v>
      </c>
      <c r="AE541" s="5">
        <v>8</v>
      </c>
      <c r="AF541" s="50" t="b">
        <f>ISNONTEXT(IF(B541&lt;&gt;B542,COUNTIF($B$3:B541,B541),""))</f>
        <v>0</v>
      </c>
    </row>
    <row r="542" spans="1:32" ht="17" x14ac:dyDescent="0.2">
      <c r="A542" s="4">
        <v>410</v>
      </c>
      <c r="B542" s="6" t="s">
        <v>477</v>
      </c>
      <c r="C542" s="6" t="str">
        <f t="shared" si="8"/>
        <v>Terrence Ross</v>
      </c>
      <c r="D542" s="5" t="s">
        <v>67</v>
      </c>
      <c r="E542" s="5">
        <v>31</v>
      </c>
      <c r="F542" s="6" t="s">
        <v>83</v>
      </c>
      <c r="G542" s="5">
        <v>9</v>
      </c>
      <c r="H542" s="5">
        <v>0</v>
      </c>
      <c r="I542" s="5">
        <v>18.600000000000001</v>
      </c>
      <c r="J542" s="5">
        <v>3.4</v>
      </c>
      <c r="K542" s="5">
        <v>7.7</v>
      </c>
      <c r="L542" s="5">
        <v>0.44900000000000001</v>
      </c>
      <c r="M542" s="5">
        <v>1.9</v>
      </c>
      <c r="N542" s="5">
        <v>4.9000000000000004</v>
      </c>
      <c r="O542" s="5">
        <v>0.38600000000000001</v>
      </c>
      <c r="P542" s="5">
        <v>1.6</v>
      </c>
      <c r="Q542" s="5">
        <v>2.8</v>
      </c>
      <c r="R542" s="5">
        <v>0.56000000000000005</v>
      </c>
      <c r="S542" s="5">
        <v>0.57199999999999995</v>
      </c>
      <c r="T542" s="5">
        <v>0.6</v>
      </c>
      <c r="U542" s="5">
        <v>0.7</v>
      </c>
      <c r="V542" s="5">
        <v>0.83299999999999996</v>
      </c>
      <c r="W542" s="5">
        <v>0.6</v>
      </c>
      <c r="X542" s="5">
        <v>1.9</v>
      </c>
      <c r="Y542" s="5">
        <v>2.4</v>
      </c>
      <c r="Z542" s="5">
        <v>1.7</v>
      </c>
      <c r="AA542" s="5">
        <v>0.8</v>
      </c>
      <c r="AB542" s="5">
        <v>0</v>
      </c>
      <c r="AC542" s="5">
        <v>0.3</v>
      </c>
      <c r="AD542" s="5">
        <v>2.9</v>
      </c>
      <c r="AE542" s="5">
        <v>9.3000000000000007</v>
      </c>
      <c r="AF542" s="50" t="b">
        <f>ISNONTEXT(IF(B542&lt;&gt;B543,COUNTIF($B$3:B542,B542),""))</f>
        <v>1</v>
      </c>
    </row>
    <row r="543" spans="1:32" ht="17" x14ac:dyDescent="0.2">
      <c r="A543" s="4">
        <v>411</v>
      </c>
      <c r="B543" s="6" t="s">
        <v>478</v>
      </c>
      <c r="C543" s="6" t="str">
        <f t="shared" si="8"/>
        <v>Terry Rozier</v>
      </c>
      <c r="D543" s="5" t="s">
        <v>67</v>
      </c>
      <c r="E543" s="5">
        <v>28</v>
      </c>
      <c r="F543" s="6" t="s">
        <v>88</v>
      </c>
      <c r="G543" s="5">
        <v>61</v>
      </c>
      <c r="H543" s="5">
        <v>61</v>
      </c>
      <c r="I543" s="5">
        <v>35.700000000000003</v>
      </c>
      <c r="J543" s="5">
        <v>7.9</v>
      </c>
      <c r="K543" s="5">
        <v>19.100000000000001</v>
      </c>
      <c r="L543" s="5">
        <v>0.41499999999999998</v>
      </c>
      <c r="M543" s="5">
        <v>2.7</v>
      </c>
      <c r="N543" s="5">
        <v>8.1</v>
      </c>
      <c r="O543" s="5">
        <v>0.32700000000000001</v>
      </c>
      <c r="P543" s="5">
        <v>5.3</v>
      </c>
      <c r="Q543" s="5">
        <v>11</v>
      </c>
      <c r="R543" s="5">
        <v>0.48099999999999998</v>
      </c>
      <c r="S543" s="5">
        <v>0.48499999999999999</v>
      </c>
      <c r="T543" s="5">
        <v>2.8</v>
      </c>
      <c r="U543" s="5">
        <v>3.5</v>
      </c>
      <c r="V543" s="5">
        <v>0.80300000000000005</v>
      </c>
      <c r="W543" s="5">
        <v>0.8</v>
      </c>
      <c r="X543" s="5">
        <v>3.3</v>
      </c>
      <c r="Y543" s="5">
        <v>4.2</v>
      </c>
      <c r="Z543" s="5">
        <v>5</v>
      </c>
      <c r="AA543" s="5">
        <v>1.2</v>
      </c>
      <c r="AB543" s="5">
        <v>0.3</v>
      </c>
      <c r="AC543" s="5">
        <v>2.1</v>
      </c>
      <c r="AD543" s="5">
        <v>1.9</v>
      </c>
      <c r="AE543" s="5">
        <v>21.3</v>
      </c>
      <c r="AF543" s="50" t="b">
        <f>ISNONTEXT(IF(B543&lt;&gt;B544,COUNTIF($B$3:B543,B543),""))</f>
        <v>1</v>
      </c>
    </row>
    <row r="544" spans="1:32" ht="17" x14ac:dyDescent="0.2">
      <c r="A544" s="4">
        <v>412</v>
      </c>
      <c r="B544" s="6" t="s">
        <v>479</v>
      </c>
      <c r="C544" s="6" t="str">
        <f t="shared" si="8"/>
        <v>Ricky Rubio</v>
      </c>
      <c r="D544" s="5" t="s">
        <v>73</v>
      </c>
      <c r="E544" s="5">
        <v>32</v>
      </c>
      <c r="F544" s="6" t="s">
        <v>37</v>
      </c>
      <c r="G544" s="5">
        <v>24</v>
      </c>
      <c r="H544" s="5">
        <v>0</v>
      </c>
      <c r="I544" s="5">
        <v>17.100000000000001</v>
      </c>
      <c r="J544" s="5">
        <v>2</v>
      </c>
      <c r="K544" s="5">
        <v>5.5</v>
      </c>
      <c r="L544" s="5">
        <v>0.36399999999999999</v>
      </c>
      <c r="M544" s="5">
        <v>0.8</v>
      </c>
      <c r="N544" s="5">
        <v>2.7</v>
      </c>
      <c r="O544" s="5">
        <v>0.28100000000000003</v>
      </c>
      <c r="P544" s="5">
        <v>1.3</v>
      </c>
      <c r="Q544" s="5">
        <v>2.8</v>
      </c>
      <c r="R544" s="5">
        <v>0.441</v>
      </c>
      <c r="S544" s="5">
        <v>0.432</v>
      </c>
      <c r="T544" s="5">
        <v>0.9</v>
      </c>
      <c r="U544" s="5">
        <v>1.2</v>
      </c>
      <c r="V544" s="5">
        <v>0.75900000000000001</v>
      </c>
      <c r="W544" s="5">
        <v>0.3</v>
      </c>
      <c r="X544" s="5">
        <v>2.1</v>
      </c>
      <c r="Y544" s="5">
        <v>2.4</v>
      </c>
      <c r="Z544" s="5">
        <v>3.5</v>
      </c>
      <c r="AA544" s="5">
        <v>0.9</v>
      </c>
      <c r="AB544" s="5">
        <v>0.2</v>
      </c>
      <c r="AC544" s="5">
        <v>1</v>
      </c>
      <c r="AD544" s="5">
        <v>1.5</v>
      </c>
      <c r="AE544" s="5">
        <v>5.7</v>
      </c>
      <c r="AF544" s="50" t="b">
        <f>ISNONTEXT(IF(B544&lt;&gt;B545,COUNTIF($B$3:B544,B544),""))</f>
        <v>1</v>
      </c>
    </row>
    <row r="545" spans="1:32" ht="17" x14ac:dyDescent="0.2">
      <c r="A545" s="4">
        <v>413</v>
      </c>
      <c r="B545" s="6" t="s">
        <v>480</v>
      </c>
      <c r="C545" s="6" t="str">
        <f t="shared" si="8"/>
        <v/>
      </c>
      <c r="D545" s="5" t="s">
        <v>73</v>
      </c>
      <c r="E545" s="5">
        <v>26</v>
      </c>
      <c r="F545" s="5" t="s">
        <v>677</v>
      </c>
      <c r="G545" s="5">
        <v>63</v>
      </c>
      <c r="H545" s="5">
        <v>63</v>
      </c>
      <c r="I545" s="5">
        <v>32.5</v>
      </c>
      <c r="J545" s="5">
        <v>6.3</v>
      </c>
      <c r="K545" s="5">
        <v>13.6</v>
      </c>
      <c r="L545" s="5">
        <v>0.46200000000000002</v>
      </c>
      <c r="M545" s="5">
        <v>2.7</v>
      </c>
      <c r="N545" s="5">
        <v>7</v>
      </c>
      <c r="O545" s="5">
        <v>0.38800000000000001</v>
      </c>
      <c r="P545" s="5">
        <v>3.6</v>
      </c>
      <c r="Q545" s="5">
        <v>6.6</v>
      </c>
      <c r="R545" s="5">
        <v>0.54100000000000004</v>
      </c>
      <c r="S545" s="5">
        <v>0.56200000000000006</v>
      </c>
      <c r="T545" s="5">
        <v>2.7</v>
      </c>
      <c r="U545" s="5">
        <v>3.1</v>
      </c>
      <c r="V545" s="5">
        <v>0.85199999999999998</v>
      </c>
      <c r="W545" s="5">
        <v>0.5</v>
      </c>
      <c r="X545" s="5">
        <v>2.6</v>
      </c>
      <c r="Y545" s="5">
        <v>3.1</v>
      </c>
      <c r="Z545" s="5">
        <v>6.2</v>
      </c>
      <c r="AA545" s="5">
        <v>1</v>
      </c>
      <c r="AB545" s="5">
        <v>0.4</v>
      </c>
      <c r="AC545" s="5">
        <v>2.6</v>
      </c>
      <c r="AD545" s="5">
        <v>2.1</v>
      </c>
      <c r="AE545" s="5">
        <v>17.899999999999999</v>
      </c>
      <c r="AF545" s="50" t="b">
        <f>ISNONTEXT(IF(B545&lt;&gt;B546,COUNTIF($B$3:B545,B545),""))</f>
        <v>0</v>
      </c>
    </row>
    <row r="546" spans="1:32" ht="17" x14ac:dyDescent="0.2">
      <c r="A546" s="4">
        <v>413</v>
      </c>
      <c r="B546" s="6" t="s">
        <v>480</v>
      </c>
      <c r="C546" s="6" t="str">
        <f t="shared" si="8"/>
        <v/>
      </c>
      <c r="D546" s="5" t="s">
        <v>73</v>
      </c>
      <c r="E546" s="5">
        <v>26</v>
      </c>
      <c r="F546" s="6" t="s">
        <v>38</v>
      </c>
      <c r="G546" s="5">
        <v>54</v>
      </c>
      <c r="H546" s="5">
        <v>54</v>
      </c>
      <c r="I546" s="5">
        <v>32.9</v>
      </c>
      <c r="J546" s="5">
        <v>6.3</v>
      </c>
      <c r="K546" s="5">
        <v>13.5</v>
      </c>
      <c r="L546" s="5">
        <v>0.46500000000000002</v>
      </c>
      <c r="M546" s="5">
        <v>2.7</v>
      </c>
      <c r="N546" s="5">
        <v>7</v>
      </c>
      <c r="O546" s="5">
        <v>0.39100000000000001</v>
      </c>
      <c r="P546" s="5">
        <v>3.5</v>
      </c>
      <c r="Q546" s="5">
        <v>6.4</v>
      </c>
      <c r="R546" s="5">
        <v>0.54600000000000004</v>
      </c>
      <c r="S546" s="5">
        <v>0.56699999999999995</v>
      </c>
      <c r="T546" s="5">
        <v>2.6</v>
      </c>
      <c r="U546" s="5">
        <v>3.1</v>
      </c>
      <c r="V546" s="5">
        <v>0.85599999999999998</v>
      </c>
      <c r="W546" s="5">
        <v>0.5</v>
      </c>
      <c r="X546" s="5">
        <v>2.5</v>
      </c>
      <c r="Y546" s="5">
        <v>3.1</v>
      </c>
      <c r="Z546" s="5">
        <v>6.2</v>
      </c>
      <c r="AA546" s="5">
        <v>1.1000000000000001</v>
      </c>
      <c r="AB546" s="5">
        <v>0.4</v>
      </c>
      <c r="AC546" s="5">
        <v>2.7</v>
      </c>
      <c r="AD546" s="5">
        <v>2.2000000000000002</v>
      </c>
      <c r="AE546" s="5">
        <v>17.899999999999999</v>
      </c>
      <c r="AF546" s="50" t="b">
        <f>ISNONTEXT(IF(B546&lt;&gt;B547,COUNTIF($B$3:B546,B546),""))</f>
        <v>0</v>
      </c>
    </row>
    <row r="547" spans="1:32" ht="17" x14ac:dyDescent="0.2">
      <c r="A547" s="4">
        <v>413</v>
      </c>
      <c r="B547" s="6" t="s">
        <v>480</v>
      </c>
      <c r="C547" s="6" t="str">
        <f t="shared" si="8"/>
        <v>D'Angelo Russell</v>
      </c>
      <c r="D547" s="5" t="s">
        <v>73</v>
      </c>
      <c r="E547" s="5">
        <v>26</v>
      </c>
      <c r="F547" s="6" t="s">
        <v>39</v>
      </c>
      <c r="G547" s="5">
        <v>9</v>
      </c>
      <c r="H547" s="5">
        <v>9</v>
      </c>
      <c r="I547" s="5">
        <v>29.8</v>
      </c>
      <c r="J547" s="5">
        <v>6.3</v>
      </c>
      <c r="K547" s="5">
        <v>14.2</v>
      </c>
      <c r="L547" s="5">
        <v>0.44500000000000001</v>
      </c>
      <c r="M547" s="5">
        <v>2.6</v>
      </c>
      <c r="N547" s="5">
        <v>6.9</v>
      </c>
      <c r="O547" s="5">
        <v>0.371</v>
      </c>
      <c r="P547" s="5">
        <v>3.8</v>
      </c>
      <c r="Q547" s="5">
        <v>7.3</v>
      </c>
      <c r="R547" s="5">
        <v>0.51500000000000001</v>
      </c>
      <c r="S547" s="5">
        <v>0.53500000000000003</v>
      </c>
      <c r="T547" s="5">
        <v>2.7</v>
      </c>
      <c r="U547" s="5">
        <v>3.2</v>
      </c>
      <c r="V547" s="5">
        <v>0.82799999999999996</v>
      </c>
      <c r="W547" s="5">
        <v>0.6</v>
      </c>
      <c r="X547" s="5">
        <v>3</v>
      </c>
      <c r="Y547" s="5">
        <v>3.6</v>
      </c>
      <c r="Z547" s="5">
        <v>6.4</v>
      </c>
      <c r="AA547" s="5">
        <v>0.7</v>
      </c>
      <c r="AB547" s="5">
        <v>0.3</v>
      </c>
      <c r="AC547" s="5">
        <v>2.1</v>
      </c>
      <c r="AD547" s="5">
        <v>1.6</v>
      </c>
      <c r="AE547" s="5">
        <v>17.899999999999999</v>
      </c>
      <c r="AF547" s="50" t="b">
        <f>ISNONTEXT(IF(B547&lt;&gt;B548,COUNTIF($B$3:B547,B547),""))</f>
        <v>1</v>
      </c>
    </row>
    <row r="548" spans="1:32" ht="17" x14ac:dyDescent="0.2">
      <c r="A548" s="4">
        <v>414</v>
      </c>
      <c r="B548" s="6" t="s">
        <v>481</v>
      </c>
      <c r="C548" s="6" t="str">
        <f t="shared" si="8"/>
        <v/>
      </c>
      <c r="D548" s="5" t="s">
        <v>77</v>
      </c>
      <c r="E548" s="5">
        <v>25</v>
      </c>
      <c r="F548" s="5" t="s">
        <v>677</v>
      </c>
      <c r="G548" s="5">
        <v>32</v>
      </c>
      <c r="H548" s="5">
        <v>0</v>
      </c>
      <c r="I548" s="5">
        <v>9.5</v>
      </c>
      <c r="J548" s="5">
        <v>1.3</v>
      </c>
      <c r="K548" s="5">
        <v>3.3</v>
      </c>
      <c r="L548" s="5">
        <v>0.374</v>
      </c>
      <c r="M548" s="5">
        <v>1</v>
      </c>
      <c r="N548" s="5">
        <v>2.6</v>
      </c>
      <c r="O548" s="5">
        <v>0.38600000000000001</v>
      </c>
      <c r="P548" s="5">
        <v>0.3</v>
      </c>
      <c r="Q548" s="5">
        <v>0.8</v>
      </c>
      <c r="R548" s="5">
        <v>0.33300000000000002</v>
      </c>
      <c r="S548" s="5">
        <v>0.52300000000000002</v>
      </c>
      <c r="T548" s="5">
        <v>0.3</v>
      </c>
      <c r="U548" s="5">
        <v>0.4</v>
      </c>
      <c r="V548" s="5">
        <v>0.83299999999999996</v>
      </c>
      <c r="W548" s="5">
        <v>0.1</v>
      </c>
      <c r="X548" s="5">
        <v>0.7</v>
      </c>
      <c r="Y548" s="5">
        <v>0.8</v>
      </c>
      <c r="Z548" s="5">
        <v>0.5</v>
      </c>
      <c r="AA548" s="5">
        <v>0.2</v>
      </c>
      <c r="AB548" s="5">
        <v>0</v>
      </c>
      <c r="AC548" s="5">
        <v>0.2</v>
      </c>
      <c r="AD548" s="5">
        <v>0.8</v>
      </c>
      <c r="AE548" s="5">
        <v>3.8</v>
      </c>
      <c r="AF548" s="50" t="b">
        <f>ISNONTEXT(IF(B548&lt;&gt;B549,COUNTIF($B$3:B548,B548),""))</f>
        <v>0</v>
      </c>
    </row>
    <row r="549" spans="1:32" ht="17" x14ac:dyDescent="0.2">
      <c r="A549" s="4">
        <v>414</v>
      </c>
      <c r="B549" s="6" t="s">
        <v>481</v>
      </c>
      <c r="C549" s="6" t="str">
        <f t="shared" si="8"/>
        <v/>
      </c>
      <c r="D549" s="5" t="s">
        <v>77</v>
      </c>
      <c r="E549" s="5">
        <v>25</v>
      </c>
      <c r="F549" s="6" t="s">
        <v>39</v>
      </c>
      <c r="G549" s="5">
        <v>12</v>
      </c>
      <c r="H549" s="5">
        <v>0</v>
      </c>
      <c r="I549" s="5">
        <v>10.8</v>
      </c>
      <c r="J549" s="5">
        <v>1.3</v>
      </c>
      <c r="K549" s="5">
        <v>4.0999999999999996</v>
      </c>
      <c r="L549" s="5">
        <v>0.30599999999999999</v>
      </c>
      <c r="M549" s="5">
        <v>1.1000000000000001</v>
      </c>
      <c r="N549" s="5">
        <v>2.9</v>
      </c>
      <c r="O549" s="5">
        <v>0.371</v>
      </c>
      <c r="P549" s="5">
        <v>0.2</v>
      </c>
      <c r="Q549" s="5">
        <v>1.2</v>
      </c>
      <c r="R549" s="5">
        <v>0.14299999999999999</v>
      </c>
      <c r="S549" s="5">
        <v>0.439</v>
      </c>
      <c r="T549" s="5">
        <v>0.3</v>
      </c>
      <c r="U549" s="5">
        <v>0.4</v>
      </c>
      <c r="V549" s="5">
        <v>0.8</v>
      </c>
      <c r="W549" s="5">
        <v>0.2</v>
      </c>
      <c r="X549" s="5">
        <v>1</v>
      </c>
      <c r="Y549" s="5">
        <v>1.2</v>
      </c>
      <c r="Z549" s="5">
        <v>0.3</v>
      </c>
      <c r="AA549" s="5">
        <v>0.2</v>
      </c>
      <c r="AB549" s="5">
        <v>0</v>
      </c>
      <c r="AC549" s="5">
        <v>0.3</v>
      </c>
      <c r="AD549" s="5">
        <v>1.2</v>
      </c>
      <c r="AE549" s="5">
        <v>3.9</v>
      </c>
      <c r="AF549" s="50" t="b">
        <f>ISNONTEXT(IF(B549&lt;&gt;B550,COUNTIF($B$3:B549,B549),""))</f>
        <v>0</v>
      </c>
    </row>
    <row r="550" spans="1:32" ht="17" x14ac:dyDescent="0.2">
      <c r="A550" s="4">
        <v>414</v>
      </c>
      <c r="B550" s="6" t="s">
        <v>481</v>
      </c>
      <c r="C550" s="6" t="str">
        <f t="shared" si="8"/>
        <v>Matt Ryan</v>
      </c>
      <c r="D550" s="5" t="s">
        <v>77</v>
      </c>
      <c r="E550" s="5">
        <v>25</v>
      </c>
      <c r="F550" s="6" t="s">
        <v>38</v>
      </c>
      <c r="G550" s="5">
        <v>20</v>
      </c>
      <c r="H550" s="5">
        <v>0</v>
      </c>
      <c r="I550" s="5">
        <v>8.6999999999999993</v>
      </c>
      <c r="J550" s="5">
        <v>1.3</v>
      </c>
      <c r="K550" s="5">
        <v>2.9</v>
      </c>
      <c r="L550" s="5">
        <v>0.43099999999999999</v>
      </c>
      <c r="M550" s="5">
        <v>1</v>
      </c>
      <c r="N550" s="5">
        <v>2.4</v>
      </c>
      <c r="O550" s="5">
        <v>0.39600000000000002</v>
      </c>
      <c r="P550" s="5">
        <v>0.3</v>
      </c>
      <c r="Q550" s="5">
        <v>0.5</v>
      </c>
      <c r="R550" s="5">
        <v>0.6</v>
      </c>
      <c r="S550" s="5">
        <v>0.59499999999999997</v>
      </c>
      <c r="T550" s="5">
        <v>0.3</v>
      </c>
      <c r="U550" s="5">
        <v>0.4</v>
      </c>
      <c r="V550" s="5">
        <v>0.85699999999999998</v>
      </c>
      <c r="W550" s="5">
        <v>0.1</v>
      </c>
      <c r="X550" s="5">
        <v>0.5</v>
      </c>
      <c r="Y550" s="5">
        <v>0.6</v>
      </c>
      <c r="Z550" s="5">
        <v>0.6</v>
      </c>
      <c r="AA550" s="5">
        <v>0.2</v>
      </c>
      <c r="AB550" s="5">
        <v>0.1</v>
      </c>
      <c r="AC550" s="5">
        <v>0.2</v>
      </c>
      <c r="AD550" s="5">
        <v>0.7</v>
      </c>
      <c r="AE550" s="5">
        <v>3.8</v>
      </c>
      <c r="AF550" s="50" t="b">
        <f>ISNONTEXT(IF(B550&lt;&gt;B551,COUNTIF($B$3:B550,B550),""))</f>
        <v>1</v>
      </c>
    </row>
    <row r="551" spans="1:32" ht="17" x14ac:dyDescent="0.2">
      <c r="A551" s="4">
        <v>415</v>
      </c>
      <c r="B551" s="6" t="s">
        <v>482</v>
      </c>
      <c r="C551" s="6" t="str">
        <f t="shared" si="8"/>
        <v>Domantas Sabonis</v>
      </c>
      <c r="D551" s="5" t="s">
        <v>63</v>
      </c>
      <c r="E551" s="5">
        <v>26</v>
      </c>
      <c r="F551" s="6" t="s">
        <v>14</v>
      </c>
      <c r="G551" s="5">
        <v>67</v>
      </c>
      <c r="H551" s="5">
        <v>67</v>
      </c>
      <c r="I551" s="5">
        <v>34.700000000000003</v>
      </c>
      <c r="J551" s="5">
        <v>7.2</v>
      </c>
      <c r="K551" s="5">
        <v>11.9</v>
      </c>
      <c r="L551" s="5">
        <v>0.60899999999999999</v>
      </c>
      <c r="M551" s="5">
        <v>0.4</v>
      </c>
      <c r="N551" s="5">
        <v>1.1000000000000001</v>
      </c>
      <c r="O551" s="5">
        <v>0.36</v>
      </c>
      <c r="P551" s="5">
        <v>6.8</v>
      </c>
      <c r="Q551" s="5">
        <v>10.7</v>
      </c>
      <c r="R551" s="5">
        <v>0.63500000000000001</v>
      </c>
      <c r="S551" s="5">
        <v>0.626</v>
      </c>
      <c r="T551" s="5">
        <v>4.2</v>
      </c>
      <c r="U551" s="5">
        <v>5.5</v>
      </c>
      <c r="V551" s="5">
        <v>0.76600000000000001</v>
      </c>
      <c r="W551" s="5">
        <v>3.2</v>
      </c>
      <c r="X551" s="5">
        <v>9.4</v>
      </c>
      <c r="Y551" s="5">
        <v>12.6</v>
      </c>
      <c r="Z551" s="5">
        <v>7.1</v>
      </c>
      <c r="AA551" s="5">
        <v>0.8</v>
      </c>
      <c r="AB551" s="5">
        <v>0.5</v>
      </c>
      <c r="AC551" s="5">
        <v>3</v>
      </c>
      <c r="AD551" s="5">
        <v>3.7</v>
      </c>
      <c r="AE551" s="5">
        <v>19</v>
      </c>
      <c r="AF551" s="50" t="b">
        <f>ISNONTEXT(IF(B551&lt;&gt;B552,COUNTIF($B$3:B551,B551),""))</f>
        <v>1</v>
      </c>
    </row>
    <row r="552" spans="1:32" ht="17" x14ac:dyDescent="0.2">
      <c r="A552" s="4">
        <v>416</v>
      </c>
      <c r="B552" s="6" t="s">
        <v>483</v>
      </c>
      <c r="C552" s="6" t="str">
        <f t="shared" si="8"/>
        <v/>
      </c>
      <c r="D552" s="5" t="s">
        <v>11</v>
      </c>
      <c r="E552" s="5">
        <v>28</v>
      </c>
      <c r="F552" s="5" t="s">
        <v>677</v>
      </c>
      <c r="G552" s="5">
        <v>51</v>
      </c>
      <c r="H552" s="5">
        <v>12</v>
      </c>
      <c r="I552" s="5">
        <v>14.4</v>
      </c>
      <c r="J552" s="5">
        <v>2.2999999999999998</v>
      </c>
      <c r="K552" s="5">
        <v>5.0999999999999996</v>
      </c>
      <c r="L552" s="5">
        <v>0.45700000000000002</v>
      </c>
      <c r="M552" s="5">
        <v>0.8</v>
      </c>
      <c r="N552" s="5">
        <v>2.1</v>
      </c>
      <c r="O552" s="5">
        <v>0.38100000000000001</v>
      </c>
      <c r="P552" s="5">
        <v>1.5</v>
      </c>
      <c r="Q552" s="5">
        <v>3</v>
      </c>
      <c r="R552" s="5">
        <v>0.51</v>
      </c>
      <c r="S552" s="5">
        <v>0.53500000000000003</v>
      </c>
      <c r="T552" s="5">
        <v>1.1000000000000001</v>
      </c>
      <c r="U552" s="5">
        <v>1.3</v>
      </c>
      <c r="V552" s="5">
        <v>0.83299999999999996</v>
      </c>
      <c r="W552" s="5">
        <v>0.9</v>
      </c>
      <c r="X552" s="5">
        <v>2.8</v>
      </c>
      <c r="Y552" s="5">
        <v>3.7</v>
      </c>
      <c r="Z552" s="5">
        <v>1.4</v>
      </c>
      <c r="AA552" s="5">
        <v>0.3</v>
      </c>
      <c r="AB552" s="5">
        <v>0.1</v>
      </c>
      <c r="AC552" s="5">
        <v>1</v>
      </c>
      <c r="AD552" s="5">
        <v>1.8</v>
      </c>
      <c r="AE552" s="5">
        <v>6.5</v>
      </c>
      <c r="AF552" s="50" t="b">
        <f>ISNONTEXT(IF(B552&lt;&gt;B553,COUNTIF($B$3:B552,B552),""))</f>
        <v>0</v>
      </c>
    </row>
    <row r="553" spans="1:32" ht="17" x14ac:dyDescent="0.2">
      <c r="A553" s="4">
        <v>416</v>
      </c>
      <c r="B553" s="6" t="s">
        <v>483</v>
      </c>
      <c r="C553" s="6" t="str">
        <f t="shared" si="8"/>
        <v/>
      </c>
      <c r="D553" s="5" t="s">
        <v>11</v>
      </c>
      <c r="E553" s="5">
        <v>28</v>
      </c>
      <c r="F553" s="6" t="s">
        <v>83</v>
      </c>
      <c r="G553" s="5">
        <v>37</v>
      </c>
      <c r="H553" s="5">
        <v>12</v>
      </c>
      <c r="I553" s="5">
        <v>14.4</v>
      </c>
      <c r="J553" s="5">
        <v>2.1</v>
      </c>
      <c r="K553" s="5">
        <v>4.8</v>
      </c>
      <c r="L553" s="5">
        <v>0.42699999999999999</v>
      </c>
      <c r="M553" s="5">
        <v>0.7</v>
      </c>
      <c r="N553" s="5">
        <v>1.9</v>
      </c>
      <c r="O553" s="5">
        <v>0.39100000000000001</v>
      </c>
      <c r="P553" s="5">
        <v>1.3</v>
      </c>
      <c r="Q553" s="5">
        <v>2.9</v>
      </c>
      <c r="R553" s="5">
        <v>0.45</v>
      </c>
      <c r="S553" s="5">
        <v>0.503</v>
      </c>
      <c r="T553" s="5">
        <v>1</v>
      </c>
      <c r="U553" s="5">
        <v>1.2</v>
      </c>
      <c r="V553" s="5">
        <v>0.81799999999999995</v>
      </c>
      <c r="W553" s="5">
        <v>1.1000000000000001</v>
      </c>
      <c r="X553" s="5">
        <v>2.8</v>
      </c>
      <c r="Y553" s="5">
        <v>3.8</v>
      </c>
      <c r="Z553" s="5">
        <v>1.5</v>
      </c>
      <c r="AA553" s="5">
        <v>0.4</v>
      </c>
      <c r="AB553" s="5">
        <v>0.1</v>
      </c>
      <c r="AC553" s="5">
        <v>1</v>
      </c>
      <c r="AD553" s="5">
        <v>1.9</v>
      </c>
      <c r="AE553" s="5">
        <v>5.8</v>
      </c>
      <c r="AF553" s="50" t="b">
        <f>ISNONTEXT(IF(B553&lt;&gt;B554,COUNTIF($B$3:B553,B553),""))</f>
        <v>0</v>
      </c>
    </row>
    <row r="554" spans="1:32" ht="17" x14ac:dyDescent="0.2">
      <c r="A554" s="4">
        <v>416</v>
      </c>
      <c r="B554" s="6" t="s">
        <v>483</v>
      </c>
      <c r="C554" s="6" t="str">
        <f t="shared" si="8"/>
        <v>Dario Šarić</v>
      </c>
      <c r="D554" s="5" t="s">
        <v>11</v>
      </c>
      <c r="E554" s="5">
        <v>28</v>
      </c>
      <c r="F554" s="6" t="s">
        <v>19</v>
      </c>
      <c r="G554" s="5">
        <v>14</v>
      </c>
      <c r="H554" s="5">
        <v>0</v>
      </c>
      <c r="I554" s="5">
        <v>14.3</v>
      </c>
      <c r="J554" s="5">
        <v>3</v>
      </c>
      <c r="K554" s="5">
        <v>5.7</v>
      </c>
      <c r="L554" s="5">
        <v>0.52500000000000002</v>
      </c>
      <c r="M554" s="5">
        <v>0.9</v>
      </c>
      <c r="N554" s="5">
        <v>2.6</v>
      </c>
      <c r="O554" s="5">
        <v>0.36099999999999999</v>
      </c>
      <c r="P554" s="5">
        <v>2.1</v>
      </c>
      <c r="Q554" s="5">
        <v>3.1</v>
      </c>
      <c r="R554" s="5">
        <v>0.65900000000000003</v>
      </c>
      <c r="S554" s="5">
        <v>0.60599999999999998</v>
      </c>
      <c r="T554" s="5">
        <v>1.4</v>
      </c>
      <c r="U554" s="5">
        <v>1.6</v>
      </c>
      <c r="V554" s="5">
        <v>0.86399999999999999</v>
      </c>
      <c r="W554" s="5">
        <v>0.6</v>
      </c>
      <c r="X554" s="5">
        <v>2.8</v>
      </c>
      <c r="Y554" s="5">
        <v>3.4</v>
      </c>
      <c r="Z554" s="5">
        <v>1</v>
      </c>
      <c r="AA554" s="5">
        <v>0.3</v>
      </c>
      <c r="AB554" s="5">
        <v>0</v>
      </c>
      <c r="AC554" s="5">
        <v>1.2</v>
      </c>
      <c r="AD554" s="5">
        <v>1.8</v>
      </c>
      <c r="AE554" s="5">
        <v>8.3000000000000007</v>
      </c>
      <c r="AF554" s="50" t="b">
        <f>ISNONTEXT(IF(B554&lt;&gt;B555,COUNTIF($B$3:B554,B554),""))</f>
        <v>1</v>
      </c>
    </row>
    <row r="555" spans="1:32" ht="17" x14ac:dyDescent="0.2">
      <c r="A555" s="4">
        <v>417</v>
      </c>
      <c r="B555" s="6" t="s">
        <v>484</v>
      </c>
      <c r="C555" s="6" t="str">
        <f t="shared" si="8"/>
        <v>Olivier Sarr</v>
      </c>
      <c r="D555" s="5" t="s">
        <v>63</v>
      </c>
      <c r="E555" s="5">
        <v>23</v>
      </c>
      <c r="F555" s="6" t="s">
        <v>19</v>
      </c>
      <c r="G555" s="5">
        <v>3</v>
      </c>
      <c r="H555" s="5">
        <v>0</v>
      </c>
      <c r="I555" s="5">
        <v>10.7</v>
      </c>
      <c r="J555" s="5">
        <v>1</v>
      </c>
      <c r="K555" s="5">
        <v>2.2999999999999998</v>
      </c>
      <c r="L555" s="5">
        <v>0.42899999999999999</v>
      </c>
      <c r="M555" s="5">
        <v>0</v>
      </c>
      <c r="N555" s="5">
        <v>1</v>
      </c>
      <c r="O555" s="5">
        <v>0</v>
      </c>
      <c r="P555" s="5">
        <v>1</v>
      </c>
      <c r="Q555" s="5">
        <v>1.3</v>
      </c>
      <c r="R555" s="5">
        <v>0.75</v>
      </c>
      <c r="S555" s="5">
        <v>0.42899999999999999</v>
      </c>
      <c r="T555" s="5">
        <v>0.3</v>
      </c>
      <c r="U555" s="5">
        <v>0.3</v>
      </c>
      <c r="V555" s="5">
        <v>1</v>
      </c>
      <c r="W555" s="5">
        <v>1</v>
      </c>
      <c r="X555" s="5">
        <v>1</v>
      </c>
      <c r="Y555" s="5">
        <v>2</v>
      </c>
      <c r="Z555" s="5">
        <v>0</v>
      </c>
      <c r="AA555" s="5">
        <v>0</v>
      </c>
      <c r="AB555" s="5">
        <v>1</v>
      </c>
      <c r="AC555" s="5">
        <v>0.3</v>
      </c>
      <c r="AD555" s="5">
        <v>1.7</v>
      </c>
      <c r="AE555" s="5">
        <v>2.2999999999999998</v>
      </c>
      <c r="AF555" s="50" t="b">
        <f>ISNONTEXT(IF(B555&lt;&gt;B556,COUNTIF($B$3:B555,B555),""))</f>
        <v>1</v>
      </c>
    </row>
    <row r="556" spans="1:32" ht="17" x14ac:dyDescent="0.2">
      <c r="A556" s="4">
        <v>418</v>
      </c>
      <c r="B556" s="6" t="s">
        <v>485</v>
      </c>
      <c r="C556" s="6" t="str">
        <f t="shared" si="8"/>
        <v>Jordan Schakel</v>
      </c>
      <c r="D556" s="5" t="s">
        <v>77</v>
      </c>
      <c r="E556" s="5">
        <v>24</v>
      </c>
      <c r="F556" s="6" t="s">
        <v>34</v>
      </c>
      <c r="G556" s="5">
        <v>2</v>
      </c>
      <c r="H556" s="5">
        <v>0</v>
      </c>
      <c r="I556" s="5">
        <v>3</v>
      </c>
      <c r="J556" s="5">
        <v>0.5</v>
      </c>
      <c r="K556" s="5">
        <v>1</v>
      </c>
      <c r="L556" s="5">
        <v>0.5</v>
      </c>
      <c r="M556" s="5">
        <v>0.5</v>
      </c>
      <c r="N556" s="5">
        <v>0.5</v>
      </c>
      <c r="O556" s="5">
        <v>1</v>
      </c>
      <c r="P556" s="5">
        <v>0</v>
      </c>
      <c r="Q556" s="5">
        <v>0.5</v>
      </c>
      <c r="R556" s="5">
        <v>0</v>
      </c>
      <c r="S556" s="5">
        <v>0.75</v>
      </c>
      <c r="T556" s="5">
        <v>0</v>
      </c>
      <c r="U556" s="5">
        <v>0</v>
      </c>
      <c r="V556" s="5"/>
      <c r="W556" s="5">
        <v>0</v>
      </c>
      <c r="X556" s="5">
        <v>0</v>
      </c>
      <c r="Y556" s="5">
        <v>0</v>
      </c>
      <c r="Z556" s="5">
        <v>0.5</v>
      </c>
      <c r="AA556" s="5">
        <v>0.5</v>
      </c>
      <c r="AB556" s="5">
        <v>0</v>
      </c>
      <c r="AC556" s="5">
        <v>0</v>
      </c>
      <c r="AD556" s="5">
        <v>0.5</v>
      </c>
      <c r="AE556" s="5">
        <v>1.5</v>
      </c>
      <c r="AF556" s="50" t="b">
        <f>ISNONTEXT(IF(B556&lt;&gt;B557,COUNTIF($B$3:B556,B556),""))</f>
        <v>1</v>
      </c>
    </row>
    <row r="557" spans="1:32" ht="17" x14ac:dyDescent="0.2">
      <c r="A557" s="4">
        <v>419</v>
      </c>
      <c r="B557" s="6" t="s">
        <v>486</v>
      </c>
      <c r="C557" s="6" t="str">
        <f t="shared" si="8"/>
        <v>Admiral Schofield</v>
      </c>
      <c r="D557" s="5" t="s">
        <v>11</v>
      </c>
      <c r="E557" s="5">
        <v>25</v>
      </c>
      <c r="F557" s="6" t="s">
        <v>27</v>
      </c>
      <c r="G557" s="5">
        <v>31</v>
      </c>
      <c r="H557" s="5">
        <v>0</v>
      </c>
      <c r="I557" s="5">
        <v>11.9</v>
      </c>
      <c r="J557" s="5">
        <v>1.5</v>
      </c>
      <c r="K557" s="5">
        <v>3.1</v>
      </c>
      <c r="L557" s="5">
        <v>0.48399999999999999</v>
      </c>
      <c r="M557" s="5">
        <v>0.6</v>
      </c>
      <c r="N557" s="5">
        <v>1.8</v>
      </c>
      <c r="O557" s="5">
        <v>0.35099999999999998</v>
      </c>
      <c r="P557" s="5">
        <v>0.8</v>
      </c>
      <c r="Q557" s="5">
        <v>1.2</v>
      </c>
      <c r="R557" s="5">
        <v>0.68400000000000005</v>
      </c>
      <c r="S557" s="5">
        <v>0.58899999999999997</v>
      </c>
      <c r="T557" s="5">
        <v>0.5</v>
      </c>
      <c r="U557" s="5">
        <v>0.6</v>
      </c>
      <c r="V557" s="5">
        <v>0.89500000000000002</v>
      </c>
      <c r="W557" s="5">
        <v>0.6</v>
      </c>
      <c r="X557" s="5">
        <v>1.1000000000000001</v>
      </c>
      <c r="Y557" s="5">
        <v>1.7</v>
      </c>
      <c r="Z557" s="5">
        <v>0.8</v>
      </c>
      <c r="AA557" s="5">
        <v>0.2</v>
      </c>
      <c r="AB557" s="5">
        <v>0.1</v>
      </c>
      <c r="AC557" s="5">
        <v>0.2</v>
      </c>
      <c r="AD557" s="5">
        <v>1.7</v>
      </c>
      <c r="AE557" s="5">
        <v>4.2</v>
      </c>
      <c r="AF557" s="50" t="b">
        <f>ISNONTEXT(IF(B557&lt;&gt;B558,COUNTIF($B$3:B557,B557),""))</f>
        <v>1</v>
      </c>
    </row>
    <row r="558" spans="1:32" ht="17" x14ac:dyDescent="0.2">
      <c r="A558" s="4">
        <v>420</v>
      </c>
      <c r="B558" s="6" t="s">
        <v>487</v>
      </c>
      <c r="C558" s="6" t="str">
        <f t="shared" si="8"/>
        <v>Dennis Schröder</v>
      </c>
      <c r="D558" s="5" t="s">
        <v>73</v>
      </c>
      <c r="E558" s="5">
        <v>29</v>
      </c>
      <c r="F558" s="6" t="s">
        <v>39</v>
      </c>
      <c r="G558" s="5">
        <v>57</v>
      </c>
      <c r="H558" s="5">
        <v>47</v>
      </c>
      <c r="I558" s="5">
        <v>30.6</v>
      </c>
      <c r="J558" s="5">
        <v>4.2</v>
      </c>
      <c r="K558" s="5">
        <v>10.1</v>
      </c>
      <c r="L558" s="5">
        <v>0.41699999999999998</v>
      </c>
      <c r="M558" s="5">
        <v>1.1000000000000001</v>
      </c>
      <c r="N558" s="5">
        <v>3.5</v>
      </c>
      <c r="O558" s="5">
        <v>0.33</v>
      </c>
      <c r="P558" s="5">
        <v>3.1</v>
      </c>
      <c r="Q558" s="5">
        <v>6.6</v>
      </c>
      <c r="R558" s="5">
        <v>0.46300000000000002</v>
      </c>
      <c r="S558" s="5">
        <v>0.47399999999999998</v>
      </c>
      <c r="T558" s="5">
        <v>3.2</v>
      </c>
      <c r="U558" s="5">
        <v>3.7</v>
      </c>
      <c r="V558" s="5">
        <v>0.872</v>
      </c>
      <c r="W558" s="5">
        <v>0.2</v>
      </c>
      <c r="X558" s="5">
        <v>2.2000000000000002</v>
      </c>
      <c r="Y558" s="5">
        <v>2.5</v>
      </c>
      <c r="Z558" s="5">
        <v>4.5999999999999996</v>
      </c>
      <c r="AA558" s="5">
        <v>0.8</v>
      </c>
      <c r="AB558" s="5">
        <v>0.1</v>
      </c>
      <c r="AC558" s="5">
        <v>1.8</v>
      </c>
      <c r="AD558" s="5">
        <v>2.2000000000000002</v>
      </c>
      <c r="AE558" s="5">
        <v>12.8</v>
      </c>
      <c r="AF558" s="50" t="b">
        <f>ISNONTEXT(IF(B558&lt;&gt;B559,COUNTIF($B$3:B558,B558),""))</f>
        <v>1</v>
      </c>
    </row>
    <row r="559" spans="1:32" ht="17" x14ac:dyDescent="0.2">
      <c r="A559" s="4" t="s">
        <v>44</v>
      </c>
      <c r="B559" s="4" t="s">
        <v>45</v>
      </c>
      <c r="C559" s="6" t="str">
        <f t="shared" si="8"/>
        <v>Player</v>
      </c>
      <c r="D559" s="4" t="s">
        <v>46</v>
      </c>
      <c r="E559" s="4" t="s">
        <v>47</v>
      </c>
      <c r="F559" s="4" t="s">
        <v>48</v>
      </c>
      <c r="G559" s="4" t="s">
        <v>49</v>
      </c>
      <c r="H559" s="4" t="s">
        <v>50</v>
      </c>
      <c r="I559" s="4" t="s">
        <v>51</v>
      </c>
      <c r="J559" s="4" t="s">
        <v>52</v>
      </c>
      <c r="K559" s="4" t="s">
        <v>1</v>
      </c>
      <c r="L559" s="4" t="s">
        <v>2</v>
      </c>
      <c r="M559" s="4" t="s">
        <v>53</v>
      </c>
      <c r="N559" s="4" t="s">
        <v>3</v>
      </c>
      <c r="O559" s="4" t="s">
        <v>4</v>
      </c>
      <c r="P559" s="4" t="s">
        <v>54</v>
      </c>
      <c r="Q559" s="4" t="s">
        <v>55</v>
      </c>
      <c r="R559" s="4" t="s">
        <v>56</v>
      </c>
      <c r="S559" s="4" t="s">
        <v>57</v>
      </c>
      <c r="T559" s="4" t="s">
        <v>58</v>
      </c>
      <c r="U559" s="4" t="s">
        <v>5</v>
      </c>
      <c r="V559" s="4" t="s">
        <v>6</v>
      </c>
      <c r="W559" s="4" t="s">
        <v>59</v>
      </c>
      <c r="X559" s="4" t="s">
        <v>60</v>
      </c>
      <c r="Y559" s="4" t="s">
        <v>61</v>
      </c>
      <c r="Z559" s="4" t="s">
        <v>7</v>
      </c>
      <c r="AA559" s="4" t="s">
        <v>8</v>
      </c>
      <c r="AB559" s="4" t="s">
        <v>9</v>
      </c>
      <c r="AC559" s="4" t="s">
        <v>10</v>
      </c>
      <c r="AD559" s="4" t="s">
        <v>11</v>
      </c>
      <c r="AE559" s="4" t="s">
        <v>0</v>
      </c>
      <c r="AF559" s="50" t="b">
        <f>ISNONTEXT(IF(B559&lt;&gt;B560,COUNTIF($B$3:B559,B559),""))</f>
        <v>1</v>
      </c>
    </row>
    <row r="560" spans="1:32" ht="17" x14ac:dyDescent="0.2">
      <c r="A560" s="4">
        <v>421</v>
      </c>
      <c r="B560" s="6" t="s">
        <v>488</v>
      </c>
      <c r="C560" s="6" t="str">
        <f t="shared" si="8"/>
        <v>Dereon Seabron</v>
      </c>
      <c r="D560" s="5" t="s">
        <v>67</v>
      </c>
      <c r="E560" s="5">
        <v>22</v>
      </c>
      <c r="F560" s="6" t="s">
        <v>18</v>
      </c>
      <c r="G560" s="5">
        <v>5</v>
      </c>
      <c r="H560" s="5">
        <v>0</v>
      </c>
      <c r="I560" s="5">
        <v>2.4</v>
      </c>
      <c r="J560" s="5">
        <v>0.4</v>
      </c>
      <c r="K560" s="5">
        <v>1</v>
      </c>
      <c r="L560" s="5">
        <v>0.4</v>
      </c>
      <c r="M560" s="5">
        <v>0</v>
      </c>
      <c r="N560" s="5">
        <v>0</v>
      </c>
      <c r="O560" s="5"/>
      <c r="P560" s="5">
        <v>0.4</v>
      </c>
      <c r="Q560" s="5">
        <v>1</v>
      </c>
      <c r="R560" s="5">
        <v>0.4</v>
      </c>
      <c r="S560" s="5">
        <v>0.4</v>
      </c>
      <c r="T560" s="5">
        <v>0</v>
      </c>
      <c r="U560" s="5">
        <v>0</v>
      </c>
      <c r="V560" s="5"/>
      <c r="W560" s="5">
        <v>0.2</v>
      </c>
      <c r="X560" s="5">
        <v>0</v>
      </c>
      <c r="Y560" s="5">
        <v>0.2</v>
      </c>
      <c r="Z560" s="5">
        <v>0</v>
      </c>
      <c r="AA560" s="5">
        <v>0</v>
      </c>
      <c r="AB560" s="5">
        <v>0</v>
      </c>
      <c r="AC560" s="5">
        <v>0</v>
      </c>
      <c r="AD560" s="5">
        <v>0.2</v>
      </c>
      <c r="AE560" s="5">
        <v>0.8</v>
      </c>
      <c r="AF560" s="50" t="b">
        <f>ISNONTEXT(IF(B560&lt;&gt;B561,COUNTIF($B$3:B560,B560),""))</f>
        <v>1</v>
      </c>
    </row>
    <row r="561" spans="1:32" ht="17" x14ac:dyDescent="0.2">
      <c r="A561" s="4">
        <v>422</v>
      </c>
      <c r="B561" s="6" t="s">
        <v>489</v>
      </c>
      <c r="C561" s="6" t="str">
        <f t="shared" si="8"/>
        <v>Alperen Şengün</v>
      </c>
      <c r="D561" s="5" t="s">
        <v>63</v>
      </c>
      <c r="E561" s="5">
        <v>20</v>
      </c>
      <c r="F561" s="6" t="s">
        <v>20</v>
      </c>
      <c r="G561" s="5">
        <v>64</v>
      </c>
      <c r="H561" s="5">
        <v>61</v>
      </c>
      <c r="I561" s="5">
        <v>28.5</v>
      </c>
      <c r="J561" s="5">
        <v>5.9</v>
      </c>
      <c r="K561" s="5">
        <v>10.6</v>
      </c>
      <c r="L561" s="5">
        <v>0.55400000000000005</v>
      </c>
      <c r="M561" s="5">
        <v>0.2</v>
      </c>
      <c r="N561" s="5">
        <v>0.7</v>
      </c>
      <c r="O561" s="5">
        <v>0.33300000000000002</v>
      </c>
      <c r="P561" s="5">
        <v>5.6</v>
      </c>
      <c r="Q561" s="5">
        <v>9.9</v>
      </c>
      <c r="R561" s="5">
        <v>0.56999999999999995</v>
      </c>
      <c r="S561" s="5">
        <v>0.56499999999999995</v>
      </c>
      <c r="T561" s="5">
        <v>2.8</v>
      </c>
      <c r="U561" s="5">
        <v>3.8</v>
      </c>
      <c r="V561" s="5">
        <v>0.73299999999999998</v>
      </c>
      <c r="W561" s="5">
        <v>3.2</v>
      </c>
      <c r="X561" s="5">
        <v>5.6</v>
      </c>
      <c r="Y561" s="5">
        <v>8.8000000000000007</v>
      </c>
      <c r="Z561" s="5">
        <v>3.8</v>
      </c>
      <c r="AA561" s="5">
        <v>0.9</v>
      </c>
      <c r="AB561" s="5">
        <v>0.9</v>
      </c>
      <c r="AC561" s="5">
        <v>2.5</v>
      </c>
      <c r="AD561" s="5">
        <v>3.4</v>
      </c>
      <c r="AE561" s="5">
        <v>14.7</v>
      </c>
      <c r="AF561" s="50" t="b">
        <f>ISNONTEXT(IF(B561&lt;&gt;B562,COUNTIF($B$3:B561,B561),""))</f>
        <v>1</v>
      </c>
    </row>
    <row r="562" spans="1:32" ht="17" x14ac:dyDescent="0.2">
      <c r="A562" s="4">
        <v>423</v>
      </c>
      <c r="B562" s="6" t="s">
        <v>490</v>
      </c>
      <c r="C562" s="6" t="str">
        <f t="shared" si="8"/>
        <v>Collin Sexton</v>
      </c>
      <c r="D562" s="5" t="s">
        <v>67</v>
      </c>
      <c r="E562" s="5">
        <v>24</v>
      </c>
      <c r="F562" s="6" t="s">
        <v>30</v>
      </c>
      <c r="G562" s="5">
        <v>47</v>
      </c>
      <c r="H562" s="5">
        <v>15</v>
      </c>
      <c r="I562" s="5">
        <v>24</v>
      </c>
      <c r="J562" s="5">
        <v>4.9000000000000004</v>
      </c>
      <c r="K562" s="5">
        <v>9.6999999999999993</v>
      </c>
      <c r="L562" s="5">
        <v>0.50700000000000001</v>
      </c>
      <c r="M562" s="5">
        <v>1</v>
      </c>
      <c r="N562" s="5">
        <v>2.5</v>
      </c>
      <c r="O562" s="5">
        <v>0.41</v>
      </c>
      <c r="P562" s="5">
        <v>3.9</v>
      </c>
      <c r="Q562" s="5">
        <v>7.2</v>
      </c>
      <c r="R562" s="5">
        <v>0.54</v>
      </c>
      <c r="S562" s="5">
        <v>0.55900000000000005</v>
      </c>
      <c r="T562" s="5">
        <v>3.4</v>
      </c>
      <c r="U562" s="5">
        <v>4.2</v>
      </c>
      <c r="V562" s="5">
        <v>0.82199999999999995</v>
      </c>
      <c r="W562" s="5">
        <v>0.8</v>
      </c>
      <c r="X562" s="5">
        <v>1.4</v>
      </c>
      <c r="Y562" s="5">
        <v>2.2000000000000002</v>
      </c>
      <c r="Z562" s="5">
        <v>2.9</v>
      </c>
      <c r="AA562" s="5">
        <v>0.6</v>
      </c>
      <c r="AB562" s="5">
        <v>0.1</v>
      </c>
      <c r="AC562" s="5">
        <v>1.8</v>
      </c>
      <c r="AD562" s="5">
        <v>2.2999999999999998</v>
      </c>
      <c r="AE562" s="5">
        <v>14.3</v>
      </c>
      <c r="AF562" s="50" t="b">
        <f>ISNONTEXT(IF(B562&lt;&gt;B563,COUNTIF($B$3:B562,B562),""))</f>
        <v>1</v>
      </c>
    </row>
    <row r="563" spans="1:32" ht="17" x14ac:dyDescent="0.2">
      <c r="A563" s="4">
        <v>424</v>
      </c>
      <c r="B563" s="6" t="s">
        <v>491</v>
      </c>
      <c r="C563" s="6" t="str">
        <f t="shared" si="8"/>
        <v>Landry Shamet</v>
      </c>
      <c r="D563" s="5" t="s">
        <v>67</v>
      </c>
      <c r="E563" s="5">
        <v>25</v>
      </c>
      <c r="F563" s="6" t="s">
        <v>83</v>
      </c>
      <c r="G563" s="5">
        <v>30</v>
      </c>
      <c r="H563" s="5">
        <v>7</v>
      </c>
      <c r="I563" s="5">
        <v>21.4</v>
      </c>
      <c r="J563" s="5">
        <v>3.1</v>
      </c>
      <c r="K563" s="5">
        <v>8.1</v>
      </c>
      <c r="L563" s="5">
        <v>0.38</v>
      </c>
      <c r="M563" s="5">
        <v>2</v>
      </c>
      <c r="N563" s="5">
        <v>5.4</v>
      </c>
      <c r="O563" s="5">
        <v>0.377</v>
      </c>
      <c r="P563" s="5">
        <v>1</v>
      </c>
      <c r="Q563" s="5">
        <v>2.7</v>
      </c>
      <c r="R563" s="5">
        <v>0.38800000000000001</v>
      </c>
      <c r="S563" s="5">
        <v>0.50600000000000001</v>
      </c>
      <c r="T563" s="5">
        <v>1.4</v>
      </c>
      <c r="U563" s="5">
        <v>1.5</v>
      </c>
      <c r="V563" s="5">
        <v>0.91100000000000003</v>
      </c>
      <c r="W563" s="5">
        <v>0.3</v>
      </c>
      <c r="X563" s="5">
        <v>1.4</v>
      </c>
      <c r="Y563" s="5">
        <v>1.7</v>
      </c>
      <c r="Z563" s="5">
        <v>2.2000000000000002</v>
      </c>
      <c r="AA563" s="5">
        <v>0.6</v>
      </c>
      <c r="AB563" s="5">
        <v>0.2</v>
      </c>
      <c r="AC563" s="5">
        <v>1</v>
      </c>
      <c r="AD563" s="5">
        <v>1.5</v>
      </c>
      <c r="AE563" s="5">
        <v>9.5</v>
      </c>
      <c r="AF563" s="50" t="b">
        <f>ISNONTEXT(IF(B563&lt;&gt;B564,COUNTIF($B$3:B563,B563),""))</f>
        <v>1</v>
      </c>
    </row>
    <row r="564" spans="1:32" ht="17" x14ac:dyDescent="0.2">
      <c r="A564" s="4">
        <v>425</v>
      </c>
      <c r="B564" s="6" t="s">
        <v>492</v>
      </c>
      <c r="C564" s="6" t="str">
        <f t="shared" si="8"/>
        <v>Day'Ron Sharpe</v>
      </c>
      <c r="D564" s="5" t="s">
        <v>63</v>
      </c>
      <c r="E564" s="5">
        <v>21</v>
      </c>
      <c r="F564" s="6" t="s">
        <v>125</v>
      </c>
      <c r="G564" s="5">
        <v>36</v>
      </c>
      <c r="H564" s="5">
        <v>2</v>
      </c>
      <c r="I564" s="5">
        <v>11.2</v>
      </c>
      <c r="J564" s="5">
        <v>1.8</v>
      </c>
      <c r="K564" s="5">
        <v>3.4</v>
      </c>
      <c r="L564" s="5">
        <v>0.51600000000000001</v>
      </c>
      <c r="M564" s="5">
        <v>0.1</v>
      </c>
      <c r="N564" s="5">
        <v>0.3</v>
      </c>
      <c r="O564" s="5">
        <v>0.55600000000000005</v>
      </c>
      <c r="P564" s="5">
        <v>1.6</v>
      </c>
      <c r="Q564" s="5">
        <v>3.1</v>
      </c>
      <c r="R564" s="5">
        <v>0.51300000000000001</v>
      </c>
      <c r="S564" s="5">
        <v>0.53700000000000003</v>
      </c>
      <c r="T564" s="5">
        <v>0.5</v>
      </c>
      <c r="U564" s="5">
        <v>0.8</v>
      </c>
      <c r="V564" s="5">
        <v>0.60699999999999998</v>
      </c>
      <c r="W564" s="5">
        <v>1.7</v>
      </c>
      <c r="X564" s="5">
        <v>2.1</v>
      </c>
      <c r="Y564" s="5">
        <v>3.8</v>
      </c>
      <c r="Z564" s="5">
        <v>0.8</v>
      </c>
      <c r="AA564" s="5">
        <v>0.2</v>
      </c>
      <c r="AB564" s="5">
        <v>0.6</v>
      </c>
      <c r="AC564" s="5">
        <v>1</v>
      </c>
      <c r="AD564" s="5">
        <v>2</v>
      </c>
      <c r="AE564" s="5">
        <v>4.0999999999999996</v>
      </c>
      <c r="AF564" s="50" t="b">
        <f>ISNONTEXT(IF(B564&lt;&gt;B565,COUNTIF($B$3:B564,B564),""))</f>
        <v>1</v>
      </c>
    </row>
    <row r="565" spans="1:32" ht="17" x14ac:dyDescent="0.2">
      <c r="A565" s="4">
        <v>426</v>
      </c>
      <c r="B565" s="6" t="s">
        <v>493</v>
      </c>
      <c r="C565" s="6" t="str">
        <f t="shared" si="8"/>
        <v>Shaedon Sharpe</v>
      </c>
      <c r="D565" s="5" t="s">
        <v>67</v>
      </c>
      <c r="E565" s="5">
        <v>19</v>
      </c>
      <c r="F565" s="6" t="s">
        <v>33</v>
      </c>
      <c r="G565" s="5">
        <v>69</v>
      </c>
      <c r="H565" s="5">
        <v>5</v>
      </c>
      <c r="I565" s="5">
        <v>20.2</v>
      </c>
      <c r="J565" s="5">
        <v>3.1</v>
      </c>
      <c r="K565" s="5">
        <v>6.6</v>
      </c>
      <c r="L565" s="5">
        <v>0.47499999999999998</v>
      </c>
      <c r="M565" s="5">
        <v>1</v>
      </c>
      <c r="N565" s="5">
        <v>2.9</v>
      </c>
      <c r="O565" s="5">
        <v>0.35</v>
      </c>
      <c r="P565" s="5">
        <v>2.1</v>
      </c>
      <c r="Q565" s="5">
        <v>3.7</v>
      </c>
      <c r="R565" s="5">
        <v>0.56999999999999995</v>
      </c>
      <c r="S565" s="5">
        <v>0.55100000000000005</v>
      </c>
      <c r="T565" s="5">
        <v>0.6</v>
      </c>
      <c r="U565" s="5">
        <v>0.9</v>
      </c>
      <c r="V565" s="5">
        <v>0.67200000000000004</v>
      </c>
      <c r="W565" s="5">
        <v>0.7</v>
      </c>
      <c r="X565" s="5">
        <v>1.8</v>
      </c>
      <c r="Y565" s="5">
        <v>2.5</v>
      </c>
      <c r="Z565" s="5">
        <v>0.8</v>
      </c>
      <c r="AA565" s="5">
        <v>0.4</v>
      </c>
      <c r="AB565" s="5">
        <v>0.3</v>
      </c>
      <c r="AC565" s="5">
        <v>0.8</v>
      </c>
      <c r="AD565" s="5">
        <v>1.7</v>
      </c>
      <c r="AE565" s="5">
        <v>7.9</v>
      </c>
      <c r="AF565" s="50" t="b">
        <f>ISNONTEXT(IF(B565&lt;&gt;B566,COUNTIF($B$3:B565,B565),""))</f>
        <v>1</v>
      </c>
    </row>
    <row r="566" spans="1:32" ht="17" x14ac:dyDescent="0.2">
      <c r="A566" s="4">
        <v>427</v>
      </c>
      <c r="B566" s="6" t="s">
        <v>494</v>
      </c>
      <c r="C566" s="6" t="str">
        <f t="shared" si="8"/>
        <v>Pascal Siakam</v>
      </c>
      <c r="D566" s="5" t="s">
        <v>63</v>
      </c>
      <c r="E566" s="5">
        <v>28</v>
      </c>
      <c r="F566" s="6" t="s">
        <v>40</v>
      </c>
      <c r="G566" s="5">
        <v>60</v>
      </c>
      <c r="H566" s="5">
        <v>60</v>
      </c>
      <c r="I566" s="5">
        <v>37.5</v>
      </c>
      <c r="J566" s="5">
        <v>8.8000000000000007</v>
      </c>
      <c r="K566" s="5">
        <v>18.600000000000001</v>
      </c>
      <c r="L566" s="5">
        <v>0.47199999999999998</v>
      </c>
      <c r="M566" s="5">
        <v>1.4</v>
      </c>
      <c r="N566" s="5">
        <v>4.0999999999999996</v>
      </c>
      <c r="O566" s="5">
        <v>0.34399999999999997</v>
      </c>
      <c r="P566" s="5">
        <v>7.4</v>
      </c>
      <c r="Q566" s="5">
        <v>14.6</v>
      </c>
      <c r="R566" s="5">
        <v>0.50700000000000001</v>
      </c>
      <c r="S566" s="5">
        <v>0.50900000000000001</v>
      </c>
      <c r="T566" s="5">
        <v>5.3</v>
      </c>
      <c r="U566" s="5">
        <v>6.9</v>
      </c>
      <c r="V566" s="5">
        <v>0.76500000000000001</v>
      </c>
      <c r="W566" s="5">
        <v>1.9</v>
      </c>
      <c r="X566" s="5">
        <v>5.8</v>
      </c>
      <c r="Y566" s="5">
        <v>7.7</v>
      </c>
      <c r="Z566" s="5">
        <v>5.9</v>
      </c>
      <c r="AA566" s="5">
        <v>0.9</v>
      </c>
      <c r="AB566" s="5">
        <v>0.5</v>
      </c>
      <c r="AC566" s="5">
        <v>2.5</v>
      </c>
      <c r="AD566" s="5">
        <v>3.3</v>
      </c>
      <c r="AE566" s="5">
        <v>24.2</v>
      </c>
      <c r="AF566" s="50" t="b">
        <f>ISNONTEXT(IF(B566&lt;&gt;B567,COUNTIF($B$3:B566,B566),""))</f>
        <v>1</v>
      </c>
    </row>
    <row r="567" spans="1:32" ht="17" x14ac:dyDescent="0.2">
      <c r="A567" s="4">
        <v>428</v>
      </c>
      <c r="B567" s="6" t="s">
        <v>495</v>
      </c>
      <c r="C567" s="6" t="str">
        <f t="shared" si="8"/>
        <v>Chris Silva</v>
      </c>
      <c r="D567" s="5" t="s">
        <v>11</v>
      </c>
      <c r="E567" s="5">
        <v>26</v>
      </c>
      <c r="F567" s="6" t="s">
        <v>23</v>
      </c>
      <c r="G567" s="5">
        <v>1</v>
      </c>
      <c r="H567" s="5">
        <v>0</v>
      </c>
      <c r="I567" s="5">
        <v>3</v>
      </c>
      <c r="J567" s="5">
        <v>1</v>
      </c>
      <c r="K567" s="5">
        <v>1</v>
      </c>
      <c r="L567" s="5">
        <v>1</v>
      </c>
      <c r="M567" s="5">
        <v>0</v>
      </c>
      <c r="N567" s="5">
        <v>0</v>
      </c>
      <c r="O567" s="5"/>
      <c r="P567" s="5">
        <v>1</v>
      </c>
      <c r="Q567" s="5">
        <v>1</v>
      </c>
      <c r="R567" s="5">
        <v>1</v>
      </c>
      <c r="S567" s="5">
        <v>1</v>
      </c>
      <c r="T567" s="5">
        <v>0</v>
      </c>
      <c r="U567" s="5">
        <v>0</v>
      </c>
      <c r="V567" s="5"/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1</v>
      </c>
      <c r="AD567" s="5">
        <v>2</v>
      </c>
      <c r="AE567" s="5">
        <v>2</v>
      </c>
      <c r="AF567" s="50" t="b">
        <f>ISNONTEXT(IF(B567&lt;&gt;B568,COUNTIF($B$3:B567,B567),""))</f>
        <v>1</v>
      </c>
    </row>
    <row r="568" spans="1:32" ht="17" x14ac:dyDescent="0.2">
      <c r="A568" s="4">
        <v>429</v>
      </c>
      <c r="B568" s="6" t="s">
        <v>496</v>
      </c>
      <c r="C568" s="6" t="str">
        <f t="shared" si="8"/>
        <v>Ben Simmons</v>
      </c>
      <c r="D568" s="5" t="s">
        <v>73</v>
      </c>
      <c r="E568" s="5">
        <v>26</v>
      </c>
      <c r="F568" s="6" t="s">
        <v>125</v>
      </c>
      <c r="G568" s="5">
        <v>42</v>
      </c>
      <c r="H568" s="5">
        <v>33</v>
      </c>
      <c r="I568" s="5">
        <v>26.3</v>
      </c>
      <c r="J568" s="5">
        <v>3.2</v>
      </c>
      <c r="K568" s="5">
        <v>5.6</v>
      </c>
      <c r="L568" s="5">
        <v>0.56599999999999995</v>
      </c>
      <c r="M568" s="5">
        <v>0</v>
      </c>
      <c r="N568" s="5">
        <v>0</v>
      </c>
      <c r="O568" s="5">
        <v>0</v>
      </c>
      <c r="P568" s="5">
        <v>3.2</v>
      </c>
      <c r="Q568" s="5">
        <v>5.5</v>
      </c>
      <c r="R568" s="5">
        <v>0.57099999999999995</v>
      </c>
      <c r="S568" s="5">
        <v>0.56599999999999995</v>
      </c>
      <c r="T568" s="5">
        <v>0.6</v>
      </c>
      <c r="U568" s="5">
        <v>1.4</v>
      </c>
      <c r="V568" s="5">
        <v>0.439</v>
      </c>
      <c r="W568" s="5">
        <v>1</v>
      </c>
      <c r="X568" s="5">
        <v>5.3</v>
      </c>
      <c r="Y568" s="5">
        <v>6.3</v>
      </c>
      <c r="Z568" s="5">
        <v>6.1</v>
      </c>
      <c r="AA568" s="5">
        <v>1.3</v>
      </c>
      <c r="AB568" s="5">
        <v>0.6</v>
      </c>
      <c r="AC568" s="5">
        <v>2.2999999999999998</v>
      </c>
      <c r="AD568" s="5">
        <v>3.3</v>
      </c>
      <c r="AE568" s="5">
        <v>6.9</v>
      </c>
      <c r="AF568" s="50" t="b">
        <f>ISNONTEXT(IF(B568&lt;&gt;B569,COUNTIF($B$3:B568,B568),""))</f>
        <v>1</v>
      </c>
    </row>
    <row r="569" spans="1:32" ht="17" x14ac:dyDescent="0.2">
      <c r="A569" s="4">
        <v>430</v>
      </c>
      <c r="B569" s="6" t="s">
        <v>497</v>
      </c>
      <c r="C569" s="6" t="str">
        <f t="shared" si="8"/>
        <v>Marko Simonovic</v>
      </c>
      <c r="D569" s="5" t="s">
        <v>63</v>
      </c>
      <c r="E569" s="5">
        <v>23</v>
      </c>
      <c r="F569" s="6" t="s">
        <v>21</v>
      </c>
      <c r="G569" s="5">
        <v>3</v>
      </c>
      <c r="H569" s="5">
        <v>0</v>
      </c>
      <c r="I569" s="5">
        <v>1.7</v>
      </c>
      <c r="J569" s="5">
        <v>0</v>
      </c>
      <c r="K569" s="5">
        <v>0.3</v>
      </c>
      <c r="L569" s="5">
        <v>0</v>
      </c>
      <c r="M569" s="5">
        <v>0</v>
      </c>
      <c r="N569" s="5">
        <v>0.3</v>
      </c>
      <c r="O569" s="5">
        <v>0</v>
      </c>
      <c r="P569" s="5">
        <v>0</v>
      </c>
      <c r="Q569" s="5">
        <v>0</v>
      </c>
      <c r="R569" s="5"/>
      <c r="S569" s="5">
        <v>0</v>
      </c>
      <c r="T569" s="5">
        <v>0</v>
      </c>
      <c r="U569" s="5">
        <v>0</v>
      </c>
      <c r="V569" s="5"/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0.3</v>
      </c>
      <c r="AE569" s="5">
        <v>0</v>
      </c>
      <c r="AF569" s="50" t="b">
        <f>ISNONTEXT(IF(B569&lt;&gt;B570,COUNTIF($B$3:B569,B569),""))</f>
        <v>1</v>
      </c>
    </row>
    <row r="570" spans="1:32" ht="17" x14ac:dyDescent="0.2">
      <c r="A570" s="4">
        <v>431</v>
      </c>
      <c r="B570" s="6" t="s">
        <v>498</v>
      </c>
      <c r="C570" s="6" t="str">
        <f t="shared" si="8"/>
        <v>Anfernee Simons</v>
      </c>
      <c r="D570" s="5" t="s">
        <v>67</v>
      </c>
      <c r="E570" s="5">
        <v>23</v>
      </c>
      <c r="F570" s="6" t="s">
        <v>33</v>
      </c>
      <c r="G570" s="5">
        <v>61</v>
      </c>
      <c r="H570" s="5">
        <v>61</v>
      </c>
      <c r="I570" s="5">
        <v>35</v>
      </c>
      <c r="J570" s="5">
        <v>7.6</v>
      </c>
      <c r="K570" s="5">
        <v>16.899999999999999</v>
      </c>
      <c r="L570" s="5">
        <v>0.44800000000000001</v>
      </c>
      <c r="M570" s="5">
        <v>3.5</v>
      </c>
      <c r="N570" s="5">
        <v>9.1</v>
      </c>
      <c r="O570" s="5">
        <v>0.38</v>
      </c>
      <c r="P570" s="5">
        <v>4.0999999999999996</v>
      </c>
      <c r="Q570" s="5">
        <v>7.8</v>
      </c>
      <c r="R570" s="5">
        <v>0.52600000000000002</v>
      </c>
      <c r="S570" s="5">
        <v>0.55000000000000004</v>
      </c>
      <c r="T570" s="5">
        <v>2.6</v>
      </c>
      <c r="U570" s="5">
        <v>2.9</v>
      </c>
      <c r="V570" s="5">
        <v>0.89200000000000002</v>
      </c>
      <c r="W570" s="5">
        <v>0.3</v>
      </c>
      <c r="X570" s="5">
        <v>2.2999999999999998</v>
      </c>
      <c r="Y570" s="5">
        <v>2.6</v>
      </c>
      <c r="Z570" s="5">
        <v>4</v>
      </c>
      <c r="AA570" s="5">
        <v>0.7</v>
      </c>
      <c r="AB570" s="5">
        <v>0.2</v>
      </c>
      <c r="AC570" s="5">
        <v>2.1</v>
      </c>
      <c r="AD570" s="5">
        <v>2.2999999999999998</v>
      </c>
      <c r="AE570" s="5">
        <v>21.1</v>
      </c>
      <c r="AF570" s="50" t="b">
        <f>ISNONTEXT(IF(B570&lt;&gt;B571,COUNTIF($B$3:B570,B570),""))</f>
        <v>1</v>
      </c>
    </row>
    <row r="571" spans="1:32" ht="17" x14ac:dyDescent="0.2">
      <c r="A571" s="4">
        <v>432</v>
      </c>
      <c r="B571" s="6" t="s">
        <v>499</v>
      </c>
      <c r="C571" s="6" t="str">
        <f t="shared" si="8"/>
        <v>Jericho Sims</v>
      </c>
      <c r="D571" s="5" t="s">
        <v>63</v>
      </c>
      <c r="E571" s="5">
        <v>24</v>
      </c>
      <c r="F571" s="6" t="s">
        <v>12</v>
      </c>
      <c r="G571" s="5">
        <v>49</v>
      </c>
      <c r="H571" s="5">
        <v>16</v>
      </c>
      <c r="I571" s="5">
        <v>15.8</v>
      </c>
      <c r="J571" s="5">
        <v>1.6</v>
      </c>
      <c r="K571" s="5">
        <v>2.1</v>
      </c>
      <c r="L571" s="5">
        <v>0.76900000000000002</v>
      </c>
      <c r="M571" s="5">
        <v>0</v>
      </c>
      <c r="N571" s="5">
        <v>0</v>
      </c>
      <c r="O571" s="5">
        <v>0</v>
      </c>
      <c r="P571" s="5">
        <v>1.6</v>
      </c>
      <c r="Q571" s="5">
        <v>2.1</v>
      </c>
      <c r="R571" s="5">
        <v>0.77700000000000002</v>
      </c>
      <c r="S571" s="5">
        <v>0.76900000000000002</v>
      </c>
      <c r="T571" s="5">
        <v>0.2</v>
      </c>
      <c r="U571" s="5">
        <v>0.3</v>
      </c>
      <c r="V571" s="5">
        <v>0.75</v>
      </c>
      <c r="W571" s="5">
        <v>1.9</v>
      </c>
      <c r="X571" s="5">
        <v>2.8</v>
      </c>
      <c r="Y571" s="5">
        <v>4.7</v>
      </c>
      <c r="Z571" s="5">
        <v>0.5</v>
      </c>
      <c r="AA571" s="5">
        <v>0.3</v>
      </c>
      <c r="AB571" s="5">
        <v>0.6</v>
      </c>
      <c r="AC571" s="5">
        <v>0.5</v>
      </c>
      <c r="AD571" s="5">
        <v>1.9</v>
      </c>
      <c r="AE571" s="5">
        <v>3.5</v>
      </c>
      <c r="AF571" s="50" t="b">
        <f>ISNONTEXT(IF(B571&lt;&gt;B572,COUNTIF($B$3:B571,B571),""))</f>
        <v>1</v>
      </c>
    </row>
    <row r="572" spans="1:32" ht="17" x14ac:dyDescent="0.2">
      <c r="A572" s="4">
        <v>433</v>
      </c>
      <c r="B572" s="6" t="s">
        <v>500</v>
      </c>
      <c r="C572" s="6" t="str">
        <f t="shared" si="8"/>
        <v>Marcus Smart</v>
      </c>
      <c r="D572" s="5" t="s">
        <v>73</v>
      </c>
      <c r="E572" s="5">
        <v>28</v>
      </c>
      <c r="F572" s="6" t="s">
        <v>25</v>
      </c>
      <c r="G572" s="5">
        <v>54</v>
      </c>
      <c r="H572" s="5">
        <v>54</v>
      </c>
      <c r="I572" s="5">
        <v>32.5</v>
      </c>
      <c r="J572" s="5">
        <v>4</v>
      </c>
      <c r="K572" s="5">
        <v>9.6999999999999993</v>
      </c>
      <c r="L572" s="5">
        <v>0.41299999999999998</v>
      </c>
      <c r="M572" s="5">
        <v>1.8</v>
      </c>
      <c r="N572" s="5">
        <v>5.4</v>
      </c>
      <c r="O572" s="5">
        <v>0.33400000000000002</v>
      </c>
      <c r="P572" s="5">
        <v>2.2000000000000002</v>
      </c>
      <c r="Q572" s="5">
        <v>4.3</v>
      </c>
      <c r="R572" s="5">
        <v>0.51300000000000001</v>
      </c>
      <c r="S572" s="5">
        <v>0.50700000000000001</v>
      </c>
      <c r="T572" s="5">
        <v>1.5</v>
      </c>
      <c r="U572" s="5">
        <v>2</v>
      </c>
      <c r="V572" s="5">
        <v>0.755</v>
      </c>
      <c r="W572" s="5">
        <v>0.7</v>
      </c>
      <c r="X572" s="5">
        <v>2.5</v>
      </c>
      <c r="Y572" s="5">
        <v>3.2</v>
      </c>
      <c r="Z572" s="5">
        <v>6.4</v>
      </c>
      <c r="AA572" s="5">
        <v>1.5</v>
      </c>
      <c r="AB572" s="5">
        <v>0.4</v>
      </c>
      <c r="AC572" s="5">
        <v>2.5</v>
      </c>
      <c r="AD572" s="5">
        <v>2.8</v>
      </c>
      <c r="AE572" s="5">
        <v>11.3</v>
      </c>
      <c r="AF572" s="50" t="b">
        <f>ISNONTEXT(IF(B572&lt;&gt;B573,COUNTIF($B$3:B572,B572),""))</f>
        <v>1</v>
      </c>
    </row>
    <row r="573" spans="1:32" ht="17" x14ac:dyDescent="0.2">
      <c r="A573" s="4">
        <v>434</v>
      </c>
      <c r="B573" s="6" t="s">
        <v>501</v>
      </c>
      <c r="C573" s="6" t="str">
        <f t="shared" si="8"/>
        <v>Dennis Smith Jr.</v>
      </c>
      <c r="D573" s="5" t="s">
        <v>73</v>
      </c>
      <c r="E573" s="5">
        <v>25</v>
      </c>
      <c r="F573" s="6" t="s">
        <v>88</v>
      </c>
      <c r="G573" s="5">
        <v>50</v>
      </c>
      <c r="H573" s="5">
        <v>13</v>
      </c>
      <c r="I573" s="5">
        <v>25.7</v>
      </c>
      <c r="J573" s="5">
        <v>3.4</v>
      </c>
      <c r="K573" s="5">
        <v>8.3000000000000007</v>
      </c>
      <c r="L573" s="5">
        <v>0.41499999999999998</v>
      </c>
      <c r="M573" s="5">
        <v>0.4</v>
      </c>
      <c r="N573" s="5">
        <v>2</v>
      </c>
      <c r="O573" s="5">
        <v>0.21199999999999999</v>
      </c>
      <c r="P573" s="5">
        <v>3</v>
      </c>
      <c r="Q573" s="5">
        <v>6.3</v>
      </c>
      <c r="R573" s="5">
        <v>0.47899999999999998</v>
      </c>
      <c r="S573" s="5">
        <v>0.441</v>
      </c>
      <c r="T573" s="5">
        <v>1.4</v>
      </c>
      <c r="U573" s="5">
        <v>2</v>
      </c>
      <c r="V573" s="5">
        <v>0.73499999999999999</v>
      </c>
      <c r="W573" s="5">
        <v>0.5</v>
      </c>
      <c r="X573" s="5">
        <v>2.5</v>
      </c>
      <c r="Y573" s="5">
        <v>3</v>
      </c>
      <c r="Z573" s="5">
        <v>4.7</v>
      </c>
      <c r="AA573" s="5">
        <v>1.4</v>
      </c>
      <c r="AB573" s="5">
        <v>0.5</v>
      </c>
      <c r="AC573" s="5">
        <v>1.5</v>
      </c>
      <c r="AD573" s="5">
        <v>2.2000000000000002</v>
      </c>
      <c r="AE573" s="5">
        <v>8.6999999999999993</v>
      </c>
      <c r="AF573" s="50" t="b">
        <f>ISNONTEXT(IF(B573&lt;&gt;B574,COUNTIF($B$3:B573,B573),""))</f>
        <v>1</v>
      </c>
    </row>
    <row r="574" spans="1:32" ht="17" x14ac:dyDescent="0.2">
      <c r="A574" s="4">
        <v>435</v>
      </c>
      <c r="B574" s="6" t="s">
        <v>502</v>
      </c>
      <c r="C574" s="6" t="str">
        <f t="shared" si="8"/>
        <v/>
      </c>
      <c r="D574" s="5" t="s">
        <v>67</v>
      </c>
      <c r="E574" s="5">
        <v>25</v>
      </c>
      <c r="F574" s="5" t="s">
        <v>677</v>
      </c>
      <c r="G574" s="5">
        <v>10</v>
      </c>
      <c r="H574" s="5">
        <v>1</v>
      </c>
      <c r="I574" s="5">
        <v>12.4</v>
      </c>
      <c r="J574" s="5">
        <v>1.8</v>
      </c>
      <c r="K574" s="5">
        <v>3.9</v>
      </c>
      <c r="L574" s="5">
        <v>0.46200000000000002</v>
      </c>
      <c r="M574" s="5">
        <v>0.5</v>
      </c>
      <c r="N574" s="5">
        <v>1.8</v>
      </c>
      <c r="O574" s="5">
        <v>0.27800000000000002</v>
      </c>
      <c r="P574" s="5">
        <v>1.3</v>
      </c>
      <c r="Q574" s="5">
        <v>2.1</v>
      </c>
      <c r="R574" s="5">
        <v>0.61899999999999999</v>
      </c>
      <c r="S574" s="5">
        <v>0.52600000000000002</v>
      </c>
      <c r="T574" s="5">
        <v>0.1</v>
      </c>
      <c r="U574" s="5">
        <v>0.1</v>
      </c>
      <c r="V574" s="5">
        <v>1</v>
      </c>
      <c r="W574" s="5">
        <v>0.2</v>
      </c>
      <c r="X574" s="5">
        <v>1.6</v>
      </c>
      <c r="Y574" s="5">
        <v>1.8</v>
      </c>
      <c r="Z574" s="5">
        <v>1.5</v>
      </c>
      <c r="AA574" s="5">
        <v>0.9</v>
      </c>
      <c r="AB574" s="5">
        <v>0.4</v>
      </c>
      <c r="AC574" s="5">
        <v>0.2</v>
      </c>
      <c r="AD574" s="5">
        <v>1.5</v>
      </c>
      <c r="AE574" s="5">
        <v>4.2</v>
      </c>
      <c r="AF574" s="50" t="b">
        <f>ISNONTEXT(IF(B574&lt;&gt;B575,COUNTIF($B$3:B574,B574),""))</f>
        <v>0</v>
      </c>
    </row>
    <row r="575" spans="1:32" ht="17" x14ac:dyDescent="0.2">
      <c r="A575" s="4">
        <v>435</v>
      </c>
      <c r="B575" s="6" t="s">
        <v>502</v>
      </c>
      <c r="C575" s="6" t="str">
        <f t="shared" si="8"/>
        <v/>
      </c>
      <c r="D575" s="5" t="s">
        <v>67</v>
      </c>
      <c r="E575" s="5">
        <v>25</v>
      </c>
      <c r="F575" s="6" t="s">
        <v>26</v>
      </c>
      <c r="G575" s="5">
        <v>5</v>
      </c>
      <c r="H575" s="5">
        <v>1</v>
      </c>
      <c r="I575" s="5">
        <v>13.4</v>
      </c>
      <c r="J575" s="5">
        <v>1</v>
      </c>
      <c r="K575" s="5">
        <v>2.8</v>
      </c>
      <c r="L575" s="5">
        <v>0.35699999999999998</v>
      </c>
      <c r="M575" s="5">
        <v>0.2</v>
      </c>
      <c r="N575" s="5">
        <v>1.2</v>
      </c>
      <c r="O575" s="5">
        <v>0.16700000000000001</v>
      </c>
      <c r="P575" s="5">
        <v>0.8</v>
      </c>
      <c r="Q575" s="5">
        <v>1.6</v>
      </c>
      <c r="R575" s="5">
        <v>0.5</v>
      </c>
      <c r="S575" s="5">
        <v>0.39300000000000002</v>
      </c>
      <c r="T575" s="5">
        <v>0</v>
      </c>
      <c r="U575" s="5">
        <v>0</v>
      </c>
      <c r="V575" s="5"/>
      <c r="W575" s="5">
        <v>0.2</v>
      </c>
      <c r="X575" s="5">
        <v>1.6</v>
      </c>
      <c r="Y575" s="5">
        <v>1.8</v>
      </c>
      <c r="Z575" s="5">
        <v>1</v>
      </c>
      <c r="AA575" s="5">
        <v>0.8</v>
      </c>
      <c r="AB575" s="5">
        <v>0.6</v>
      </c>
      <c r="AC575" s="5">
        <v>0.2</v>
      </c>
      <c r="AD575" s="5">
        <v>2</v>
      </c>
      <c r="AE575" s="5">
        <v>2.2000000000000002</v>
      </c>
      <c r="AF575" s="50" t="b">
        <f>ISNONTEXT(IF(B575&lt;&gt;B576,COUNTIF($B$3:B575,B575),""))</f>
        <v>0</v>
      </c>
    </row>
    <row r="576" spans="1:32" ht="17" x14ac:dyDescent="0.2">
      <c r="A576" s="4">
        <v>435</v>
      </c>
      <c r="B576" s="6" t="s">
        <v>502</v>
      </c>
      <c r="C576" s="6" t="str">
        <f t="shared" si="8"/>
        <v>Dru Smith</v>
      </c>
      <c r="D576" s="5" t="s">
        <v>67</v>
      </c>
      <c r="E576" s="5">
        <v>25</v>
      </c>
      <c r="F576" s="6" t="s">
        <v>125</v>
      </c>
      <c r="G576" s="5">
        <v>5</v>
      </c>
      <c r="H576" s="5">
        <v>0</v>
      </c>
      <c r="I576" s="5">
        <v>11.4</v>
      </c>
      <c r="J576" s="5">
        <v>2.6</v>
      </c>
      <c r="K576" s="5">
        <v>5</v>
      </c>
      <c r="L576" s="5">
        <v>0.52</v>
      </c>
      <c r="M576" s="5">
        <v>0.8</v>
      </c>
      <c r="N576" s="5">
        <v>2.4</v>
      </c>
      <c r="O576" s="5">
        <v>0.33300000000000002</v>
      </c>
      <c r="P576" s="5">
        <v>1.8</v>
      </c>
      <c r="Q576" s="5">
        <v>2.6</v>
      </c>
      <c r="R576" s="5">
        <v>0.69199999999999995</v>
      </c>
      <c r="S576" s="5">
        <v>0.6</v>
      </c>
      <c r="T576" s="5">
        <v>0.2</v>
      </c>
      <c r="U576" s="5">
        <v>0.2</v>
      </c>
      <c r="V576" s="5">
        <v>1</v>
      </c>
      <c r="W576" s="5">
        <v>0.2</v>
      </c>
      <c r="X576" s="5">
        <v>1.6</v>
      </c>
      <c r="Y576" s="5">
        <v>1.8</v>
      </c>
      <c r="Z576" s="5">
        <v>2</v>
      </c>
      <c r="AA576" s="5">
        <v>1</v>
      </c>
      <c r="AB576" s="5">
        <v>0.2</v>
      </c>
      <c r="AC576" s="5">
        <v>0.2</v>
      </c>
      <c r="AD576" s="5">
        <v>1</v>
      </c>
      <c r="AE576" s="5">
        <v>6.2</v>
      </c>
      <c r="AF576" s="50" t="b">
        <f>ISNONTEXT(IF(B576&lt;&gt;B577,COUNTIF($B$3:B576,B576),""))</f>
        <v>1</v>
      </c>
    </row>
    <row r="577" spans="1:32" ht="17" x14ac:dyDescent="0.2">
      <c r="A577" s="4">
        <v>436</v>
      </c>
      <c r="B577" s="6" t="s">
        <v>503</v>
      </c>
      <c r="C577" s="6" t="str">
        <f t="shared" si="8"/>
        <v>Ish Smith</v>
      </c>
      <c r="D577" s="5" t="s">
        <v>73</v>
      </c>
      <c r="E577" s="5">
        <v>34</v>
      </c>
      <c r="F577" s="6" t="s">
        <v>36</v>
      </c>
      <c r="G577" s="5">
        <v>36</v>
      </c>
      <c r="H577" s="5">
        <v>0</v>
      </c>
      <c r="I577" s="5">
        <v>9</v>
      </c>
      <c r="J577" s="5">
        <v>1.2</v>
      </c>
      <c r="K577" s="5">
        <v>2.8</v>
      </c>
      <c r="L577" s="5">
        <v>0.436</v>
      </c>
      <c r="M577" s="5">
        <v>0.1</v>
      </c>
      <c r="N577" s="5">
        <v>0.2</v>
      </c>
      <c r="O577" s="5">
        <v>0.33300000000000002</v>
      </c>
      <c r="P577" s="5">
        <v>1.2</v>
      </c>
      <c r="Q577" s="5">
        <v>2.6</v>
      </c>
      <c r="R577" s="5">
        <v>0.442</v>
      </c>
      <c r="S577" s="5">
        <v>0.44600000000000001</v>
      </c>
      <c r="T577" s="5">
        <v>0</v>
      </c>
      <c r="U577" s="5">
        <v>0.1</v>
      </c>
      <c r="V577" s="5">
        <v>0.5</v>
      </c>
      <c r="W577" s="5">
        <v>0.1</v>
      </c>
      <c r="X577" s="5">
        <v>1.1000000000000001</v>
      </c>
      <c r="Y577" s="5">
        <v>1.3</v>
      </c>
      <c r="Z577" s="5">
        <v>2.1</v>
      </c>
      <c r="AA577" s="5">
        <v>0.2</v>
      </c>
      <c r="AB577" s="5">
        <v>0.2</v>
      </c>
      <c r="AC577" s="5">
        <v>1.1000000000000001</v>
      </c>
      <c r="AD577" s="5">
        <v>0.8</v>
      </c>
      <c r="AE577" s="5">
        <v>2.5</v>
      </c>
      <c r="AF577" s="50" t="b">
        <f>ISNONTEXT(IF(B577&lt;&gt;B578,COUNTIF($B$3:B577,B577),""))</f>
        <v>1</v>
      </c>
    </row>
    <row r="578" spans="1:32" ht="17" x14ac:dyDescent="0.2">
      <c r="A578" s="4">
        <v>437</v>
      </c>
      <c r="B578" s="6" t="s">
        <v>504</v>
      </c>
      <c r="C578" s="6" t="str">
        <f t="shared" si="8"/>
        <v>Jabari Smith Jr.</v>
      </c>
      <c r="D578" s="5" t="s">
        <v>11</v>
      </c>
      <c r="E578" s="5">
        <v>19</v>
      </c>
      <c r="F578" s="6" t="s">
        <v>20</v>
      </c>
      <c r="G578" s="5">
        <v>67</v>
      </c>
      <c r="H578" s="5">
        <v>67</v>
      </c>
      <c r="I578" s="5">
        <v>30.5</v>
      </c>
      <c r="J578" s="5">
        <v>4.4000000000000004</v>
      </c>
      <c r="K578" s="5">
        <v>11</v>
      </c>
      <c r="L578" s="5">
        <v>0.40400000000000003</v>
      </c>
      <c r="M578" s="5">
        <v>1.6</v>
      </c>
      <c r="N578" s="5">
        <v>5.0999999999999996</v>
      </c>
      <c r="O578" s="5">
        <v>0.311</v>
      </c>
      <c r="P578" s="5">
        <v>2.8</v>
      </c>
      <c r="Q578" s="5">
        <v>5.8</v>
      </c>
      <c r="R578" s="5">
        <v>0.48599999999999999</v>
      </c>
      <c r="S578" s="5">
        <v>0.47699999999999998</v>
      </c>
      <c r="T578" s="5">
        <v>2</v>
      </c>
      <c r="U578" s="5">
        <v>2.6</v>
      </c>
      <c r="V578" s="5">
        <v>0.77500000000000002</v>
      </c>
      <c r="W578" s="5">
        <v>1.4</v>
      </c>
      <c r="X578" s="5">
        <v>5.7</v>
      </c>
      <c r="Y578" s="5">
        <v>7.1</v>
      </c>
      <c r="Z578" s="5">
        <v>1.3</v>
      </c>
      <c r="AA578" s="5">
        <v>0.5</v>
      </c>
      <c r="AB578" s="5">
        <v>0.9</v>
      </c>
      <c r="AC578" s="5">
        <v>1.4</v>
      </c>
      <c r="AD578" s="5">
        <v>2.9</v>
      </c>
      <c r="AE578" s="5">
        <v>12.5</v>
      </c>
      <c r="AF578" s="50" t="b">
        <f>ISNONTEXT(IF(B578&lt;&gt;B579,COUNTIF($B$3:B578,B578),""))</f>
        <v>1</v>
      </c>
    </row>
    <row r="579" spans="1:32" ht="17" x14ac:dyDescent="0.2">
      <c r="A579" s="4">
        <v>438</v>
      </c>
      <c r="B579" s="6" t="s">
        <v>505</v>
      </c>
      <c r="C579" s="6" t="str">
        <f t="shared" si="8"/>
        <v>Jalen Smith</v>
      </c>
      <c r="D579" s="5" t="s">
        <v>11</v>
      </c>
      <c r="E579" s="5">
        <v>22</v>
      </c>
      <c r="F579" s="6" t="s">
        <v>29</v>
      </c>
      <c r="G579" s="5">
        <v>58</v>
      </c>
      <c r="H579" s="5">
        <v>28</v>
      </c>
      <c r="I579" s="5">
        <v>18.5</v>
      </c>
      <c r="J579" s="5">
        <v>3.4</v>
      </c>
      <c r="K579" s="5">
        <v>7.4</v>
      </c>
      <c r="L579" s="5">
        <v>0.46500000000000002</v>
      </c>
      <c r="M579" s="5">
        <v>0.8</v>
      </c>
      <c r="N579" s="5">
        <v>2.9</v>
      </c>
      <c r="O579" s="5">
        <v>0.27600000000000002</v>
      </c>
      <c r="P579" s="5">
        <v>2.6</v>
      </c>
      <c r="Q579" s="5">
        <v>4.4000000000000004</v>
      </c>
      <c r="R579" s="5">
        <v>0.58899999999999997</v>
      </c>
      <c r="S579" s="5">
        <v>0.52</v>
      </c>
      <c r="T579" s="5">
        <v>1.6</v>
      </c>
      <c r="U579" s="5">
        <v>2</v>
      </c>
      <c r="V579" s="5">
        <v>0.76300000000000001</v>
      </c>
      <c r="W579" s="5">
        <v>1.8</v>
      </c>
      <c r="X579" s="5">
        <v>3.9</v>
      </c>
      <c r="Y579" s="5">
        <v>5.7</v>
      </c>
      <c r="Z579" s="5">
        <v>1</v>
      </c>
      <c r="AA579" s="5">
        <v>0.3</v>
      </c>
      <c r="AB579" s="5">
        <v>0.9</v>
      </c>
      <c r="AC579" s="5">
        <v>1.1000000000000001</v>
      </c>
      <c r="AD579" s="5">
        <v>2.2000000000000002</v>
      </c>
      <c r="AE579" s="5">
        <v>9.1999999999999993</v>
      </c>
      <c r="AF579" s="50" t="b">
        <f>ISNONTEXT(IF(B579&lt;&gt;B580,COUNTIF($B$3:B579,B579),""))</f>
        <v>1</v>
      </c>
    </row>
    <row r="580" spans="1:32" ht="17" x14ac:dyDescent="0.2">
      <c r="A580" s="4">
        <v>439</v>
      </c>
      <c r="B580" s="6" t="s">
        <v>506</v>
      </c>
      <c r="C580" s="6" t="str">
        <f t="shared" ref="C580:C643" si="9">IF(B580&lt;&gt;B581,B580,"")</f>
        <v>Jeremy Sochan</v>
      </c>
      <c r="D580" s="5" t="s">
        <v>11</v>
      </c>
      <c r="E580" s="5">
        <v>19</v>
      </c>
      <c r="F580" s="6" t="s">
        <v>35</v>
      </c>
      <c r="G580" s="5">
        <v>55</v>
      </c>
      <c r="H580" s="5">
        <v>52</v>
      </c>
      <c r="I580" s="5">
        <v>26.1</v>
      </c>
      <c r="J580" s="5">
        <v>4.4000000000000004</v>
      </c>
      <c r="K580" s="5">
        <v>9.8000000000000007</v>
      </c>
      <c r="L580" s="5">
        <v>0.45400000000000001</v>
      </c>
      <c r="M580" s="5">
        <v>0.6</v>
      </c>
      <c r="N580" s="5">
        <v>2.2999999999999998</v>
      </c>
      <c r="O580" s="5">
        <v>0.25600000000000001</v>
      </c>
      <c r="P580" s="5">
        <v>3.8</v>
      </c>
      <c r="Q580" s="5">
        <v>7.4</v>
      </c>
      <c r="R580" s="5">
        <v>0.51600000000000001</v>
      </c>
      <c r="S580" s="5">
        <v>0.48399999999999999</v>
      </c>
      <c r="T580" s="5">
        <v>1.5</v>
      </c>
      <c r="U580" s="5">
        <v>2.1</v>
      </c>
      <c r="V580" s="5">
        <v>0.70199999999999996</v>
      </c>
      <c r="W580" s="5">
        <v>1.7</v>
      </c>
      <c r="X580" s="5">
        <v>3.5</v>
      </c>
      <c r="Y580" s="5">
        <v>5.3</v>
      </c>
      <c r="Z580" s="5">
        <v>2.5</v>
      </c>
      <c r="AA580" s="5">
        <v>0.8</v>
      </c>
      <c r="AB580" s="5">
        <v>0.4</v>
      </c>
      <c r="AC580" s="5">
        <v>1.7</v>
      </c>
      <c r="AD580" s="5">
        <v>2.5</v>
      </c>
      <c r="AE580" s="5">
        <v>10.9</v>
      </c>
      <c r="AF580" s="50" t="b">
        <f>ISNONTEXT(IF(B580&lt;&gt;B581,COUNTIF($B$3:B580,B580),""))</f>
        <v>1</v>
      </c>
    </row>
    <row r="581" spans="1:32" ht="17" x14ac:dyDescent="0.2">
      <c r="A581" s="4">
        <v>440</v>
      </c>
      <c r="B581" s="6" t="s">
        <v>507</v>
      </c>
      <c r="C581" s="6" t="str">
        <f t="shared" si="9"/>
        <v>Jaden Springer</v>
      </c>
      <c r="D581" s="5" t="s">
        <v>67</v>
      </c>
      <c r="E581" s="5">
        <v>20</v>
      </c>
      <c r="F581" s="6" t="s">
        <v>32</v>
      </c>
      <c r="G581" s="5">
        <v>9</v>
      </c>
      <c r="H581" s="5">
        <v>0</v>
      </c>
      <c r="I581" s="5">
        <v>4</v>
      </c>
      <c r="J581" s="5">
        <v>0.9</v>
      </c>
      <c r="K581" s="5">
        <v>1.7</v>
      </c>
      <c r="L581" s="5">
        <v>0.53300000000000003</v>
      </c>
      <c r="M581" s="5">
        <v>0</v>
      </c>
      <c r="N581" s="5">
        <v>0.1</v>
      </c>
      <c r="O581" s="5">
        <v>0</v>
      </c>
      <c r="P581" s="5">
        <v>0.9</v>
      </c>
      <c r="Q581" s="5">
        <v>1.6</v>
      </c>
      <c r="R581" s="5">
        <v>0.57099999999999995</v>
      </c>
      <c r="S581" s="5">
        <v>0.53300000000000003</v>
      </c>
      <c r="T581" s="5">
        <v>0.3</v>
      </c>
      <c r="U581" s="5">
        <v>0.4</v>
      </c>
      <c r="V581" s="5">
        <v>0.75</v>
      </c>
      <c r="W581" s="5">
        <v>0.6</v>
      </c>
      <c r="X581" s="5">
        <v>0.3</v>
      </c>
      <c r="Y581" s="5">
        <v>0.9</v>
      </c>
      <c r="Z581" s="5">
        <v>0.3</v>
      </c>
      <c r="AA581" s="5">
        <v>0.6</v>
      </c>
      <c r="AB581" s="5">
        <v>0.2</v>
      </c>
      <c r="AC581" s="5">
        <v>0.1</v>
      </c>
      <c r="AD581" s="5">
        <v>1</v>
      </c>
      <c r="AE581" s="5">
        <v>2.1</v>
      </c>
      <c r="AF581" s="50" t="b">
        <f>ISNONTEXT(IF(B581&lt;&gt;B582,COUNTIF($B$3:B581,B581),""))</f>
        <v>1</v>
      </c>
    </row>
    <row r="582" spans="1:32" ht="17" x14ac:dyDescent="0.2">
      <c r="A582" s="4" t="s">
        <v>44</v>
      </c>
      <c r="B582" s="4" t="s">
        <v>45</v>
      </c>
      <c r="C582" s="6" t="str">
        <f t="shared" si="9"/>
        <v>Player</v>
      </c>
      <c r="D582" s="4" t="s">
        <v>46</v>
      </c>
      <c r="E582" s="4" t="s">
        <v>47</v>
      </c>
      <c r="F582" s="4" t="s">
        <v>48</v>
      </c>
      <c r="G582" s="4" t="s">
        <v>49</v>
      </c>
      <c r="H582" s="4" t="s">
        <v>50</v>
      </c>
      <c r="I582" s="4" t="s">
        <v>51</v>
      </c>
      <c r="J582" s="4" t="s">
        <v>52</v>
      </c>
      <c r="K582" s="4" t="s">
        <v>1</v>
      </c>
      <c r="L582" s="4" t="s">
        <v>2</v>
      </c>
      <c r="M582" s="4" t="s">
        <v>53</v>
      </c>
      <c r="N582" s="4" t="s">
        <v>3</v>
      </c>
      <c r="O582" s="4" t="s">
        <v>4</v>
      </c>
      <c r="P582" s="4" t="s">
        <v>54</v>
      </c>
      <c r="Q582" s="4" t="s">
        <v>55</v>
      </c>
      <c r="R582" s="4" t="s">
        <v>56</v>
      </c>
      <c r="S582" s="4" t="s">
        <v>57</v>
      </c>
      <c r="T582" s="4" t="s">
        <v>58</v>
      </c>
      <c r="U582" s="4" t="s">
        <v>5</v>
      </c>
      <c r="V582" s="4" t="s">
        <v>6</v>
      </c>
      <c r="W582" s="4" t="s">
        <v>59</v>
      </c>
      <c r="X582" s="4" t="s">
        <v>60</v>
      </c>
      <c r="Y582" s="4" t="s">
        <v>61</v>
      </c>
      <c r="Z582" s="4" t="s">
        <v>7</v>
      </c>
      <c r="AA582" s="4" t="s">
        <v>8</v>
      </c>
      <c r="AB582" s="4" t="s">
        <v>9</v>
      </c>
      <c r="AC582" s="4" t="s">
        <v>10</v>
      </c>
      <c r="AD582" s="4" t="s">
        <v>11</v>
      </c>
      <c r="AE582" s="4" t="s">
        <v>0</v>
      </c>
      <c r="AF582" s="50" t="b">
        <f>ISNONTEXT(IF(B582&lt;&gt;B583,COUNTIF($B$3:B582,B582),""))</f>
        <v>1</v>
      </c>
    </row>
    <row r="583" spans="1:32" ht="17" x14ac:dyDescent="0.2">
      <c r="A583" s="4">
        <v>441</v>
      </c>
      <c r="B583" s="6" t="s">
        <v>508</v>
      </c>
      <c r="C583" s="6" t="str">
        <f t="shared" si="9"/>
        <v>Lamar Stevens</v>
      </c>
      <c r="D583" s="5" t="s">
        <v>11</v>
      </c>
      <c r="E583" s="5">
        <v>25</v>
      </c>
      <c r="F583" s="6" t="s">
        <v>37</v>
      </c>
      <c r="G583" s="5">
        <v>53</v>
      </c>
      <c r="H583" s="5">
        <v>22</v>
      </c>
      <c r="I583" s="5">
        <v>18.2</v>
      </c>
      <c r="J583" s="5">
        <v>2.2000000000000002</v>
      </c>
      <c r="K583" s="5">
        <v>4.7</v>
      </c>
      <c r="L583" s="5">
        <v>0.46800000000000003</v>
      </c>
      <c r="M583" s="5">
        <v>0.5</v>
      </c>
      <c r="N583" s="5">
        <v>1.5</v>
      </c>
      <c r="O583" s="5">
        <v>0.32100000000000001</v>
      </c>
      <c r="P583" s="5">
        <v>1.7</v>
      </c>
      <c r="Q583" s="5">
        <v>3.2</v>
      </c>
      <c r="R583" s="5">
        <v>0.53900000000000003</v>
      </c>
      <c r="S583" s="5">
        <v>0.52</v>
      </c>
      <c r="T583" s="5">
        <v>0.7</v>
      </c>
      <c r="U583" s="5">
        <v>1</v>
      </c>
      <c r="V583" s="5">
        <v>0.72499999999999998</v>
      </c>
      <c r="W583" s="5">
        <v>0.8</v>
      </c>
      <c r="X583" s="5">
        <v>2.5</v>
      </c>
      <c r="Y583" s="5">
        <v>3.2</v>
      </c>
      <c r="Z583" s="5">
        <v>0.6</v>
      </c>
      <c r="AA583" s="5">
        <v>0.4</v>
      </c>
      <c r="AB583" s="5">
        <v>0.3</v>
      </c>
      <c r="AC583" s="5">
        <v>0.5</v>
      </c>
      <c r="AD583" s="5">
        <v>1.3</v>
      </c>
      <c r="AE583" s="5">
        <v>5.6</v>
      </c>
      <c r="AF583" s="50" t="b">
        <f>ISNONTEXT(IF(B583&lt;&gt;B584,COUNTIF($B$3:B583,B583),""))</f>
        <v>1</v>
      </c>
    </row>
    <row r="584" spans="1:32" ht="17" x14ac:dyDescent="0.2">
      <c r="A584" s="4">
        <v>442</v>
      </c>
      <c r="B584" s="6" t="s">
        <v>509</v>
      </c>
      <c r="C584" s="6" t="str">
        <f t="shared" si="9"/>
        <v>Isaiah Stewart</v>
      </c>
      <c r="D584" s="5" t="s">
        <v>63</v>
      </c>
      <c r="E584" s="5">
        <v>21</v>
      </c>
      <c r="F584" s="6" t="s">
        <v>28</v>
      </c>
      <c r="G584" s="5">
        <v>50</v>
      </c>
      <c r="H584" s="5">
        <v>47</v>
      </c>
      <c r="I584" s="5">
        <v>28.3</v>
      </c>
      <c r="J584" s="5">
        <v>3.9</v>
      </c>
      <c r="K584" s="5">
        <v>8.8000000000000007</v>
      </c>
      <c r="L584" s="5">
        <v>0.442</v>
      </c>
      <c r="M584" s="5">
        <v>1.3</v>
      </c>
      <c r="N584" s="5">
        <v>4.0999999999999996</v>
      </c>
      <c r="O584" s="5">
        <v>0.32700000000000001</v>
      </c>
      <c r="P584" s="5">
        <v>2.6</v>
      </c>
      <c r="Q584" s="5">
        <v>4.7</v>
      </c>
      <c r="R584" s="5">
        <v>0.54200000000000004</v>
      </c>
      <c r="S584" s="5">
        <v>0.51800000000000002</v>
      </c>
      <c r="T584" s="5">
        <v>2.2000000000000002</v>
      </c>
      <c r="U584" s="5">
        <v>3</v>
      </c>
      <c r="V584" s="5">
        <v>0.73799999999999999</v>
      </c>
      <c r="W584" s="5">
        <v>2.2999999999999998</v>
      </c>
      <c r="X584" s="5">
        <v>5.8</v>
      </c>
      <c r="Y584" s="5">
        <v>8.1</v>
      </c>
      <c r="Z584" s="5">
        <v>1.4</v>
      </c>
      <c r="AA584" s="5">
        <v>0.4</v>
      </c>
      <c r="AB584" s="5">
        <v>0.7</v>
      </c>
      <c r="AC584" s="5">
        <v>1.4</v>
      </c>
      <c r="AD584" s="5">
        <v>2.7</v>
      </c>
      <c r="AE584" s="5">
        <v>11.3</v>
      </c>
      <c r="AF584" s="50" t="b">
        <f>ISNONTEXT(IF(B584&lt;&gt;B585,COUNTIF($B$3:B584,B584),""))</f>
        <v>1</v>
      </c>
    </row>
    <row r="585" spans="1:32" ht="17" x14ac:dyDescent="0.2">
      <c r="A585" s="4">
        <v>443</v>
      </c>
      <c r="B585" s="6" t="s">
        <v>510</v>
      </c>
      <c r="C585" s="6" t="str">
        <f t="shared" si="9"/>
        <v>Max Strus</v>
      </c>
      <c r="D585" s="5" t="s">
        <v>77</v>
      </c>
      <c r="E585" s="5">
        <v>26</v>
      </c>
      <c r="F585" s="6" t="s">
        <v>26</v>
      </c>
      <c r="G585" s="5">
        <v>69</v>
      </c>
      <c r="H585" s="5">
        <v>28</v>
      </c>
      <c r="I585" s="5">
        <v>29</v>
      </c>
      <c r="J585" s="5">
        <v>4.0999999999999996</v>
      </c>
      <c r="K585" s="5">
        <v>10.199999999999999</v>
      </c>
      <c r="L585" s="5">
        <v>0.40400000000000003</v>
      </c>
      <c r="M585" s="5">
        <v>2.4</v>
      </c>
      <c r="N585" s="5">
        <v>7.2</v>
      </c>
      <c r="O585" s="5">
        <v>0.33800000000000002</v>
      </c>
      <c r="P585" s="5">
        <v>1.7</v>
      </c>
      <c r="Q585" s="5">
        <v>3</v>
      </c>
      <c r="R585" s="5">
        <v>0.56000000000000005</v>
      </c>
      <c r="S585" s="5">
        <v>0.52300000000000002</v>
      </c>
      <c r="T585" s="5">
        <v>1.1000000000000001</v>
      </c>
      <c r="U585" s="5">
        <v>1.2</v>
      </c>
      <c r="V585" s="5">
        <v>0.88400000000000001</v>
      </c>
      <c r="W585" s="5">
        <v>0.7</v>
      </c>
      <c r="X585" s="5">
        <v>2.7</v>
      </c>
      <c r="Y585" s="5">
        <v>3.4</v>
      </c>
      <c r="Z585" s="5">
        <v>2.2000000000000002</v>
      </c>
      <c r="AA585" s="5">
        <v>0.6</v>
      </c>
      <c r="AB585" s="5">
        <v>0.2</v>
      </c>
      <c r="AC585" s="5">
        <v>0.9</v>
      </c>
      <c r="AD585" s="5">
        <v>2.1</v>
      </c>
      <c r="AE585" s="5">
        <v>11.7</v>
      </c>
      <c r="AF585" s="50" t="b">
        <f>ISNONTEXT(IF(B585&lt;&gt;B586,COUNTIF($B$3:B585,B585),""))</f>
        <v>1</v>
      </c>
    </row>
    <row r="586" spans="1:32" ht="17" x14ac:dyDescent="0.2">
      <c r="A586" s="4">
        <v>444</v>
      </c>
      <c r="B586" s="6" t="s">
        <v>511</v>
      </c>
      <c r="C586" s="6" t="str">
        <f t="shared" si="9"/>
        <v>Jalen Suggs</v>
      </c>
      <c r="D586" s="5" t="s">
        <v>73</v>
      </c>
      <c r="E586" s="5">
        <v>21</v>
      </c>
      <c r="F586" s="6" t="s">
        <v>27</v>
      </c>
      <c r="G586" s="5">
        <v>45</v>
      </c>
      <c r="H586" s="5">
        <v>16</v>
      </c>
      <c r="I586" s="5">
        <v>23.7</v>
      </c>
      <c r="J586" s="5">
        <v>3.5</v>
      </c>
      <c r="K586" s="5">
        <v>8.3000000000000007</v>
      </c>
      <c r="L586" s="5">
        <v>0.41699999999999998</v>
      </c>
      <c r="M586" s="5">
        <v>1.2</v>
      </c>
      <c r="N586" s="5">
        <v>3.7</v>
      </c>
      <c r="O586" s="5">
        <v>0.311</v>
      </c>
      <c r="P586" s="5">
        <v>2.2999999999999998</v>
      </c>
      <c r="Q586" s="5">
        <v>4.5999999999999996</v>
      </c>
      <c r="R586" s="5">
        <v>0.502</v>
      </c>
      <c r="S586" s="5">
        <v>0.48699999999999999</v>
      </c>
      <c r="T586" s="5">
        <v>1.6</v>
      </c>
      <c r="U586" s="5">
        <v>2.2000000000000002</v>
      </c>
      <c r="V586" s="5">
        <v>0.70299999999999996</v>
      </c>
      <c r="W586" s="5">
        <v>1.1000000000000001</v>
      </c>
      <c r="X586" s="5">
        <v>1.9</v>
      </c>
      <c r="Y586" s="5">
        <v>3</v>
      </c>
      <c r="Z586" s="5">
        <v>3.2</v>
      </c>
      <c r="AA586" s="5">
        <v>1.3</v>
      </c>
      <c r="AB586" s="5">
        <v>0.5</v>
      </c>
      <c r="AC586" s="5">
        <v>1.8</v>
      </c>
      <c r="AD586" s="5">
        <v>2.4</v>
      </c>
      <c r="AE586" s="5">
        <v>9.6999999999999993</v>
      </c>
      <c r="AF586" s="50" t="b">
        <f>ISNONTEXT(IF(B586&lt;&gt;B587,COUNTIF($B$3:B586,B586),""))</f>
        <v>1</v>
      </c>
    </row>
    <row r="587" spans="1:32" ht="17" x14ac:dyDescent="0.2">
      <c r="A587" s="4">
        <v>445</v>
      </c>
      <c r="B587" s="6" t="s">
        <v>512</v>
      </c>
      <c r="C587" s="6" t="str">
        <f t="shared" si="9"/>
        <v>Edmond Sumner</v>
      </c>
      <c r="D587" s="5" t="s">
        <v>67</v>
      </c>
      <c r="E587" s="5">
        <v>27</v>
      </c>
      <c r="F587" s="6" t="s">
        <v>125</v>
      </c>
      <c r="G587" s="5">
        <v>48</v>
      </c>
      <c r="H587" s="5">
        <v>12</v>
      </c>
      <c r="I587" s="5">
        <v>14.4</v>
      </c>
      <c r="J587" s="5">
        <v>2.4</v>
      </c>
      <c r="K587" s="5">
        <v>5.3</v>
      </c>
      <c r="L587" s="5">
        <v>0.45700000000000002</v>
      </c>
      <c r="M587" s="5">
        <v>0.6</v>
      </c>
      <c r="N587" s="5">
        <v>1.8</v>
      </c>
      <c r="O587" s="5">
        <v>0.35699999999999998</v>
      </c>
      <c r="P587" s="5">
        <v>1.8</v>
      </c>
      <c r="Q587" s="5">
        <v>3.5</v>
      </c>
      <c r="R587" s="5">
        <v>0.50600000000000001</v>
      </c>
      <c r="S587" s="5">
        <v>0.51600000000000001</v>
      </c>
      <c r="T587" s="5">
        <v>1.9</v>
      </c>
      <c r="U587" s="5">
        <v>2.1</v>
      </c>
      <c r="V587" s="5">
        <v>0.92900000000000005</v>
      </c>
      <c r="W587" s="5">
        <v>0.2</v>
      </c>
      <c r="X587" s="5">
        <v>1.3</v>
      </c>
      <c r="Y587" s="5">
        <v>1.5</v>
      </c>
      <c r="Z587" s="5">
        <v>1.4</v>
      </c>
      <c r="AA587" s="5">
        <v>0.6</v>
      </c>
      <c r="AB587" s="5">
        <v>0.2</v>
      </c>
      <c r="AC587" s="5">
        <v>0.9</v>
      </c>
      <c r="AD587" s="5">
        <v>1.6</v>
      </c>
      <c r="AE587" s="5">
        <v>7.4</v>
      </c>
      <c r="AF587" s="50" t="b">
        <f>ISNONTEXT(IF(B587&lt;&gt;B588,COUNTIF($B$3:B587,B587),""))</f>
        <v>1</v>
      </c>
    </row>
    <row r="588" spans="1:32" ht="17" x14ac:dyDescent="0.2">
      <c r="A588" s="4">
        <v>446</v>
      </c>
      <c r="B588" s="6" t="s">
        <v>513</v>
      </c>
      <c r="C588" s="6" t="str">
        <f t="shared" si="9"/>
        <v>Cole Swider</v>
      </c>
      <c r="D588" s="5" t="s">
        <v>77</v>
      </c>
      <c r="E588" s="5">
        <v>23</v>
      </c>
      <c r="F588" s="6" t="s">
        <v>39</v>
      </c>
      <c r="G588" s="5">
        <v>6</v>
      </c>
      <c r="H588" s="5">
        <v>0</v>
      </c>
      <c r="I588" s="5">
        <v>6.7</v>
      </c>
      <c r="J588" s="5">
        <v>0.5</v>
      </c>
      <c r="K588" s="5">
        <v>1.5</v>
      </c>
      <c r="L588" s="5">
        <v>0.33300000000000002</v>
      </c>
      <c r="M588" s="5">
        <v>0.5</v>
      </c>
      <c r="N588" s="5">
        <v>1.3</v>
      </c>
      <c r="O588" s="5">
        <v>0.375</v>
      </c>
      <c r="P588" s="5">
        <v>0</v>
      </c>
      <c r="Q588" s="5">
        <v>0.2</v>
      </c>
      <c r="R588" s="5">
        <v>0</v>
      </c>
      <c r="S588" s="5">
        <v>0.5</v>
      </c>
      <c r="T588" s="5">
        <v>0</v>
      </c>
      <c r="U588" s="5">
        <v>0</v>
      </c>
      <c r="V588" s="5"/>
      <c r="W588" s="5">
        <v>0.2</v>
      </c>
      <c r="X588" s="5">
        <v>1</v>
      </c>
      <c r="Y588" s="5">
        <v>1.2</v>
      </c>
      <c r="Z588" s="5">
        <v>0.7</v>
      </c>
      <c r="AA588" s="5">
        <v>0</v>
      </c>
      <c r="AB588" s="5">
        <v>0</v>
      </c>
      <c r="AC588" s="5">
        <v>0</v>
      </c>
      <c r="AD588" s="5">
        <v>0.5</v>
      </c>
      <c r="AE588" s="5">
        <v>1.5</v>
      </c>
      <c r="AF588" s="50" t="b">
        <f>ISNONTEXT(IF(B588&lt;&gt;B589,COUNTIF($B$3:B588,B588),""))</f>
        <v>1</v>
      </c>
    </row>
    <row r="589" spans="1:32" ht="17" x14ac:dyDescent="0.2">
      <c r="A589" s="4">
        <v>447</v>
      </c>
      <c r="B589" s="6" t="s">
        <v>514</v>
      </c>
      <c r="C589" s="6" t="str">
        <f t="shared" si="9"/>
        <v>Jae'Sean Tate</v>
      </c>
      <c r="D589" s="5" t="s">
        <v>77</v>
      </c>
      <c r="E589" s="5">
        <v>27</v>
      </c>
      <c r="F589" s="6" t="s">
        <v>20</v>
      </c>
      <c r="G589" s="5">
        <v>30</v>
      </c>
      <c r="H589" s="5">
        <v>7</v>
      </c>
      <c r="I589" s="5">
        <v>21.8</v>
      </c>
      <c r="J589" s="5">
        <v>3.6</v>
      </c>
      <c r="K589" s="5">
        <v>7.5</v>
      </c>
      <c r="L589" s="5">
        <v>0.48399999999999999</v>
      </c>
      <c r="M589" s="5">
        <v>0.4</v>
      </c>
      <c r="N589" s="5">
        <v>1.5</v>
      </c>
      <c r="O589" s="5">
        <v>0.28299999999999997</v>
      </c>
      <c r="P589" s="5">
        <v>3.2</v>
      </c>
      <c r="Q589" s="5">
        <v>6</v>
      </c>
      <c r="R589" s="5">
        <v>0.53600000000000003</v>
      </c>
      <c r="S589" s="5">
        <v>0.51300000000000001</v>
      </c>
      <c r="T589" s="5">
        <v>1.7</v>
      </c>
      <c r="U589" s="5">
        <v>2.2999999999999998</v>
      </c>
      <c r="V589" s="5">
        <v>0.72499999999999998</v>
      </c>
      <c r="W589" s="5">
        <v>1.3</v>
      </c>
      <c r="X589" s="5">
        <v>2.6</v>
      </c>
      <c r="Y589" s="5">
        <v>3.9</v>
      </c>
      <c r="Z589" s="5">
        <v>2.7</v>
      </c>
      <c r="AA589" s="5">
        <v>0.6</v>
      </c>
      <c r="AB589" s="5">
        <v>0.2</v>
      </c>
      <c r="AC589" s="5">
        <v>1.5</v>
      </c>
      <c r="AD589" s="5">
        <v>3.4</v>
      </c>
      <c r="AE589" s="5">
        <v>9.4</v>
      </c>
      <c r="AF589" s="50" t="b">
        <f>ISNONTEXT(IF(B589&lt;&gt;B590,COUNTIF($B$3:B589,B589),""))</f>
        <v>1</v>
      </c>
    </row>
    <row r="590" spans="1:32" ht="17" x14ac:dyDescent="0.2">
      <c r="A590" s="4">
        <v>448</v>
      </c>
      <c r="B590" s="6" t="s">
        <v>515</v>
      </c>
      <c r="C590" s="6" t="str">
        <f t="shared" si="9"/>
        <v>Jayson Tatum</v>
      </c>
      <c r="D590" s="5" t="s">
        <v>11</v>
      </c>
      <c r="E590" s="5">
        <v>24</v>
      </c>
      <c r="F590" s="6" t="s">
        <v>25</v>
      </c>
      <c r="G590" s="5">
        <v>66</v>
      </c>
      <c r="H590" s="5">
        <v>66</v>
      </c>
      <c r="I590" s="5">
        <v>37.4</v>
      </c>
      <c r="J590" s="5">
        <v>9.8000000000000007</v>
      </c>
      <c r="K590" s="5">
        <v>21.4</v>
      </c>
      <c r="L590" s="5">
        <v>0.45800000000000002</v>
      </c>
      <c r="M590" s="5">
        <v>3.3</v>
      </c>
      <c r="N590" s="5">
        <v>9.5</v>
      </c>
      <c r="O590" s="5">
        <v>0.34499999999999997</v>
      </c>
      <c r="P590" s="5">
        <v>6.5</v>
      </c>
      <c r="Q590" s="5">
        <v>11.9</v>
      </c>
      <c r="R590" s="5">
        <v>0.54800000000000004</v>
      </c>
      <c r="S590" s="5">
        <v>0.53400000000000003</v>
      </c>
      <c r="T590" s="5">
        <v>7.3</v>
      </c>
      <c r="U590" s="5">
        <v>8.5</v>
      </c>
      <c r="V590" s="5">
        <v>0.86099999999999999</v>
      </c>
      <c r="W590" s="5">
        <v>1.1000000000000001</v>
      </c>
      <c r="X590" s="5">
        <v>7.9</v>
      </c>
      <c r="Y590" s="5">
        <v>9</v>
      </c>
      <c r="Z590" s="5">
        <v>4.7</v>
      </c>
      <c r="AA590" s="5">
        <v>1</v>
      </c>
      <c r="AB590" s="5">
        <v>0.7</v>
      </c>
      <c r="AC590" s="5">
        <v>3</v>
      </c>
      <c r="AD590" s="5">
        <v>2.1</v>
      </c>
      <c r="AE590" s="5">
        <v>30.2</v>
      </c>
      <c r="AF590" s="50" t="b">
        <f>ISNONTEXT(IF(B590&lt;&gt;B591,COUNTIF($B$3:B590,B590),""))</f>
        <v>1</v>
      </c>
    </row>
    <row r="591" spans="1:32" ht="17" x14ac:dyDescent="0.2">
      <c r="A591" s="4">
        <v>449</v>
      </c>
      <c r="B591" s="6" t="s">
        <v>516</v>
      </c>
      <c r="C591" s="6" t="str">
        <f t="shared" si="9"/>
        <v/>
      </c>
      <c r="D591" s="5" t="s">
        <v>11</v>
      </c>
      <c r="E591" s="5">
        <v>23</v>
      </c>
      <c r="F591" s="5" t="s">
        <v>677</v>
      </c>
      <c r="G591" s="5">
        <v>28</v>
      </c>
      <c r="H591" s="5">
        <v>2</v>
      </c>
      <c r="I591" s="5">
        <v>8.4</v>
      </c>
      <c r="J591" s="5">
        <v>1.1000000000000001</v>
      </c>
      <c r="K591" s="5">
        <v>2.4</v>
      </c>
      <c r="L591" s="5">
        <v>0.47799999999999998</v>
      </c>
      <c r="M591" s="5">
        <v>0.1</v>
      </c>
      <c r="N591" s="5">
        <v>0.6</v>
      </c>
      <c r="O591" s="5">
        <v>0.222</v>
      </c>
      <c r="P591" s="5">
        <v>1</v>
      </c>
      <c r="Q591" s="5">
        <v>1.8</v>
      </c>
      <c r="R591" s="5">
        <v>0.57099999999999995</v>
      </c>
      <c r="S591" s="5">
        <v>0.50700000000000001</v>
      </c>
      <c r="T591" s="5">
        <v>0.2</v>
      </c>
      <c r="U591" s="5">
        <v>0.3</v>
      </c>
      <c r="V591" s="5">
        <v>0.71399999999999997</v>
      </c>
      <c r="W591" s="5">
        <v>0.8</v>
      </c>
      <c r="X591" s="5">
        <v>0.6</v>
      </c>
      <c r="Y591" s="5">
        <v>1.4</v>
      </c>
      <c r="Z591" s="5">
        <v>0.4</v>
      </c>
      <c r="AA591" s="5">
        <v>0.1</v>
      </c>
      <c r="AB591" s="5">
        <v>0.2</v>
      </c>
      <c r="AC591" s="5">
        <v>0.3</v>
      </c>
      <c r="AD591" s="5">
        <v>0.9</v>
      </c>
      <c r="AE591" s="5">
        <v>2.6</v>
      </c>
      <c r="AF591" s="50" t="b">
        <f>ISNONTEXT(IF(B591&lt;&gt;B592,COUNTIF($B$3:B591,B591),""))</f>
        <v>0</v>
      </c>
    </row>
    <row r="592" spans="1:32" ht="17" x14ac:dyDescent="0.2">
      <c r="A592" s="4">
        <v>449</v>
      </c>
      <c r="B592" s="6" t="s">
        <v>516</v>
      </c>
      <c r="C592" s="6" t="str">
        <f t="shared" si="9"/>
        <v/>
      </c>
      <c r="D592" s="5" t="s">
        <v>11</v>
      </c>
      <c r="E592" s="5">
        <v>23</v>
      </c>
      <c r="F592" s="6" t="s">
        <v>29</v>
      </c>
      <c r="G592" s="5">
        <v>26</v>
      </c>
      <c r="H592" s="5">
        <v>2</v>
      </c>
      <c r="I592" s="5">
        <v>8.8000000000000007</v>
      </c>
      <c r="J592" s="5">
        <v>1.2</v>
      </c>
      <c r="K592" s="5">
        <v>2.5</v>
      </c>
      <c r="L592" s="5">
        <v>0.46200000000000002</v>
      </c>
      <c r="M592" s="5">
        <v>0.2</v>
      </c>
      <c r="N592" s="5">
        <v>0.7</v>
      </c>
      <c r="O592" s="5">
        <v>0.222</v>
      </c>
      <c r="P592" s="5">
        <v>1</v>
      </c>
      <c r="Q592" s="5">
        <v>1.8</v>
      </c>
      <c r="R592" s="5">
        <v>0.55300000000000005</v>
      </c>
      <c r="S592" s="5">
        <v>0.49199999999999999</v>
      </c>
      <c r="T592" s="5">
        <v>0.2</v>
      </c>
      <c r="U592" s="5">
        <v>0.3</v>
      </c>
      <c r="V592" s="5">
        <v>0.71399999999999997</v>
      </c>
      <c r="W592" s="5">
        <v>0.8</v>
      </c>
      <c r="X592" s="5">
        <v>0.7</v>
      </c>
      <c r="Y592" s="5">
        <v>1.5</v>
      </c>
      <c r="Z592" s="5">
        <v>0.4</v>
      </c>
      <c r="AA592" s="5">
        <v>0.1</v>
      </c>
      <c r="AB592" s="5">
        <v>0.2</v>
      </c>
      <c r="AC592" s="5">
        <v>0.3</v>
      </c>
      <c r="AD592" s="5">
        <v>0.9</v>
      </c>
      <c r="AE592" s="5">
        <v>2.7</v>
      </c>
      <c r="AF592" s="50" t="b">
        <f>ISNONTEXT(IF(B592&lt;&gt;B593,COUNTIF($B$3:B592,B592),""))</f>
        <v>0</v>
      </c>
    </row>
    <row r="593" spans="1:32" ht="17" x14ac:dyDescent="0.2">
      <c r="A593" s="4">
        <v>449</v>
      </c>
      <c r="B593" s="6" t="s">
        <v>516</v>
      </c>
      <c r="C593" s="6" t="str">
        <f t="shared" si="9"/>
        <v>Terry Taylor</v>
      </c>
      <c r="D593" s="5" t="s">
        <v>11</v>
      </c>
      <c r="E593" s="5">
        <v>23</v>
      </c>
      <c r="F593" s="6" t="s">
        <v>21</v>
      </c>
      <c r="G593" s="5">
        <v>2</v>
      </c>
      <c r="H593" s="5">
        <v>0</v>
      </c>
      <c r="I593" s="5">
        <v>3</v>
      </c>
      <c r="J593" s="5">
        <v>1</v>
      </c>
      <c r="K593" s="5">
        <v>1</v>
      </c>
      <c r="L593" s="5">
        <v>1</v>
      </c>
      <c r="M593" s="5">
        <v>0</v>
      </c>
      <c r="N593" s="5">
        <v>0</v>
      </c>
      <c r="O593" s="5"/>
      <c r="P593" s="5">
        <v>1</v>
      </c>
      <c r="Q593" s="5">
        <v>1</v>
      </c>
      <c r="R593" s="5">
        <v>1</v>
      </c>
      <c r="S593" s="5">
        <v>1</v>
      </c>
      <c r="T593" s="5">
        <v>0</v>
      </c>
      <c r="U593" s="5">
        <v>0</v>
      </c>
      <c r="V593" s="5"/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0.5</v>
      </c>
      <c r="AE593" s="5">
        <v>2</v>
      </c>
      <c r="AF593" s="50" t="b">
        <f>ISNONTEXT(IF(B593&lt;&gt;B594,COUNTIF($B$3:B593,B593),""))</f>
        <v>1</v>
      </c>
    </row>
    <row r="594" spans="1:32" ht="17" x14ac:dyDescent="0.2">
      <c r="A594" s="4">
        <v>450</v>
      </c>
      <c r="B594" s="6" t="s">
        <v>517</v>
      </c>
      <c r="C594" s="6" t="str">
        <f t="shared" si="9"/>
        <v>Garrett Temple</v>
      </c>
      <c r="D594" s="5" t="s">
        <v>67</v>
      </c>
      <c r="E594" s="5">
        <v>36</v>
      </c>
      <c r="F594" s="6" t="s">
        <v>18</v>
      </c>
      <c r="G594" s="5">
        <v>20</v>
      </c>
      <c r="H594" s="5">
        <v>0</v>
      </c>
      <c r="I594" s="5">
        <v>7.1</v>
      </c>
      <c r="J594" s="5">
        <v>0.8</v>
      </c>
      <c r="K594" s="5">
        <v>2.1</v>
      </c>
      <c r="L594" s="5">
        <v>0.36599999999999999</v>
      </c>
      <c r="M594" s="5">
        <v>0.5</v>
      </c>
      <c r="N594" s="5">
        <v>1.2</v>
      </c>
      <c r="O594" s="5">
        <v>0.39100000000000001</v>
      </c>
      <c r="P594" s="5">
        <v>0.3</v>
      </c>
      <c r="Q594" s="5">
        <v>0.9</v>
      </c>
      <c r="R594" s="5">
        <v>0.33300000000000002</v>
      </c>
      <c r="S594" s="5">
        <v>0.47599999999999998</v>
      </c>
      <c r="T594" s="5">
        <v>0.2</v>
      </c>
      <c r="U594" s="5">
        <v>0.2</v>
      </c>
      <c r="V594" s="5">
        <v>0.75</v>
      </c>
      <c r="W594" s="5">
        <v>0.2</v>
      </c>
      <c r="X594" s="5">
        <v>0.5</v>
      </c>
      <c r="Y594" s="5">
        <v>0.7</v>
      </c>
      <c r="Z594" s="5">
        <v>0.6</v>
      </c>
      <c r="AA594" s="5">
        <v>0.5</v>
      </c>
      <c r="AB594" s="5">
        <v>0.1</v>
      </c>
      <c r="AC594" s="5">
        <v>0.2</v>
      </c>
      <c r="AD594" s="5">
        <v>0.7</v>
      </c>
      <c r="AE594" s="5">
        <v>2.1</v>
      </c>
      <c r="AF594" s="50" t="b">
        <f>ISNONTEXT(IF(B594&lt;&gt;B595,COUNTIF($B$3:B594,B594),""))</f>
        <v>1</v>
      </c>
    </row>
    <row r="595" spans="1:32" ht="17" x14ac:dyDescent="0.2">
      <c r="A595" s="4">
        <v>451</v>
      </c>
      <c r="B595" s="6" t="s">
        <v>518</v>
      </c>
      <c r="C595" s="6" t="str">
        <f t="shared" si="9"/>
        <v>Dalen Terry</v>
      </c>
      <c r="D595" s="5" t="s">
        <v>67</v>
      </c>
      <c r="E595" s="5">
        <v>20</v>
      </c>
      <c r="F595" s="6" t="s">
        <v>21</v>
      </c>
      <c r="G595" s="5">
        <v>28</v>
      </c>
      <c r="H595" s="5">
        <v>0</v>
      </c>
      <c r="I595" s="5">
        <v>4.9000000000000004</v>
      </c>
      <c r="J595" s="5">
        <v>0.7</v>
      </c>
      <c r="K595" s="5">
        <v>1.5</v>
      </c>
      <c r="L595" s="5">
        <v>0.46300000000000002</v>
      </c>
      <c r="M595" s="5">
        <v>0.2</v>
      </c>
      <c r="N595" s="5">
        <v>0.6</v>
      </c>
      <c r="O595" s="5">
        <v>0.375</v>
      </c>
      <c r="P595" s="5">
        <v>0.5</v>
      </c>
      <c r="Q595" s="5">
        <v>0.9</v>
      </c>
      <c r="R595" s="5">
        <v>0.52</v>
      </c>
      <c r="S595" s="5">
        <v>0.53700000000000003</v>
      </c>
      <c r="T595" s="5">
        <v>0.2</v>
      </c>
      <c r="U595" s="5">
        <v>0.4</v>
      </c>
      <c r="V595" s="5">
        <v>0.5</v>
      </c>
      <c r="W595" s="5">
        <v>0.3</v>
      </c>
      <c r="X595" s="5">
        <v>0.4</v>
      </c>
      <c r="Y595" s="5">
        <v>0.7</v>
      </c>
      <c r="Z595" s="5">
        <v>0.6</v>
      </c>
      <c r="AA595" s="5">
        <v>0.1</v>
      </c>
      <c r="AB595" s="5">
        <v>0.1</v>
      </c>
      <c r="AC595" s="5">
        <v>0.2</v>
      </c>
      <c r="AD595" s="5">
        <v>0.4</v>
      </c>
      <c r="AE595" s="5">
        <v>1.8</v>
      </c>
      <c r="AF595" s="50" t="b">
        <f>ISNONTEXT(IF(B595&lt;&gt;B596,COUNTIF($B$3:B595,B595),""))</f>
        <v>1</v>
      </c>
    </row>
    <row r="596" spans="1:32" ht="17" x14ac:dyDescent="0.2">
      <c r="A596" s="4">
        <v>452</v>
      </c>
      <c r="B596" s="6" t="s">
        <v>519</v>
      </c>
      <c r="C596" s="6" t="str">
        <f t="shared" si="9"/>
        <v>Daniel Theis</v>
      </c>
      <c r="D596" s="5" t="s">
        <v>63</v>
      </c>
      <c r="E596" s="5">
        <v>30</v>
      </c>
      <c r="F596" s="6" t="s">
        <v>29</v>
      </c>
      <c r="G596" s="5">
        <v>7</v>
      </c>
      <c r="H596" s="5">
        <v>1</v>
      </c>
      <c r="I596" s="5">
        <v>15.6</v>
      </c>
      <c r="J596" s="5">
        <v>3</v>
      </c>
      <c r="K596" s="5">
        <v>6.3</v>
      </c>
      <c r="L596" s="5">
        <v>0.47699999999999998</v>
      </c>
      <c r="M596" s="5">
        <v>0.3</v>
      </c>
      <c r="N596" s="5">
        <v>1.6</v>
      </c>
      <c r="O596" s="5">
        <v>0.182</v>
      </c>
      <c r="P596" s="5">
        <v>2.7</v>
      </c>
      <c r="Q596" s="5">
        <v>4.7</v>
      </c>
      <c r="R596" s="5">
        <v>0.57599999999999996</v>
      </c>
      <c r="S596" s="5">
        <v>0.5</v>
      </c>
      <c r="T596" s="5">
        <v>0.7</v>
      </c>
      <c r="U596" s="5">
        <v>1.7</v>
      </c>
      <c r="V596" s="5">
        <v>0.41699999999999998</v>
      </c>
      <c r="W596" s="5">
        <v>1</v>
      </c>
      <c r="X596" s="5">
        <v>2.1</v>
      </c>
      <c r="Y596" s="5">
        <v>3.1</v>
      </c>
      <c r="Z596" s="5">
        <v>1.3</v>
      </c>
      <c r="AA596" s="5">
        <v>0.3</v>
      </c>
      <c r="AB596" s="5">
        <v>0.9</v>
      </c>
      <c r="AC596" s="5">
        <v>0.4</v>
      </c>
      <c r="AD596" s="5">
        <v>1</v>
      </c>
      <c r="AE596" s="5">
        <v>7</v>
      </c>
      <c r="AF596" s="50" t="b">
        <f>ISNONTEXT(IF(B596&lt;&gt;B597,COUNTIF($B$3:B596,B596),""))</f>
        <v>1</v>
      </c>
    </row>
    <row r="597" spans="1:32" ht="17" x14ac:dyDescent="0.2">
      <c r="A597" s="4">
        <v>453</v>
      </c>
      <c r="B597" s="6" t="s">
        <v>520</v>
      </c>
      <c r="C597" s="6" t="str">
        <f t="shared" si="9"/>
        <v>Cam Thomas</v>
      </c>
      <c r="D597" s="5" t="s">
        <v>67</v>
      </c>
      <c r="E597" s="5">
        <v>21</v>
      </c>
      <c r="F597" s="6" t="s">
        <v>125</v>
      </c>
      <c r="G597" s="5">
        <v>51</v>
      </c>
      <c r="H597" s="5">
        <v>3</v>
      </c>
      <c r="I597" s="5">
        <v>16.5</v>
      </c>
      <c r="J597" s="5">
        <v>3.4</v>
      </c>
      <c r="K597" s="5">
        <v>7.8</v>
      </c>
      <c r="L597" s="5">
        <v>0.439</v>
      </c>
      <c r="M597" s="5">
        <v>0.9</v>
      </c>
      <c r="N597" s="5">
        <v>2.2999999999999998</v>
      </c>
      <c r="O597" s="5">
        <v>0.379</v>
      </c>
      <c r="P597" s="5">
        <v>2.5</v>
      </c>
      <c r="Q597" s="5">
        <v>5.5</v>
      </c>
      <c r="R597" s="5">
        <v>0.46400000000000002</v>
      </c>
      <c r="S597" s="5">
        <v>0.495</v>
      </c>
      <c r="T597" s="5">
        <v>2.7</v>
      </c>
      <c r="U597" s="5">
        <v>3.2</v>
      </c>
      <c r="V597" s="5">
        <v>0.85799999999999998</v>
      </c>
      <c r="W597" s="5">
        <v>0.2</v>
      </c>
      <c r="X597" s="5">
        <v>1.6</v>
      </c>
      <c r="Y597" s="5">
        <v>1.7</v>
      </c>
      <c r="Z597" s="5">
        <v>1.4</v>
      </c>
      <c r="AA597" s="5">
        <v>0.4</v>
      </c>
      <c r="AB597" s="5">
        <v>0.1</v>
      </c>
      <c r="AC597" s="5">
        <v>1.1000000000000001</v>
      </c>
      <c r="AD597" s="5">
        <v>1</v>
      </c>
      <c r="AE597" s="5">
        <v>10.4</v>
      </c>
      <c r="AF597" s="50" t="b">
        <f>ISNONTEXT(IF(B597&lt;&gt;B598,COUNTIF($B$3:B597,B597),""))</f>
        <v>1</v>
      </c>
    </row>
    <row r="598" spans="1:32" ht="17" x14ac:dyDescent="0.2">
      <c r="A598" s="4">
        <v>454</v>
      </c>
      <c r="B598" s="6" t="s">
        <v>521</v>
      </c>
      <c r="C598" s="6" t="str">
        <f t="shared" si="9"/>
        <v>Klay Thompson</v>
      </c>
      <c r="D598" s="5" t="s">
        <v>67</v>
      </c>
      <c r="E598" s="5">
        <v>32</v>
      </c>
      <c r="F598" s="6" t="s">
        <v>16</v>
      </c>
      <c r="G598" s="5">
        <v>59</v>
      </c>
      <c r="H598" s="5">
        <v>59</v>
      </c>
      <c r="I598" s="5">
        <v>32.9</v>
      </c>
      <c r="J598" s="5">
        <v>7.9</v>
      </c>
      <c r="K598" s="5">
        <v>18.2</v>
      </c>
      <c r="L598" s="5">
        <v>0.436</v>
      </c>
      <c r="M598" s="5">
        <v>4.3</v>
      </c>
      <c r="N598" s="5">
        <v>10.5</v>
      </c>
      <c r="O598" s="5">
        <v>0.40899999999999997</v>
      </c>
      <c r="P598" s="5">
        <v>3.6</v>
      </c>
      <c r="Q598" s="5">
        <v>7.7</v>
      </c>
      <c r="R598" s="5">
        <v>0.47299999999999998</v>
      </c>
      <c r="S598" s="5">
        <v>0.55400000000000005</v>
      </c>
      <c r="T598" s="5">
        <v>1.8</v>
      </c>
      <c r="U598" s="5">
        <v>2.1</v>
      </c>
      <c r="V598" s="5">
        <v>0.877</v>
      </c>
      <c r="W598" s="5">
        <v>0.6</v>
      </c>
      <c r="X598" s="5">
        <v>3.5</v>
      </c>
      <c r="Y598" s="5">
        <v>4.2</v>
      </c>
      <c r="Z598" s="5">
        <v>2.5</v>
      </c>
      <c r="AA598" s="5">
        <v>0.7</v>
      </c>
      <c r="AB598" s="5">
        <v>0.4</v>
      </c>
      <c r="AC598" s="5">
        <v>1.8</v>
      </c>
      <c r="AD598" s="5">
        <v>1.9</v>
      </c>
      <c r="AE598" s="5">
        <v>22</v>
      </c>
      <c r="AF598" s="50" t="b">
        <f>ISNONTEXT(IF(B598&lt;&gt;B599,COUNTIF($B$3:B598,B598),""))</f>
        <v>1</v>
      </c>
    </row>
    <row r="599" spans="1:32" ht="17" x14ac:dyDescent="0.2">
      <c r="A599" s="4">
        <v>455</v>
      </c>
      <c r="B599" s="6" t="s">
        <v>522</v>
      </c>
      <c r="C599" s="6" t="str">
        <f t="shared" si="9"/>
        <v>JT Thor</v>
      </c>
      <c r="D599" s="5" t="s">
        <v>11</v>
      </c>
      <c r="E599" s="5">
        <v>20</v>
      </c>
      <c r="F599" s="6" t="s">
        <v>88</v>
      </c>
      <c r="G599" s="5">
        <v>59</v>
      </c>
      <c r="H599" s="5">
        <v>4</v>
      </c>
      <c r="I599" s="5">
        <v>11.9</v>
      </c>
      <c r="J599" s="5">
        <v>1.1000000000000001</v>
      </c>
      <c r="K599" s="5">
        <v>2.8</v>
      </c>
      <c r="L599" s="5">
        <v>0.38400000000000001</v>
      </c>
      <c r="M599" s="5">
        <v>0.4</v>
      </c>
      <c r="N599" s="5">
        <v>1.4</v>
      </c>
      <c r="O599" s="5">
        <v>0.25900000000000001</v>
      </c>
      <c r="P599" s="5">
        <v>0.7</v>
      </c>
      <c r="Q599" s="5">
        <v>1.4</v>
      </c>
      <c r="R599" s="5">
        <v>0.50600000000000001</v>
      </c>
      <c r="S599" s="5">
        <v>0.44800000000000001</v>
      </c>
      <c r="T599" s="5">
        <v>0.3</v>
      </c>
      <c r="U599" s="5">
        <v>0.5</v>
      </c>
      <c r="V599" s="5">
        <v>0.64500000000000002</v>
      </c>
      <c r="W599" s="5">
        <v>0.6</v>
      </c>
      <c r="X599" s="5">
        <v>1.4</v>
      </c>
      <c r="Y599" s="5">
        <v>1.9</v>
      </c>
      <c r="Z599" s="5">
        <v>0.4</v>
      </c>
      <c r="AA599" s="5">
        <v>0.3</v>
      </c>
      <c r="AB599" s="5">
        <v>0.2</v>
      </c>
      <c r="AC599" s="5">
        <v>0.4</v>
      </c>
      <c r="AD599" s="5">
        <v>0.8</v>
      </c>
      <c r="AE599" s="5">
        <v>2.8</v>
      </c>
      <c r="AF599" s="50" t="b">
        <f>ISNONTEXT(IF(B599&lt;&gt;B600,COUNTIF($B$3:B599,B599),""))</f>
        <v>1</v>
      </c>
    </row>
    <row r="600" spans="1:32" ht="17" x14ac:dyDescent="0.2">
      <c r="A600" s="4">
        <v>456</v>
      </c>
      <c r="B600" s="6" t="s">
        <v>523</v>
      </c>
      <c r="C600" s="6" t="str">
        <f t="shared" si="9"/>
        <v/>
      </c>
      <c r="D600" s="5" t="s">
        <v>67</v>
      </c>
      <c r="E600" s="5">
        <v>25</v>
      </c>
      <c r="F600" s="5" t="s">
        <v>677</v>
      </c>
      <c r="G600" s="5">
        <v>63</v>
      </c>
      <c r="H600" s="5">
        <v>20</v>
      </c>
      <c r="I600" s="5">
        <v>15.8</v>
      </c>
      <c r="J600" s="5">
        <v>1.5</v>
      </c>
      <c r="K600" s="5">
        <v>3.3</v>
      </c>
      <c r="L600" s="5">
        <v>0.44800000000000001</v>
      </c>
      <c r="M600" s="5">
        <v>0.7</v>
      </c>
      <c r="N600" s="5">
        <v>2</v>
      </c>
      <c r="O600" s="5">
        <v>0.371</v>
      </c>
      <c r="P600" s="5">
        <v>0.8</v>
      </c>
      <c r="Q600" s="5">
        <v>1.4</v>
      </c>
      <c r="R600" s="5">
        <v>0.55800000000000005</v>
      </c>
      <c r="S600" s="5">
        <v>0.55700000000000005</v>
      </c>
      <c r="T600" s="5">
        <v>0.2</v>
      </c>
      <c r="U600" s="5">
        <v>0.3</v>
      </c>
      <c r="V600" s="5">
        <v>0.72199999999999998</v>
      </c>
      <c r="W600" s="5">
        <v>0.6</v>
      </c>
      <c r="X600" s="5">
        <v>1.3</v>
      </c>
      <c r="Y600" s="5">
        <v>1.8</v>
      </c>
      <c r="Z600" s="5">
        <v>0.7</v>
      </c>
      <c r="AA600" s="5">
        <v>1.1000000000000001</v>
      </c>
      <c r="AB600" s="5">
        <v>0.4</v>
      </c>
      <c r="AC600" s="5">
        <v>0.3</v>
      </c>
      <c r="AD600" s="5">
        <v>1.6</v>
      </c>
      <c r="AE600" s="5">
        <v>3.9</v>
      </c>
      <c r="AF600" s="50" t="b">
        <f>ISNONTEXT(IF(B600&lt;&gt;B601,COUNTIF($B$3:B600,B600),""))</f>
        <v>0</v>
      </c>
    </row>
    <row r="601" spans="1:32" ht="17" x14ac:dyDescent="0.2">
      <c r="A601" s="4">
        <v>456</v>
      </c>
      <c r="B601" s="6" t="s">
        <v>523</v>
      </c>
      <c r="C601" s="6" t="str">
        <f t="shared" si="9"/>
        <v/>
      </c>
      <c r="D601" s="5" t="s">
        <v>67</v>
      </c>
      <c r="E601" s="5">
        <v>25</v>
      </c>
      <c r="F601" s="6" t="s">
        <v>32</v>
      </c>
      <c r="G601" s="5">
        <v>49</v>
      </c>
      <c r="H601" s="5">
        <v>6</v>
      </c>
      <c r="I601" s="5">
        <v>12.1</v>
      </c>
      <c r="J601" s="5">
        <v>1</v>
      </c>
      <c r="K601" s="5">
        <v>2.4</v>
      </c>
      <c r="L601" s="5">
        <v>0.43099999999999999</v>
      </c>
      <c r="M601" s="5">
        <v>0.4</v>
      </c>
      <c r="N601" s="5">
        <v>1.3</v>
      </c>
      <c r="O601" s="5">
        <v>0.33300000000000002</v>
      </c>
      <c r="P601" s="5">
        <v>0.6</v>
      </c>
      <c r="Q601" s="5">
        <v>1.1000000000000001</v>
      </c>
      <c r="R601" s="5">
        <v>0.54700000000000004</v>
      </c>
      <c r="S601" s="5">
        <v>0.52200000000000002</v>
      </c>
      <c r="T601" s="5">
        <v>0.2</v>
      </c>
      <c r="U601" s="5">
        <v>0.2</v>
      </c>
      <c r="V601" s="5">
        <v>0.75</v>
      </c>
      <c r="W601" s="5">
        <v>0.4</v>
      </c>
      <c r="X601" s="5">
        <v>0.9</v>
      </c>
      <c r="Y601" s="5">
        <v>1.3</v>
      </c>
      <c r="Z601" s="5">
        <v>0.5</v>
      </c>
      <c r="AA601" s="5">
        <v>0.9</v>
      </c>
      <c r="AB601" s="5">
        <v>0.3</v>
      </c>
      <c r="AC601" s="5">
        <v>0.2</v>
      </c>
      <c r="AD601" s="5">
        <v>1.3</v>
      </c>
      <c r="AE601" s="5">
        <v>2.7</v>
      </c>
      <c r="AF601" s="50" t="b">
        <f>ISNONTEXT(IF(B601&lt;&gt;B602,COUNTIF($B$3:B601,B601),""))</f>
        <v>0</v>
      </c>
    </row>
    <row r="602" spans="1:32" ht="17" x14ac:dyDescent="0.2">
      <c r="A602" s="4">
        <v>456</v>
      </c>
      <c r="B602" s="6" t="s">
        <v>523</v>
      </c>
      <c r="C602" s="6" t="str">
        <f t="shared" si="9"/>
        <v>Matisse Thybulle</v>
      </c>
      <c r="D602" s="5" t="s">
        <v>67</v>
      </c>
      <c r="E602" s="5">
        <v>25</v>
      </c>
      <c r="F602" s="6" t="s">
        <v>33</v>
      </c>
      <c r="G602" s="5">
        <v>14</v>
      </c>
      <c r="H602" s="5">
        <v>14</v>
      </c>
      <c r="I602" s="5">
        <v>29.1</v>
      </c>
      <c r="J602" s="5">
        <v>3.1</v>
      </c>
      <c r="K602" s="5">
        <v>6.7</v>
      </c>
      <c r="L602" s="5">
        <v>0.46800000000000003</v>
      </c>
      <c r="M602" s="5">
        <v>1.8</v>
      </c>
      <c r="N602" s="5">
        <v>4.4000000000000004</v>
      </c>
      <c r="O602" s="5">
        <v>0.41</v>
      </c>
      <c r="P602" s="5">
        <v>1.4</v>
      </c>
      <c r="Q602" s="5">
        <v>2.4</v>
      </c>
      <c r="R602" s="5">
        <v>0.57599999999999996</v>
      </c>
      <c r="S602" s="5">
        <v>0.60099999999999998</v>
      </c>
      <c r="T602" s="5">
        <v>0.3</v>
      </c>
      <c r="U602" s="5">
        <v>0.4</v>
      </c>
      <c r="V602" s="5">
        <v>0.66700000000000004</v>
      </c>
      <c r="W602" s="5">
        <v>1.1000000000000001</v>
      </c>
      <c r="X602" s="5">
        <v>2.6</v>
      </c>
      <c r="Y602" s="5">
        <v>3.8</v>
      </c>
      <c r="Z602" s="5">
        <v>1.6</v>
      </c>
      <c r="AA602" s="5">
        <v>1.9</v>
      </c>
      <c r="AB602" s="5">
        <v>0.9</v>
      </c>
      <c r="AC602" s="5">
        <v>0.6</v>
      </c>
      <c r="AD602" s="5">
        <v>2.4</v>
      </c>
      <c r="AE602" s="5">
        <v>8.4</v>
      </c>
      <c r="AF602" s="50" t="b">
        <f>ISNONTEXT(IF(B602&lt;&gt;B603,COUNTIF($B$3:B602,B602),""))</f>
        <v>1</v>
      </c>
    </row>
    <row r="603" spans="1:32" ht="17" x14ac:dyDescent="0.2">
      <c r="A603" s="4">
        <v>457</v>
      </c>
      <c r="B603" s="6" t="s">
        <v>524</v>
      </c>
      <c r="C603" s="6" t="str">
        <f t="shared" si="9"/>
        <v>Xavier Tillman Sr.</v>
      </c>
      <c r="D603" s="5" t="s">
        <v>11</v>
      </c>
      <c r="E603" s="5">
        <v>24</v>
      </c>
      <c r="F603" s="6" t="s">
        <v>22</v>
      </c>
      <c r="G603" s="5">
        <v>50</v>
      </c>
      <c r="H603" s="5">
        <v>19</v>
      </c>
      <c r="I603" s="5">
        <v>17.8</v>
      </c>
      <c r="J603" s="5">
        <v>2.8</v>
      </c>
      <c r="K603" s="5">
        <v>4.5999999999999996</v>
      </c>
      <c r="L603" s="5">
        <v>0.59699999999999998</v>
      </c>
      <c r="M603" s="5">
        <v>0.1</v>
      </c>
      <c r="N603" s="5">
        <v>0.3</v>
      </c>
      <c r="O603" s="5">
        <v>0.26700000000000002</v>
      </c>
      <c r="P603" s="5">
        <v>2.7</v>
      </c>
      <c r="Q603" s="5">
        <v>4.3</v>
      </c>
      <c r="R603" s="5">
        <v>0.62</v>
      </c>
      <c r="S603" s="5">
        <v>0.60599999999999998</v>
      </c>
      <c r="T603" s="5">
        <v>0.8</v>
      </c>
      <c r="U603" s="5">
        <v>1.5</v>
      </c>
      <c r="V603" s="5">
        <v>0.54700000000000004</v>
      </c>
      <c r="W603" s="5">
        <v>1.9</v>
      </c>
      <c r="X603" s="5">
        <v>2.8</v>
      </c>
      <c r="Y603" s="5">
        <v>4.7</v>
      </c>
      <c r="Z603" s="5">
        <v>1.5</v>
      </c>
      <c r="AA603" s="5">
        <v>0.9</v>
      </c>
      <c r="AB603" s="5">
        <v>0.4</v>
      </c>
      <c r="AC603" s="5">
        <v>0.7</v>
      </c>
      <c r="AD603" s="5">
        <v>1.5</v>
      </c>
      <c r="AE603" s="5">
        <v>6.4</v>
      </c>
      <c r="AF603" s="50" t="b">
        <f>ISNONTEXT(IF(B603&lt;&gt;B604,COUNTIF($B$3:B603,B603),""))</f>
        <v>1</v>
      </c>
    </row>
    <row r="604" spans="1:32" ht="17" x14ac:dyDescent="0.2">
      <c r="A604" s="4">
        <v>458</v>
      </c>
      <c r="B604" s="6" t="s">
        <v>525</v>
      </c>
      <c r="C604" s="6" t="str">
        <f t="shared" si="9"/>
        <v>Isaiah Todd</v>
      </c>
      <c r="D604" s="5" t="s">
        <v>11</v>
      </c>
      <c r="E604" s="5">
        <v>21</v>
      </c>
      <c r="F604" s="6" t="s">
        <v>34</v>
      </c>
      <c r="G604" s="5">
        <v>4</v>
      </c>
      <c r="H604" s="5">
        <v>0</v>
      </c>
      <c r="I604" s="5">
        <v>3.3</v>
      </c>
      <c r="J604" s="5">
        <v>0.3</v>
      </c>
      <c r="K604" s="5">
        <v>1</v>
      </c>
      <c r="L604" s="5">
        <v>0.25</v>
      </c>
      <c r="M604" s="5">
        <v>0</v>
      </c>
      <c r="N604" s="5">
        <v>0.8</v>
      </c>
      <c r="O604" s="5">
        <v>0</v>
      </c>
      <c r="P604" s="5">
        <v>0.3</v>
      </c>
      <c r="Q604" s="5">
        <v>0.3</v>
      </c>
      <c r="R604" s="5">
        <v>1</v>
      </c>
      <c r="S604" s="5">
        <v>0.25</v>
      </c>
      <c r="T604" s="5">
        <v>0</v>
      </c>
      <c r="U604" s="5">
        <v>0</v>
      </c>
      <c r="V604" s="5"/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0.5</v>
      </c>
      <c r="AF604" s="50" t="b">
        <f>ISNONTEXT(IF(B604&lt;&gt;B605,COUNTIF($B$3:B604,B604),""))</f>
        <v>1</v>
      </c>
    </row>
    <row r="605" spans="1:32" ht="17" x14ac:dyDescent="0.2">
      <c r="A605" s="4">
        <v>459</v>
      </c>
      <c r="B605" s="6" t="s">
        <v>526</v>
      </c>
      <c r="C605" s="6" t="str">
        <f t="shared" si="9"/>
        <v>Obi Toppin</v>
      </c>
      <c r="D605" s="5" t="s">
        <v>11</v>
      </c>
      <c r="E605" s="5">
        <v>24</v>
      </c>
      <c r="F605" s="6" t="s">
        <v>12</v>
      </c>
      <c r="G605" s="5">
        <v>56</v>
      </c>
      <c r="H605" s="5">
        <v>0</v>
      </c>
      <c r="I605" s="5">
        <v>14.4</v>
      </c>
      <c r="J605" s="5">
        <v>2.2999999999999998</v>
      </c>
      <c r="K605" s="5">
        <v>5.6</v>
      </c>
      <c r="L605" s="5">
        <v>0.41699999999999998</v>
      </c>
      <c r="M605" s="5">
        <v>1.1000000000000001</v>
      </c>
      <c r="N605" s="5">
        <v>3.3</v>
      </c>
      <c r="O605" s="5">
        <v>0.32800000000000001</v>
      </c>
      <c r="P605" s="5">
        <v>1.2</v>
      </c>
      <c r="Q605" s="5">
        <v>2.2999999999999998</v>
      </c>
      <c r="R605" s="5">
        <v>0.54800000000000004</v>
      </c>
      <c r="S605" s="5">
        <v>0.51400000000000001</v>
      </c>
      <c r="T605" s="5">
        <v>0.5</v>
      </c>
      <c r="U605" s="5">
        <v>0.7</v>
      </c>
      <c r="V605" s="5">
        <v>0.78400000000000003</v>
      </c>
      <c r="W605" s="5">
        <v>0.5</v>
      </c>
      <c r="X605" s="5">
        <v>2.4</v>
      </c>
      <c r="Y605" s="5">
        <v>2.8</v>
      </c>
      <c r="Z605" s="5">
        <v>0.8</v>
      </c>
      <c r="AA605" s="5">
        <v>0.3</v>
      </c>
      <c r="AB605" s="5">
        <v>0.2</v>
      </c>
      <c r="AC605" s="5">
        <v>0.5</v>
      </c>
      <c r="AD605" s="5">
        <v>1</v>
      </c>
      <c r="AE605" s="5">
        <v>6.3</v>
      </c>
      <c r="AF605" s="50" t="b">
        <f>ISNONTEXT(IF(B605&lt;&gt;B606,COUNTIF($B$3:B605,B605),""))</f>
        <v>1</v>
      </c>
    </row>
    <row r="606" spans="1:32" ht="17" x14ac:dyDescent="0.2">
      <c r="A606" s="4">
        <v>460</v>
      </c>
      <c r="B606" s="6" t="s">
        <v>527</v>
      </c>
      <c r="C606" s="6" t="str">
        <f t="shared" si="9"/>
        <v/>
      </c>
      <c r="D606" s="5" t="s">
        <v>77</v>
      </c>
      <c r="E606" s="5">
        <v>29</v>
      </c>
      <c r="F606" s="5" t="s">
        <v>677</v>
      </c>
      <c r="G606" s="5">
        <v>39</v>
      </c>
      <c r="H606" s="5">
        <v>7</v>
      </c>
      <c r="I606" s="5">
        <v>11.9</v>
      </c>
      <c r="J606" s="5">
        <v>1.1000000000000001</v>
      </c>
      <c r="K606" s="5">
        <v>2.2000000000000002</v>
      </c>
      <c r="L606" s="5">
        <v>0.47099999999999997</v>
      </c>
      <c r="M606" s="5">
        <v>0.2</v>
      </c>
      <c r="N606" s="5">
        <v>0.7</v>
      </c>
      <c r="O606" s="5">
        <v>0.23100000000000001</v>
      </c>
      <c r="P606" s="5">
        <v>0.9</v>
      </c>
      <c r="Q606" s="5">
        <v>1.6</v>
      </c>
      <c r="R606" s="5">
        <v>0.57399999999999995</v>
      </c>
      <c r="S606" s="5">
        <v>0.50600000000000001</v>
      </c>
      <c r="T606" s="5">
        <v>0.3</v>
      </c>
      <c r="U606" s="5">
        <v>0.4</v>
      </c>
      <c r="V606" s="5">
        <v>0.73299999999999998</v>
      </c>
      <c r="W606" s="5">
        <v>0.4</v>
      </c>
      <c r="X606" s="5">
        <v>1.8</v>
      </c>
      <c r="Y606" s="5">
        <v>2.2000000000000002</v>
      </c>
      <c r="Z606" s="5">
        <v>0.9</v>
      </c>
      <c r="AA606" s="5">
        <v>0.3</v>
      </c>
      <c r="AB606" s="5">
        <v>0.2</v>
      </c>
      <c r="AC606" s="5">
        <v>0.6</v>
      </c>
      <c r="AD606" s="5">
        <v>1.5</v>
      </c>
      <c r="AE606" s="5">
        <v>2.5</v>
      </c>
      <c r="AF606" s="50" t="b">
        <f>ISNONTEXT(IF(B606&lt;&gt;B607,COUNTIF($B$3:B606,B606),""))</f>
        <v>0</v>
      </c>
    </row>
    <row r="607" spans="1:32" ht="17" x14ac:dyDescent="0.2">
      <c r="A607" s="4">
        <v>460</v>
      </c>
      <c r="B607" s="6" t="s">
        <v>527</v>
      </c>
      <c r="C607" s="6" t="str">
        <f t="shared" si="9"/>
        <v/>
      </c>
      <c r="D607" s="5" t="s">
        <v>77</v>
      </c>
      <c r="E607" s="5">
        <v>29</v>
      </c>
      <c r="F607" s="6" t="s">
        <v>39</v>
      </c>
      <c r="G607" s="5">
        <v>30</v>
      </c>
      <c r="H607" s="5">
        <v>7</v>
      </c>
      <c r="I607" s="5">
        <v>12.2</v>
      </c>
      <c r="J607" s="5">
        <v>1.1000000000000001</v>
      </c>
      <c r="K607" s="5">
        <v>2.2000000000000002</v>
      </c>
      <c r="L607" s="5">
        <v>0.5</v>
      </c>
      <c r="M607" s="5">
        <v>0.1</v>
      </c>
      <c r="N607" s="5">
        <v>0.7</v>
      </c>
      <c r="O607" s="5">
        <v>0.2</v>
      </c>
      <c r="P607" s="5">
        <v>1</v>
      </c>
      <c r="Q607" s="5">
        <v>1.5</v>
      </c>
      <c r="R607" s="5">
        <v>0.63</v>
      </c>
      <c r="S607" s="5">
        <v>0.53</v>
      </c>
      <c r="T607" s="5">
        <v>0.4</v>
      </c>
      <c r="U607" s="5">
        <v>0.5</v>
      </c>
      <c r="V607" s="5">
        <v>0.73299999999999998</v>
      </c>
      <c r="W607" s="5">
        <v>0.5</v>
      </c>
      <c r="X607" s="5">
        <v>1.6</v>
      </c>
      <c r="Y607" s="5">
        <v>2</v>
      </c>
      <c r="Z607" s="5">
        <v>0.8</v>
      </c>
      <c r="AA607" s="5">
        <v>0.3</v>
      </c>
      <c r="AB607" s="5">
        <v>0.2</v>
      </c>
      <c r="AC607" s="5">
        <v>0.6</v>
      </c>
      <c r="AD607" s="5">
        <v>1.5</v>
      </c>
      <c r="AE607" s="5">
        <v>2.7</v>
      </c>
      <c r="AF607" s="50" t="b">
        <f>ISNONTEXT(IF(B607&lt;&gt;B608,COUNTIF($B$3:B607,B607),""))</f>
        <v>0</v>
      </c>
    </row>
    <row r="608" spans="1:32" ht="17" x14ac:dyDescent="0.2">
      <c r="A608" s="4">
        <v>460</v>
      </c>
      <c r="B608" s="6" t="s">
        <v>527</v>
      </c>
      <c r="C608" s="6" t="str">
        <f t="shared" si="9"/>
        <v>Juan Toscano-Anderson</v>
      </c>
      <c r="D608" s="5" t="s">
        <v>77</v>
      </c>
      <c r="E608" s="5">
        <v>29</v>
      </c>
      <c r="F608" s="6" t="s">
        <v>30</v>
      </c>
      <c r="G608" s="5">
        <v>9</v>
      </c>
      <c r="H608" s="5">
        <v>0</v>
      </c>
      <c r="I608" s="5">
        <v>11.2</v>
      </c>
      <c r="J608" s="5">
        <v>0.9</v>
      </c>
      <c r="K608" s="5">
        <v>2.2999999999999998</v>
      </c>
      <c r="L608" s="5">
        <v>0.38100000000000001</v>
      </c>
      <c r="M608" s="5">
        <v>0.2</v>
      </c>
      <c r="N608" s="5">
        <v>0.7</v>
      </c>
      <c r="O608" s="5">
        <v>0.33300000000000002</v>
      </c>
      <c r="P608" s="5">
        <v>0.7</v>
      </c>
      <c r="Q608" s="5">
        <v>1.7</v>
      </c>
      <c r="R608" s="5">
        <v>0.4</v>
      </c>
      <c r="S608" s="5">
        <v>0.42899999999999999</v>
      </c>
      <c r="T608" s="5">
        <v>0</v>
      </c>
      <c r="U608" s="5">
        <v>0</v>
      </c>
      <c r="V608" s="5"/>
      <c r="W608" s="5">
        <v>0.3</v>
      </c>
      <c r="X608" s="5">
        <v>2.4</v>
      </c>
      <c r="Y608" s="5">
        <v>2.8</v>
      </c>
      <c r="Z608" s="5">
        <v>1.1000000000000001</v>
      </c>
      <c r="AA608" s="5">
        <v>0.3</v>
      </c>
      <c r="AB608" s="5">
        <v>0.1</v>
      </c>
      <c r="AC608" s="5">
        <v>0.6</v>
      </c>
      <c r="AD608" s="5">
        <v>1.4</v>
      </c>
      <c r="AE608" s="5">
        <v>2</v>
      </c>
      <c r="AF608" s="50" t="b">
        <f>ISNONTEXT(IF(B608&lt;&gt;B609,COUNTIF($B$3:B608,B608),""))</f>
        <v>1</v>
      </c>
    </row>
    <row r="609" spans="1:32" ht="17" x14ac:dyDescent="0.2">
      <c r="A609" s="4" t="s">
        <v>44</v>
      </c>
      <c r="B609" s="4" t="s">
        <v>45</v>
      </c>
      <c r="C609" s="6" t="str">
        <f t="shared" si="9"/>
        <v>Player</v>
      </c>
      <c r="D609" s="4" t="s">
        <v>46</v>
      </c>
      <c r="E609" s="4" t="s">
        <v>47</v>
      </c>
      <c r="F609" s="4" t="s">
        <v>48</v>
      </c>
      <c r="G609" s="4" t="s">
        <v>49</v>
      </c>
      <c r="H609" s="4" t="s">
        <v>50</v>
      </c>
      <c r="I609" s="4" t="s">
        <v>51</v>
      </c>
      <c r="J609" s="4" t="s">
        <v>52</v>
      </c>
      <c r="K609" s="4" t="s">
        <v>1</v>
      </c>
      <c r="L609" s="4" t="s">
        <v>2</v>
      </c>
      <c r="M609" s="4" t="s">
        <v>53</v>
      </c>
      <c r="N609" s="4" t="s">
        <v>3</v>
      </c>
      <c r="O609" s="4" t="s">
        <v>4</v>
      </c>
      <c r="P609" s="4" t="s">
        <v>54</v>
      </c>
      <c r="Q609" s="4" t="s">
        <v>55</v>
      </c>
      <c r="R609" s="4" t="s">
        <v>56</v>
      </c>
      <c r="S609" s="4" t="s">
        <v>57</v>
      </c>
      <c r="T609" s="4" t="s">
        <v>58</v>
      </c>
      <c r="U609" s="4" t="s">
        <v>5</v>
      </c>
      <c r="V609" s="4" t="s">
        <v>6</v>
      </c>
      <c r="W609" s="4" t="s">
        <v>59</v>
      </c>
      <c r="X609" s="4" t="s">
        <v>60</v>
      </c>
      <c r="Y609" s="4" t="s">
        <v>61</v>
      </c>
      <c r="Z609" s="4" t="s">
        <v>7</v>
      </c>
      <c r="AA609" s="4" t="s">
        <v>8</v>
      </c>
      <c r="AB609" s="4" t="s">
        <v>9</v>
      </c>
      <c r="AC609" s="4" t="s">
        <v>10</v>
      </c>
      <c r="AD609" s="4" t="s">
        <v>11</v>
      </c>
      <c r="AE609" s="4" t="s">
        <v>0</v>
      </c>
      <c r="AF609" s="50" t="b">
        <f>ISNONTEXT(IF(B609&lt;&gt;B610,COUNTIF($B$3:B609,B609),""))</f>
        <v>1</v>
      </c>
    </row>
    <row r="610" spans="1:32" ht="17" x14ac:dyDescent="0.2">
      <c r="A610" s="4">
        <v>461</v>
      </c>
      <c r="B610" s="6" t="s">
        <v>528</v>
      </c>
      <c r="C610" s="6" t="str">
        <f t="shared" si="9"/>
        <v>Karl-Anthony Towns</v>
      </c>
      <c r="D610" s="5" t="s">
        <v>11</v>
      </c>
      <c r="E610" s="5">
        <v>27</v>
      </c>
      <c r="F610" s="6" t="s">
        <v>38</v>
      </c>
      <c r="G610" s="5">
        <v>21</v>
      </c>
      <c r="H610" s="5">
        <v>21</v>
      </c>
      <c r="I610" s="5">
        <v>33.799999999999997</v>
      </c>
      <c r="J610" s="5">
        <v>7.3</v>
      </c>
      <c r="K610" s="5">
        <v>14.4</v>
      </c>
      <c r="L610" s="5">
        <v>0.505</v>
      </c>
      <c r="M610" s="5">
        <v>1.8</v>
      </c>
      <c r="N610" s="5">
        <v>5.6</v>
      </c>
      <c r="O610" s="5">
        <v>0.32500000000000001</v>
      </c>
      <c r="P610" s="5">
        <v>5.5</v>
      </c>
      <c r="Q610" s="5">
        <v>8.9</v>
      </c>
      <c r="R610" s="5">
        <v>0.61799999999999999</v>
      </c>
      <c r="S610" s="5">
        <v>0.56799999999999995</v>
      </c>
      <c r="T610" s="5">
        <v>4.4000000000000004</v>
      </c>
      <c r="U610" s="5">
        <v>5</v>
      </c>
      <c r="V610" s="5">
        <v>0.88500000000000001</v>
      </c>
      <c r="W610" s="5">
        <v>1.7</v>
      </c>
      <c r="X610" s="5">
        <v>6.5</v>
      </c>
      <c r="Y610" s="5">
        <v>8.1999999999999993</v>
      </c>
      <c r="Z610" s="5">
        <v>5.3</v>
      </c>
      <c r="AA610" s="5">
        <v>0.8</v>
      </c>
      <c r="AB610" s="5">
        <v>0.7</v>
      </c>
      <c r="AC610" s="5">
        <v>3.1</v>
      </c>
      <c r="AD610" s="5">
        <v>3.9</v>
      </c>
      <c r="AE610" s="5">
        <v>20.8</v>
      </c>
      <c r="AF610" s="50" t="b">
        <f>ISNONTEXT(IF(B610&lt;&gt;B611,COUNTIF($B$3:B610,B610),""))</f>
        <v>1</v>
      </c>
    </row>
    <row r="611" spans="1:32" ht="17" x14ac:dyDescent="0.2">
      <c r="A611" s="4">
        <v>462</v>
      </c>
      <c r="B611" s="6" t="s">
        <v>529</v>
      </c>
      <c r="C611" s="6" t="str">
        <f t="shared" si="9"/>
        <v>Gary Trent Jr.</v>
      </c>
      <c r="D611" s="5" t="s">
        <v>67</v>
      </c>
      <c r="E611" s="5">
        <v>24</v>
      </c>
      <c r="F611" s="6" t="s">
        <v>40</v>
      </c>
      <c r="G611" s="5">
        <v>61</v>
      </c>
      <c r="H611" s="5">
        <v>43</v>
      </c>
      <c r="I611" s="5">
        <v>32.6</v>
      </c>
      <c r="J611" s="5">
        <v>6.2</v>
      </c>
      <c r="K611" s="5">
        <v>14.3</v>
      </c>
      <c r="L611" s="5">
        <v>0.434</v>
      </c>
      <c r="M611" s="5">
        <v>2.5</v>
      </c>
      <c r="N611" s="5">
        <v>6.9</v>
      </c>
      <c r="O611" s="5">
        <v>0.36699999999999999</v>
      </c>
      <c r="P611" s="5">
        <v>3.7</v>
      </c>
      <c r="Q611" s="5">
        <v>7.4</v>
      </c>
      <c r="R611" s="5">
        <v>0.497</v>
      </c>
      <c r="S611" s="5">
        <v>0.52300000000000002</v>
      </c>
      <c r="T611" s="5">
        <v>2.7</v>
      </c>
      <c r="U611" s="5">
        <v>3.2</v>
      </c>
      <c r="V611" s="5">
        <v>0.84099999999999997</v>
      </c>
      <c r="W611" s="5">
        <v>0.4</v>
      </c>
      <c r="X611" s="5">
        <v>2.2000000000000002</v>
      </c>
      <c r="Y611" s="5">
        <v>2.6</v>
      </c>
      <c r="Z611" s="5">
        <v>1.6</v>
      </c>
      <c r="AA611" s="5">
        <v>1.6</v>
      </c>
      <c r="AB611" s="5">
        <v>0.2</v>
      </c>
      <c r="AC611" s="5">
        <v>0.9</v>
      </c>
      <c r="AD611" s="5">
        <v>1.6</v>
      </c>
      <c r="AE611" s="5">
        <v>17.7</v>
      </c>
      <c r="AF611" s="50" t="b">
        <f>ISNONTEXT(IF(B611&lt;&gt;B612,COUNTIF($B$3:B611,B611),""))</f>
        <v>1</v>
      </c>
    </row>
    <row r="612" spans="1:32" ht="17" x14ac:dyDescent="0.2">
      <c r="A612" s="4">
        <v>463</v>
      </c>
      <c r="B612" s="6" t="s">
        <v>530</v>
      </c>
      <c r="C612" s="6" t="str">
        <f t="shared" si="9"/>
        <v>P.J. Tucker</v>
      </c>
      <c r="D612" s="5" t="s">
        <v>11</v>
      </c>
      <c r="E612" s="5">
        <v>37</v>
      </c>
      <c r="F612" s="6" t="s">
        <v>32</v>
      </c>
      <c r="G612" s="5">
        <v>66</v>
      </c>
      <c r="H612" s="5">
        <v>66</v>
      </c>
      <c r="I612" s="5">
        <v>25.8</v>
      </c>
      <c r="J612" s="5">
        <v>1.2</v>
      </c>
      <c r="K612" s="5">
        <v>2.9</v>
      </c>
      <c r="L612" s="5">
        <v>0.42399999999999999</v>
      </c>
      <c r="M612" s="5">
        <v>0.7</v>
      </c>
      <c r="N612" s="5">
        <v>1.8</v>
      </c>
      <c r="O612" s="5">
        <v>0.39700000000000002</v>
      </c>
      <c r="P612" s="5">
        <v>0.5</v>
      </c>
      <c r="Q612" s="5">
        <v>1.1000000000000001</v>
      </c>
      <c r="R612" s="5">
        <v>0.46700000000000003</v>
      </c>
      <c r="S612" s="5">
        <v>0.54500000000000004</v>
      </c>
      <c r="T612" s="5">
        <v>0.3</v>
      </c>
      <c r="U612" s="5">
        <v>0.3</v>
      </c>
      <c r="V612" s="5">
        <v>0.82599999999999996</v>
      </c>
      <c r="W612" s="5">
        <v>1.3</v>
      </c>
      <c r="X612" s="5">
        <v>2.7</v>
      </c>
      <c r="Y612" s="5">
        <v>4</v>
      </c>
      <c r="Z612" s="5">
        <v>0.8</v>
      </c>
      <c r="AA612" s="5">
        <v>0.5</v>
      </c>
      <c r="AB612" s="5">
        <v>0.2</v>
      </c>
      <c r="AC612" s="5">
        <v>0.6</v>
      </c>
      <c r="AD612" s="5">
        <v>2.4</v>
      </c>
      <c r="AE612" s="5">
        <v>3.4</v>
      </c>
      <c r="AF612" s="50" t="b">
        <f>ISNONTEXT(IF(B612&lt;&gt;B613,COUNTIF($B$3:B612,B612),""))</f>
        <v>1</v>
      </c>
    </row>
    <row r="613" spans="1:32" ht="17" x14ac:dyDescent="0.2">
      <c r="A613" s="4">
        <v>464</v>
      </c>
      <c r="B613" s="6" t="s">
        <v>531</v>
      </c>
      <c r="C613" s="6" t="str">
        <f t="shared" si="9"/>
        <v>Myles Turner</v>
      </c>
      <c r="D613" s="5" t="s">
        <v>63</v>
      </c>
      <c r="E613" s="5">
        <v>26</v>
      </c>
      <c r="F613" s="6" t="s">
        <v>29</v>
      </c>
      <c r="G613" s="5">
        <v>58</v>
      </c>
      <c r="H613" s="5">
        <v>58</v>
      </c>
      <c r="I613" s="5">
        <v>29.6</v>
      </c>
      <c r="J613" s="5">
        <v>6.5</v>
      </c>
      <c r="K613" s="5">
        <v>11.9</v>
      </c>
      <c r="L613" s="5">
        <v>0.54300000000000004</v>
      </c>
      <c r="M613" s="5">
        <v>1.6</v>
      </c>
      <c r="N613" s="5">
        <v>4.2</v>
      </c>
      <c r="O613" s="5">
        <v>0.38200000000000001</v>
      </c>
      <c r="P613" s="5">
        <v>4.9000000000000004</v>
      </c>
      <c r="Q613" s="5">
        <v>7.7</v>
      </c>
      <c r="R613" s="5">
        <v>0.63</v>
      </c>
      <c r="S613" s="5">
        <v>0.61</v>
      </c>
      <c r="T613" s="5">
        <v>3.4</v>
      </c>
      <c r="U613" s="5">
        <v>4.3</v>
      </c>
      <c r="V613" s="5">
        <v>0.78</v>
      </c>
      <c r="W613" s="5">
        <v>1.4</v>
      </c>
      <c r="X613" s="5">
        <v>6.2</v>
      </c>
      <c r="Y613" s="5">
        <v>7.6</v>
      </c>
      <c r="Z613" s="5">
        <v>1.4</v>
      </c>
      <c r="AA613" s="5">
        <v>0.6</v>
      </c>
      <c r="AB613" s="5">
        <v>2.4</v>
      </c>
      <c r="AC613" s="5">
        <v>1.7</v>
      </c>
      <c r="AD613" s="5">
        <v>3.4</v>
      </c>
      <c r="AE613" s="5">
        <v>17.899999999999999</v>
      </c>
      <c r="AF613" s="50" t="b">
        <f>ISNONTEXT(IF(B613&lt;&gt;B614,COUNTIF($B$3:B613,B613),""))</f>
        <v>1</v>
      </c>
    </row>
    <row r="614" spans="1:32" ht="17" x14ac:dyDescent="0.2">
      <c r="A614" s="4">
        <v>465</v>
      </c>
      <c r="B614" s="6" t="s">
        <v>532</v>
      </c>
      <c r="C614" s="6" t="str">
        <f t="shared" si="9"/>
        <v>Stanley Umude</v>
      </c>
      <c r="D614" s="5" t="s">
        <v>67</v>
      </c>
      <c r="E614" s="5">
        <v>23</v>
      </c>
      <c r="F614" s="6" t="s">
        <v>28</v>
      </c>
      <c r="G614" s="5">
        <v>1</v>
      </c>
      <c r="H614" s="5">
        <v>0</v>
      </c>
      <c r="I614" s="5">
        <v>2</v>
      </c>
      <c r="J614" s="5">
        <v>0</v>
      </c>
      <c r="K614" s="5">
        <v>1</v>
      </c>
      <c r="L614" s="5">
        <v>0</v>
      </c>
      <c r="M614" s="5">
        <v>0</v>
      </c>
      <c r="N614" s="5">
        <v>1</v>
      </c>
      <c r="O614" s="5">
        <v>0</v>
      </c>
      <c r="P614" s="5">
        <v>0</v>
      </c>
      <c r="Q614" s="5">
        <v>0</v>
      </c>
      <c r="R614" s="5"/>
      <c r="S614" s="5">
        <v>0</v>
      </c>
      <c r="T614" s="5">
        <v>2</v>
      </c>
      <c r="U614" s="5">
        <v>2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1</v>
      </c>
      <c r="AB614" s="5">
        <v>1</v>
      </c>
      <c r="AC614" s="5">
        <v>0</v>
      </c>
      <c r="AD614" s="5">
        <v>0</v>
      </c>
      <c r="AE614" s="5">
        <v>2</v>
      </c>
      <c r="AF614" s="50" t="b">
        <f>ISNONTEXT(IF(B614&lt;&gt;B615,COUNTIF($B$3:B614,B614),""))</f>
        <v>1</v>
      </c>
    </row>
    <row r="615" spans="1:32" ht="17" x14ac:dyDescent="0.2">
      <c r="A615" s="4">
        <v>466</v>
      </c>
      <c r="B615" s="6" t="s">
        <v>533</v>
      </c>
      <c r="C615" s="6" t="str">
        <f t="shared" si="9"/>
        <v>Jonas Valančiūnas</v>
      </c>
      <c r="D615" s="5" t="s">
        <v>63</v>
      </c>
      <c r="E615" s="5">
        <v>30</v>
      </c>
      <c r="F615" s="6" t="s">
        <v>18</v>
      </c>
      <c r="G615" s="5">
        <v>67</v>
      </c>
      <c r="H615" s="5">
        <v>67</v>
      </c>
      <c r="I615" s="5">
        <v>24.5</v>
      </c>
      <c r="J615" s="5">
        <v>5.6</v>
      </c>
      <c r="K615" s="5">
        <v>10.199999999999999</v>
      </c>
      <c r="L615" s="5">
        <v>0.55000000000000004</v>
      </c>
      <c r="M615" s="5">
        <v>0.5</v>
      </c>
      <c r="N615" s="5">
        <v>1.5</v>
      </c>
      <c r="O615" s="5">
        <v>0.33700000000000002</v>
      </c>
      <c r="P615" s="5">
        <v>5.0999999999999996</v>
      </c>
      <c r="Q615" s="5">
        <v>8.6999999999999993</v>
      </c>
      <c r="R615" s="5">
        <v>0.58499999999999996</v>
      </c>
      <c r="S615" s="5">
        <v>0.57399999999999995</v>
      </c>
      <c r="T615" s="5">
        <v>2.4</v>
      </c>
      <c r="U615" s="5">
        <v>2.9</v>
      </c>
      <c r="V615" s="5">
        <v>0.82299999999999995</v>
      </c>
      <c r="W615" s="5">
        <v>2.7</v>
      </c>
      <c r="X615" s="5">
        <v>6.9</v>
      </c>
      <c r="Y615" s="5">
        <v>9.6999999999999993</v>
      </c>
      <c r="Z615" s="5">
        <v>1.6</v>
      </c>
      <c r="AA615" s="5">
        <v>0.2</v>
      </c>
      <c r="AB615" s="5">
        <v>0.6</v>
      </c>
      <c r="AC615" s="5">
        <v>1.9</v>
      </c>
      <c r="AD615" s="5">
        <v>3</v>
      </c>
      <c r="AE615" s="5">
        <v>14.1</v>
      </c>
      <c r="AF615" s="50" t="b">
        <f>ISNONTEXT(IF(B615&lt;&gt;B616,COUNTIF($B$3:B615,B615),""))</f>
        <v>1</v>
      </c>
    </row>
    <row r="616" spans="1:32" ht="17" x14ac:dyDescent="0.2">
      <c r="A616" s="4">
        <v>467</v>
      </c>
      <c r="B616" s="6" t="s">
        <v>534</v>
      </c>
      <c r="C616" s="6" t="str">
        <f t="shared" si="9"/>
        <v/>
      </c>
      <c r="D616" s="5" t="s">
        <v>11</v>
      </c>
      <c r="E616" s="5">
        <v>23</v>
      </c>
      <c r="F616" s="5" t="s">
        <v>677</v>
      </c>
      <c r="G616" s="5">
        <v>67</v>
      </c>
      <c r="H616" s="5">
        <v>54</v>
      </c>
      <c r="I616" s="5">
        <v>24.4</v>
      </c>
      <c r="J616" s="5">
        <v>3.3</v>
      </c>
      <c r="K616" s="5">
        <v>6</v>
      </c>
      <c r="L616" s="5">
        <v>0.54900000000000004</v>
      </c>
      <c r="M616" s="5">
        <v>0.3</v>
      </c>
      <c r="N616" s="5">
        <v>1.1000000000000001</v>
      </c>
      <c r="O616" s="5">
        <v>0.29899999999999999</v>
      </c>
      <c r="P616" s="5">
        <v>2.9</v>
      </c>
      <c r="Q616" s="5">
        <v>4.8</v>
      </c>
      <c r="R616" s="5">
        <v>0.60799999999999998</v>
      </c>
      <c r="S616" s="5">
        <v>0.57699999999999996</v>
      </c>
      <c r="T616" s="5">
        <v>1.3</v>
      </c>
      <c r="U616" s="5">
        <v>1.9</v>
      </c>
      <c r="V616" s="5">
        <v>0.68799999999999994</v>
      </c>
      <c r="W616" s="5">
        <v>2.2999999999999998</v>
      </c>
      <c r="X616" s="5">
        <v>5.5</v>
      </c>
      <c r="Y616" s="5">
        <v>7.8</v>
      </c>
      <c r="Z616" s="5">
        <v>2.6</v>
      </c>
      <c r="AA616" s="5">
        <v>1.1000000000000001</v>
      </c>
      <c r="AB616" s="5">
        <v>0.3</v>
      </c>
      <c r="AC616" s="5">
        <v>1.3</v>
      </c>
      <c r="AD616" s="5">
        <v>2.5</v>
      </c>
      <c r="AE616" s="5">
        <v>8.1999999999999993</v>
      </c>
      <c r="AF616" s="50" t="b">
        <f>ISNONTEXT(IF(B616&lt;&gt;B617,COUNTIF($B$3:B616,B616),""))</f>
        <v>0</v>
      </c>
    </row>
    <row r="617" spans="1:32" ht="17" x14ac:dyDescent="0.2">
      <c r="A617" s="4">
        <v>467</v>
      </c>
      <c r="B617" s="6" t="s">
        <v>534</v>
      </c>
      <c r="C617" s="6" t="str">
        <f t="shared" si="9"/>
        <v/>
      </c>
      <c r="D617" s="5" t="s">
        <v>11</v>
      </c>
      <c r="E617" s="5">
        <v>23</v>
      </c>
      <c r="F617" s="6" t="s">
        <v>30</v>
      </c>
      <c r="G617" s="5">
        <v>52</v>
      </c>
      <c r="H617" s="5">
        <v>41</v>
      </c>
      <c r="I617" s="5">
        <v>24.1</v>
      </c>
      <c r="J617" s="5">
        <v>3.3</v>
      </c>
      <c r="K617" s="5">
        <v>6</v>
      </c>
      <c r="L617" s="5">
        <v>0.55600000000000005</v>
      </c>
      <c r="M617" s="5">
        <v>0.4</v>
      </c>
      <c r="N617" s="5">
        <v>1.1000000000000001</v>
      </c>
      <c r="O617" s="5">
        <v>0.33300000000000002</v>
      </c>
      <c r="P617" s="5">
        <v>3</v>
      </c>
      <c r="Q617" s="5">
        <v>4.9000000000000004</v>
      </c>
      <c r="R617" s="5">
        <v>0.60599999999999998</v>
      </c>
      <c r="S617" s="5">
        <v>0.58699999999999997</v>
      </c>
      <c r="T617" s="5">
        <v>1.3</v>
      </c>
      <c r="U617" s="5">
        <v>2</v>
      </c>
      <c r="V617" s="5">
        <v>0.65700000000000003</v>
      </c>
      <c r="W617" s="5">
        <v>2.2999999999999998</v>
      </c>
      <c r="X617" s="5">
        <v>5.5</v>
      </c>
      <c r="Y617" s="5">
        <v>7.9</v>
      </c>
      <c r="Z617" s="5">
        <v>2.7</v>
      </c>
      <c r="AA617" s="5">
        <v>1</v>
      </c>
      <c r="AB617" s="5">
        <v>0.3</v>
      </c>
      <c r="AC617" s="5">
        <v>1.3</v>
      </c>
      <c r="AD617" s="5">
        <v>2.6</v>
      </c>
      <c r="AE617" s="5">
        <v>8.3000000000000007</v>
      </c>
      <c r="AF617" s="50" t="b">
        <f>ISNONTEXT(IF(B617&lt;&gt;B618,COUNTIF($B$3:B617,B617),""))</f>
        <v>0</v>
      </c>
    </row>
    <row r="618" spans="1:32" ht="17" x14ac:dyDescent="0.2">
      <c r="A618" s="4">
        <v>467</v>
      </c>
      <c r="B618" s="6" t="s">
        <v>534</v>
      </c>
      <c r="C618" s="6" t="str">
        <f t="shared" si="9"/>
        <v>Jarred Vanderbilt</v>
      </c>
      <c r="D618" s="5" t="s">
        <v>11</v>
      </c>
      <c r="E618" s="5">
        <v>23</v>
      </c>
      <c r="F618" s="6" t="s">
        <v>39</v>
      </c>
      <c r="G618" s="5">
        <v>15</v>
      </c>
      <c r="H618" s="5">
        <v>13</v>
      </c>
      <c r="I618" s="5">
        <v>25.3</v>
      </c>
      <c r="J618" s="5">
        <v>3.1</v>
      </c>
      <c r="K618" s="5">
        <v>6</v>
      </c>
      <c r="L618" s="5">
        <v>0.52200000000000002</v>
      </c>
      <c r="M618" s="5">
        <v>0.3</v>
      </c>
      <c r="N618" s="5">
        <v>1.3</v>
      </c>
      <c r="O618" s="5">
        <v>0.2</v>
      </c>
      <c r="P618" s="5">
        <v>2.9</v>
      </c>
      <c r="Q618" s="5">
        <v>4.7</v>
      </c>
      <c r="R618" s="5">
        <v>0.61399999999999999</v>
      </c>
      <c r="S618" s="5">
        <v>0.54400000000000004</v>
      </c>
      <c r="T618" s="5">
        <v>1.4</v>
      </c>
      <c r="U618" s="5">
        <v>1.7</v>
      </c>
      <c r="V618" s="5">
        <v>0.80800000000000005</v>
      </c>
      <c r="W618" s="5">
        <v>2</v>
      </c>
      <c r="X618" s="5">
        <v>5.5</v>
      </c>
      <c r="Y618" s="5">
        <v>7.5</v>
      </c>
      <c r="Z618" s="5">
        <v>2.1</v>
      </c>
      <c r="AA618" s="5">
        <v>1.5</v>
      </c>
      <c r="AB618" s="5">
        <v>0.2</v>
      </c>
      <c r="AC618" s="5">
        <v>1.3</v>
      </c>
      <c r="AD618" s="5">
        <v>2.2999999999999998</v>
      </c>
      <c r="AE618" s="5">
        <v>7.9</v>
      </c>
      <c r="AF618" s="50" t="b">
        <f>ISNONTEXT(IF(B618&lt;&gt;B619,COUNTIF($B$3:B618,B618),""))</f>
        <v>1</v>
      </c>
    </row>
    <row r="619" spans="1:32" ht="17" x14ac:dyDescent="0.2">
      <c r="A619" s="4">
        <v>468</v>
      </c>
      <c r="B619" s="6" t="s">
        <v>535</v>
      </c>
      <c r="C619" s="6" t="str">
        <f t="shared" si="9"/>
        <v>Fred VanVleet</v>
      </c>
      <c r="D619" s="5" t="s">
        <v>73</v>
      </c>
      <c r="E619" s="5">
        <v>28</v>
      </c>
      <c r="F619" s="6" t="s">
        <v>40</v>
      </c>
      <c r="G619" s="5">
        <v>58</v>
      </c>
      <c r="H619" s="5">
        <v>58</v>
      </c>
      <c r="I619" s="5">
        <v>37</v>
      </c>
      <c r="J619" s="5">
        <v>6.4</v>
      </c>
      <c r="K619" s="5">
        <v>16.100000000000001</v>
      </c>
      <c r="L619" s="5">
        <v>0.39700000000000002</v>
      </c>
      <c r="M619" s="5">
        <v>3.1</v>
      </c>
      <c r="N619" s="5">
        <v>8.8000000000000007</v>
      </c>
      <c r="O619" s="5">
        <v>0.34899999999999998</v>
      </c>
      <c r="P619" s="5">
        <v>3.3</v>
      </c>
      <c r="Q619" s="5">
        <v>7.3</v>
      </c>
      <c r="R619" s="5">
        <v>0.45400000000000001</v>
      </c>
      <c r="S619" s="5">
        <v>0.49199999999999999</v>
      </c>
      <c r="T619" s="5">
        <v>3.6</v>
      </c>
      <c r="U619" s="5">
        <v>4</v>
      </c>
      <c r="V619" s="5">
        <v>0.89600000000000002</v>
      </c>
      <c r="W619" s="5">
        <v>0.5</v>
      </c>
      <c r="X619" s="5">
        <v>3.8</v>
      </c>
      <c r="Y619" s="5">
        <v>4.2</v>
      </c>
      <c r="Z619" s="5">
        <v>7</v>
      </c>
      <c r="AA619" s="5">
        <v>1.7</v>
      </c>
      <c r="AB619" s="5">
        <v>0.6</v>
      </c>
      <c r="AC619" s="5">
        <v>1.9</v>
      </c>
      <c r="AD619" s="5">
        <v>2.8</v>
      </c>
      <c r="AE619" s="5">
        <v>19.399999999999999</v>
      </c>
      <c r="AF619" s="50" t="b">
        <f>ISNONTEXT(IF(B619&lt;&gt;B620,COUNTIF($B$3:B619,B619),""))</f>
        <v>1</v>
      </c>
    </row>
    <row r="620" spans="1:32" ht="17" x14ac:dyDescent="0.2">
      <c r="A620" s="4">
        <v>469</v>
      </c>
      <c r="B620" s="6" t="s">
        <v>536</v>
      </c>
      <c r="C620" s="6" t="str">
        <f t="shared" si="9"/>
        <v>Devin Vassell</v>
      </c>
      <c r="D620" s="5" t="s">
        <v>67</v>
      </c>
      <c r="E620" s="5">
        <v>22</v>
      </c>
      <c r="F620" s="6" t="s">
        <v>35</v>
      </c>
      <c r="G620" s="5">
        <v>35</v>
      </c>
      <c r="H620" s="5">
        <v>29</v>
      </c>
      <c r="I620" s="5">
        <v>31.1</v>
      </c>
      <c r="J620" s="5">
        <v>6.9</v>
      </c>
      <c r="K620" s="5">
        <v>15.7</v>
      </c>
      <c r="L620" s="5">
        <v>0.436</v>
      </c>
      <c r="M620" s="5">
        <v>2.7</v>
      </c>
      <c r="N620" s="5">
        <v>7</v>
      </c>
      <c r="O620" s="5">
        <v>0.38500000000000001</v>
      </c>
      <c r="P620" s="5">
        <v>4.2</v>
      </c>
      <c r="Q620" s="5">
        <v>8.6999999999999993</v>
      </c>
      <c r="R620" s="5">
        <v>0.47699999999999998</v>
      </c>
      <c r="S620" s="5">
        <v>0.52200000000000002</v>
      </c>
      <c r="T620" s="5">
        <v>2.1</v>
      </c>
      <c r="U620" s="5">
        <v>2.7</v>
      </c>
      <c r="V620" s="5">
        <v>0.78900000000000003</v>
      </c>
      <c r="W620" s="5">
        <v>0.2</v>
      </c>
      <c r="X620" s="5">
        <v>3.7</v>
      </c>
      <c r="Y620" s="5">
        <v>3.9</v>
      </c>
      <c r="Z620" s="5">
        <v>3.6</v>
      </c>
      <c r="AA620" s="5">
        <v>1.1000000000000001</v>
      </c>
      <c r="AB620" s="5">
        <v>0.4</v>
      </c>
      <c r="AC620" s="5">
        <v>1.5</v>
      </c>
      <c r="AD620" s="5">
        <v>1.4</v>
      </c>
      <c r="AE620" s="5">
        <v>18.5</v>
      </c>
      <c r="AF620" s="50" t="b">
        <f>ISNONTEXT(IF(B620&lt;&gt;B621,COUNTIF($B$3:B620,B620),""))</f>
        <v>1</v>
      </c>
    </row>
    <row r="621" spans="1:32" ht="17" x14ac:dyDescent="0.2">
      <c r="A621" s="4">
        <v>470</v>
      </c>
      <c r="B621" s="6" t="s">
        <v>537</v>
      </c>
      <c r="C621" s="6" t="str">
        <f t="shared" si="9"/>
        <v>Gabe Vincent</v>
      </c>
      <c r="D621" s="5" t="s">
        <v>73</v>
      </c>
      <c r="E621" s="5">
        <v>26</v>
      </c>
      <c r="F621" s="6" t="s">
        <v>26</v>
      </c>
      <c r="G621" s="5">
        <v>57</v>
      </c>
      <c r="H621" s="5">
        <v>23</v>
      </c>
      <c r="I621" s="5">
        <v>26.3</v>
      </c>
      <c r="J621" s="5">
        <v>3.3</v>
      </c>
      <c r="K621" s="5">
        <v>8.4</v>
      </c>
      <c r="L621" s="5">
        <v>0.39700000000000002</v>
      </c>
      <c r="M621" s="5">
        <v>1.7</v>
      </c>
      <c r="N621" s="5">
        <v>5.2</v>
      </c>
      <c r="O621" s="5">
        <v>0.32800000000000001</v>
      </c>
      <c r="P621" s="5">
        <v>1.6</v>
      </c>
      <c r="Q621" s="5">
        <v>3.2</v>
      </c>
      <c r="R621" s="5">
        <v>0.51100000000000001</v>
      </c>
      <c r="S621" s="5">
        <v>0.499</v>
      </c>
      <c r="T621" s="5">
        <v>1.1000000000000001</v>
      </c>
      <c r="U621" s="5">
        <v>1.2</v>
      </c>
      <c r="V621" s="5">
        <v>0.88700000000000001</v>
      </c>
      <c r="W621" s="5">
        <v>0.4</v>
      </c>
      <c r="X621" s="5">
        <v>1.8</v>
      </c>
      <c r="Y621" s="5">
        <v>2.2000000000000002</v>
      </c>
      <c r="Z621" s="5">
        <v>2.5</v>
      </c>
      <c r="AA621" s="5">
        <v>0.9</v>
      </c>
      <c r="AB621" s="5">
        <v>0.1</v>
      </c>
      <c r="AC621" s="5">
        <v>1.5</v>
      </c>
      <c r="AD621" s="5">
        <v>2.5</v>
      </c>
      <c r="AE621" s="5">
        <v>9.5</v>
      </c>
      <c r="AF621" s="50" t="b">
        <f>ISNONTEXT(IF(B621&lt;&gt;B622,COUNTIF($B$3:B621,B621),""))</f>
        <v>1</v>
      </c>
    </row>
    <row r="622" spans="1:32" ht="17" x14ac:dyDescent="0.2">
      <c r="A622" s="4">
        <v>471</v>
      </c>
      <c r="B622" s="6" t="s">
        <v>538</v>
      </c>
      <c r="C622" s="6" t="str">
        <f t="shared" si="9"/>
        <v>Noah Vonleh</v>
      </c>
      <c r="D622" s="5" t="s">
        <v>63</v>
      </c>
      <c r="E622" s="5">
        <v>27</v>
      </c>
      <c r="F622" s="6" t="s">
        <v>25</v>
      </c>
      <c r="G622" s="5">
        <v>23</v>
      </c>
      <c r="H622" s="5">
        <v>1</v>
      </c>
      <c r="I622" s="5">
        <v>7.4</v>
      </c>
      <c r="J622" s="5">
        <v>0.5</v>
      </c>
      <c r="K622" s="5">
        <v>1</v>
      </c>
      <c r="L622" s="5">
        <v>0.45800000000000002</v>
      </c>
      <c r="M622" s="5">
        <v>0</v>
      </c>
      <c r="N622" s="5">
        <v>0.2</v>
      </c>
      <c r="O622" s="5">
        <v>0.25</v>
      </c>
      <c r="P622" s="5">
        <v>0.4</v>
      </c>
      <c r="Q622" s="5">
        <v>0.9</v>
      </c>
      <c r="R622" s="5">
        <v>0.5</v>
      </c>
      <c r="S622" s="5">
        <v>0.47899999999999998</v>
      </c>
      <c r="T622" s="5">
        <v>0.1</v>
      </c>
      <c r="U622" s="5">
        <v>0.1</v>
      </c>
      <c r="V622" s="5">
        <v>1</v>
      </c>
      <c r="W622" s="5">
        <v>0.8</v>
      </c>
      <c r="X622" s="5">
        <v>1.3</v>
      </c>
      <c r="Y622" s="5">
        <v>2.1</v>
      </c>
      <c r="Z622" s="5">
        <v>0.3</v>
      </c>
      <c r="AA622" s="5">
        <v>0.1</v>
      </c>
      <c r="AB622" s="5">
        <v>0.3</v>
      </c>
      <c r="AC622" s="5">
        <v>0.5</v>
      </c>
      <c r="AD622" s="5">
        <v>1.5</v>
      </c>
      <c r="AE622" s="5">
        <v>1.1000000000000001</v>
      </c>
      <c r="AF622" s="50" t="b">
        <f>ISNONTEXT(IF(B622&lt;&gt;B623,COUNTIF($B$3:B622,B622),""))</f>
        <v>1</v>
      </c>
    </row>
    <row r="623" spans="1:32" ht="17" x14ac:dyDescent="0.2">
      <c r="A623" s="4">
        <v>472</v>
      </c>
      <c r="B623" s="6" t="s">
        <v>539</v>
      </c>
      <c r="C623" s="6" t="str">
        <f t="shared" si="9"/>
        <v>Nikola Vučević</v>
      </c>
      <c r="D623" s="5" t="s">
        <v>63</v>
      </c>
      <c r="E623" s="5">
        <v>32</v>
      </c>
      <c r="F623" s="6" t="s">
        <v>21</v>
      </c>
      <c r="G623" s="5">
        <v>69</v>
      </c>
      <c r="H623" s="5">
        <v>69</v>
      </c>
      <c r="I623" s="5">
        <v>34</v>
      </c>
      <c r="J623" s="5">
        <v>7.3</v>
      </c>
      <c r="K623" s="5">
        <v>14.4</v>
      </c>
      <c r="L623" s="5">
        <v>0.50800000000000001</v>
      </c>
      <c r="M623" s="5">
        <v>1.6</v>
      </c>
      <c r="N623" s="5">
        <v>4.5999999999999996</v>
      </c>
      <c r="O623" s="5">
        <v>0.34899999999999998</v>
      </c>
      <c r="P623" s="5">
        <v>5.7</v>
      </c>
      <c r="Q623" s="5">
        <v>9.8000000000000007</v>
      </c>
      <c r="R623" s="5">
        <v>0.58199999999999996</v>
      </c>
      <c r="S623" s="5">
        <v>0.56399999999999995</v>
      </c>
      <c r="T623" s="5">
        <v>1.6</v>
      </c>
      <c r="U623" s="5">
        <v>1.9</v>
      </c>
      <c r="V623" s="5">
        <v>0.82099999999999995</v>
      </c>
      <c r="W623" s="5">
        <v>2.1</v>
      </c>
      <c r="X623" s="5">
        <v>9.3000000000000007</v>
      </c>
      <c r="Y623" s="5">
        <v>11.3</v>
      </c>
      <c r="Z623" s="5">
        <v>3.3</v>
      </c>
      <c r="AA623" s="5">
        <v>0.7</v>
      </c>
      <c r="AB623" s="5">
        <v>0.8</v>
      </c>
      <c r="AC623" s="5">
        <v>1.8</v>
      </c>
      <c r="AD623" s="5">
        <v>2.2999999999999998</v>
      </c>
      <c r="AE623" s="5">
        <v>17.8</v>
      </c>
      <c r="AF623" s="50" t="b">
        <f>ISNONTEXT(IF(B623&lt;&gt;B624,COUNTIF($B$3:B623,B623),""))</f>
        <v>1</v>
      </c>
    </row>
    <row r="624" spans="1:32" ht="17" x14ac:dyDescent="0.2">
      <c r="A624" s="4">
        <v>473</v>
      </c>
      <c r="B624" s="6" t="s">
        <v>540</v>
      </c>
      <c r="C624" s="6" t="str">
        <f t="shared" si="9"/>
        <v>Dean Wade</v>
      </c>
      <c r="D624" s="5" t="s">
        <v>11</v>
      </c>
      <c r="E624" s="5">
        <v>26</v>
      </c>
      <c r="F624" s="6" t="s">
        <v>37</v>
      </c>
      <c r="G624" s="5">
        <v>39</v>
      </c>
      <c r="H624" s="5">
        <v>9</v>
      </c>
      <c r="I624" s="5">
        <v>19.899999999999999</v>
      </c>
      <c r="J624" s="5">
        <v>1.6</v>
      </c>
      <c r="K624" s="5">
        <v>3.9</v>
      </c>
      <c r="L624" s="5">
        <v>0.40799999999999997</v>
      </c>
      <c r="M624" s="5">
        <v>1</v>
      </c>
      <c r="N624" s="5">
        <v>2.8</v>
      </c>
      <c r="O624" s="5">
        <v>0.34899999999999998</v>
      </c>
      <c r="P624" s="5">
        <v>0.6</v>
      </c>
      <c r="Q624" s="5">
        <v>1.1000000000000001</v>
      </c>
      <c r="R624" s="5">
        <v>0.55800000000000005</v>
      </c>
      <c r="S624" s="5">
        <v>0.53300000000000003</v>
      </c>
      <c r="T624" s="5">
        <v>0.4</v>
      </c>
      <c r="U624" s="5">
        <v>0.6</v>
      </c>
      <c r="V624" s="5">
        <v>0.65200000000000002</v>
      </c>
      <c r="W624" s="5">
        <v>0.4</v>
      </c>
      <c r="X624" s="5">
        <v>2.9</v>
      </c>
      <c r="Y624" s="5">
        <v>3.3</v>
      </c>
      <c r="Z624" s="5">
        <v>0.8</v>
      </c>
      <c r="AA624" s="5">
        <v>0.6</v>
      </c>
      <c r="AB624" s="5">
        <v>0.5</v>
      </c>
      <c r="AC624" s="5">
        <v>0.4</v>
      </c>
      <c r="AD624" s="5">
        <v>2.1</v>
      </c>
      <c r="AE624" s="5">
        <v>4.5</v>
      </c>
      <c r="AF624" s="50" t="b">
        <f>ISNONTEXT(IF(B624&lt;&gt;B625,COUNTIF($B$3:B624,B624),""))</f>
        <v>1</v>
      </c>
    </row>
    <row r="625" spans="1:32" ht="17" x14ac:dyDescent="0.2">
      <c r="A625" s="4">
        <v>474</v>
      </c>
      <c r="B625" s="6" t="s">
        <v>541</v>
      </c>
      <c r="C625" s="6" t="str">
        <f t="shared" si="9"/>
        <v>Franz Wagner</v>
      </c>
      <c r="D625" s="5" t="s">
        <v>77</v>
      </c>
      <c r="E625" s="5">
        <v>21</v>
      </c>
      <c r="F625" s="6" t="s">
        <v>27</v>
      </c>
      <c r="G625" s="5">
        <v>69</v>
      </c>
      <c r="H625" s="5">
        <v>69</v>
      </c>
      <c r="I625" s="5">
        <v>32.799999999999997</v>
      </c>
      <c r="J625" s="5">
        <v>6.8</v>
      </c>
      <c r="K625" s="5">
        <v>14</v>
      </c>
      <c r="L625" s="5">
        <v>0.48699999999999999</v>
      </c>
      <c r="M625" s="5">
        <v>1.7</v>
      </c>
      <c r="N625" s="5">
        <v>4.5999999999999996</v>
      </c>
      <c r="O625" s="5">
        <v>0.371</v>
      </c>
      <c r="P625" s="5">
        <v>5.0999999999999996</v>
      </c>
      <c r="Q625" s="5">
        <v>9.4</v>
      </c>
      <c r="R625" s="5">
        <v>0.54300000000000004</v>
      </c>
      <c r="S625" s="5">
        <v>0.54800000000000004</v>
      </c>
      <c r="T625" s="5">
        <v>3.3</v>
      </c>
      <c r="U625" s="5">
        <v>4</v>
      </c>
      <c r="V625" s="5">
        <v>0.83299999999999996</v>
      </c>
      <c r="W625" s="5">
        <v>0.9</v>
      </c>
      <c r="X625" s="5">
        <v>3</v>
      </c>
      <c r="Y625" s="5">
        <v>3.9</v>
      </c>
      <c r="Z625" s="5">
        <v>3.4</v>
      </c>
      <c r="AA625" s="5">
        <v>0.9</v>
      </c>
      <c r="AB625" s="5">
        <v>0.2</v>
      </c>
      <c r="AC625" s="5">
        <v>2.1</v>
      </c>
      <c r="AD625" s="5">
        <v>2.2999999999999998</v>
      </c>
      <c r="AE625" s="5">
        <v>18.7</v>
      </c>
      <c r="AF625" s="50" t="b">
        <f>ISNONTEXT(IF(B625&lt;&gt;B626,COUNTIF($B$3:B625,B625),""))</f>
        <v>1</v>
      </c>
    </row>
    <row r="626" spans="1:32" ht="17" x14ac:dyDescent="0.2">
      <c r="A626" s="4">
        <v>475</v>
      </c>
      <c r="B626" s="6" t="s">
        <v>542</v>
      </c>
      <c r="C626" s="6" t="str">
        <f t="shared" si="9"/>
        <v>Moritz Wagner</v>
      </c>
      <c r="D626" s="5" t="s">
        <v>63</v>
      </c>
      <c r="E626" s="5">
        <v>25</v>
      </c>
      <c r="F626" s="6" t="s">
        <v>27</v>
      </c>
      <c r="G626" s="5">
        <v>49</v>
      </c>
      <c r="H626" s="5">
        <v>17</v>
      </c>
      <c r="I626" s="5">
        <v>20.399999999999999</v>
      </c>
      <c r="J626" s="5">
        <v>3.6</v>
      </c>
      <c r="K626" s="5">
        <v>7.3</v>
      </c>
      <c r="L626" s="5">
        <v>0.499</v>
      </c>
      <c r="M626" s="5">
        <v>1</v>
      </c>
      <c r="N626" s="5">
        <v>3.1</v>
      </c>
      <c r="O626" s="5">
        <v>0.313</v>
      </c>
      <c r="P626" s="5">
        <v>2.7</v>
      </c>
      <c r="Q626" s="5">
        <v>4.2</v>
      </c>
      <c r="R626" s="5">
        <v>0.63300000000000001</v>
      </c>
      <c r="S626" s="5">
        <v>0.56399999999999995</v>
      </c>
      <c r="T626" s="5">
        <v>2.8</v>
      </c>
      <c r="U626" s="5">
        <v>3.3</v>
      </c>
      <c r="V626" s="5">
        <v>0.83899999999999997</v>
      </c>
      <c r="W626" s="5">
        <v>1.3</v>
      </c>
      <c r="X626" s="5">
        <v>3.4</v>
      </c>
      <c r="Y626" s="5">
        <v>4.7</v>
      </c>
      <c r="Z626" s="5">
        <v>1.6</v>
      </c>
      <c r="AA626" s="5">
        <v>0.7</v>
      </c>
      <c r="AB626" s="5">
        <v>0.2</v>
      </c>
      <c r="AC626" s="5">
        <v>1.1000000000000001</v>
      </c>
      <c r="AD626" s="5">
        <v>2.5</v>
      </c>
      <c r="AE626" s="5">
        <v>11</v>
      </c>
      <c r="AF626" s="50" t="b">
        <f>ISNONTEXT(IF(B626&lt;&gt;B627,COUNTIF($B$3:B626,B626),""))</f>
        <v>1</v>
      </c>
    </row>
    <row r="627" spans="1:32" ht="17" x14ac:dyDescent="0.2">
      <c r="A627" s="4">
        <v>476</v>
      </c>
      <c r="B627" s="6" t="s">
        <v>543</v>
      </c>
      <c r="C627" s="6" t="str">
        <f t="shared" si="9"/>
        <v>Ish Wainright</v>
      </c>
      <c r="D627" s="5" t="s">
        <v>77</v>
      </c>
      <c r="E627" s="5">
        <v>28</v>
      </c>
      <c r="F627" s="6" t="s">
        <v>83</v>
      </c>
      <c r="G627" s="5">
        <v>52</v>
      </c>
      <c r="H627" s="5">
        <v>1</v>
      </c>
      <c r="I627" s="5">
        <v>15.4</v>
      </c>
      <c r="J627" s="5">
        <v>1.4</v>
      </c>
      <c r="K627" s="5">
        <v>3.8</v>
      </c>
      <c r="L627" s="5">
        <v>0.38100000000000001</v>
      </c>
      <c r="M627" s="5">
        <v>1</v>
      </c>
      <c r="N627" s="5">
        <v>2.8</v>
      </c>
      <c r="O627" s="5">
        <v>0.34499999999999997</v>
      </c>
      <c r="P627" s="5">
        <v>0.5</v>
      </c>
      <c r="Q627" s="5">
        <v>0.9</v>
      </c>
      <c r="R627" s="5">
        <v>0.49</v>
      </c>
      <c r="S627" s="5">
        <v>0.51</v>
      </c>
      <c r="T627" s="5">
        <v>0.4</v>
      </c>
      <c r="U627" s="5">
        <v>0.5</v>
      </c>
      <c r="V627" s="5">
        <v>0.85199999999999998</v>
      </c>
      <c r="W627" s="5">
        <v>0.8</v>
      </c>
      <c r="X627" s="5">
        <v>1.5</v>
      </c>
      <c r="Y627" s="5">
        <v>2.2999999999999998</v>
      </c>
      <c r="Z627" s="5">
        <v>1</v>
      </c>
      <c r="AA627" s="5">
        <v>0.7</v>
      </c>
      <c r="AB627" s="5">
        <v>0.3</v>
      </c>
      <c r="AC627" s="5">
        <v>0.4</v>
      </c>
      <c r="AD627" s="5">
        <v>2</v>
      </c>
      <c r="AE627" s="5">
        <v>4.3</v>
      </c>
      <c r="AF627" s="50" t="b">
        <f>ISNONTEXT(IF(B627&lt;&gt;B628,COUNTIF($B$3:B627,B627),""))</f>
        <v>1</v>
      </c>
    </row>
    <row r="628" spans="1:32" ht="17" x14ac:dyDescent="0.2">
      <c r="A628" s="4">
        <v>477</v>
      </c>
      <c r="B628" s="6" t="s">
        <v>544</v>
      </c>
      <c r="C628" s="6" t="str">
        <f t="shared" si="9"/>
        <v>Jabari Walker</v>
      </c>
      <c r="D628" s="5" t="s">
        <v>77</v>
      </c>
      <c r="E628" s="5">
        <v>20</v>
      </c>
      <c r="F628" s="6" t="s">
        <v>33</v>
      </c>
      <c r="G628" s="5">
        <v>46</v>
      </c>
      <c r="H628" s="5">
        <v>0</v>
      </c>
      <c r="I628" s="5">
        <v>8.6999999999999993</v>
      </c>
      <c r="J628" s="5">
        <v>1</v>
      </c>
      <c r="K628" s="5">
        <v>2.2999999999999998</v>
      </c>
      <c r="L628" s="5">
        <v>0.43</v>
      </c>
      <c r="M628" s="5">
        <v>0.2</v>
      </c>
      <c r="N628" s="5">
        <v>0.6</v>
      </c>
      <c r="O628" s="5">
        <v>0.24099999999999999</v>
      </c>
      <c r="P628" s="5">
        <v>0.8</v>
      </c>
      <c r="Q628" s="5">
        <v>1.7</v>
      </c>
      <c r="R628" s="5">
        <v>0.5</v>
      </c>
      <c r="S628" s="5">
        <v>0.46300000000000002</v>
      </c>
      <c r="T628" s="5">
        <v>0.5</v>
      </c>
      <c r="U628" s="5">
        <v>0.7</v>
      </c>
      <c r="V628" s="5">
        <v>0.74199999999999999</v>
      </c>
      <c r="W628" s="5">
        <v>0.8</v>
      </c>
      <c r="X628" s="5">
        <v>1.2</v>
      </c>
      <c r="Y628" s="5">
        <v>2</v>
      </c>
      <c r="Z628" s="5">
        <v>0.5</v>
      </c>
      <c r="AA628" s="5">
        <v>0.1</v>
      </c>
      <c r="AB628" s="5">
        <v>0.2</v>
      </c>
      <c r="AC628" s="5">
        <v>0.4</v>
      </c>
      <c r="AD628" s="5">
        <v>0.9</v>
      </c>
      <c r="AE628" s="5">
        <v>2.7</v>
      </c>
      <c r="AF628" s="50" t="b">
        <f>ISNONTEXT(IF(B628&lt;&gt;B629,COUNTIF($B$3:B628,B628),""))</f>
        <v>1</v>
      </c>
    </row>
    <row r="629" spans="1:32" ht="17" x14ac:dyDescent="0.2">
      <c r="A629" s="4">
        <v>478</v>
      </c>
      <c r="B629" s="6" t="s">
        <v>545</v>
      </c>
      <c r="C629" s="6" t="str">
        <f t="shared" si="9"/>
        <v>Kemba Walker</v>
      </c>
      <c r="D629" s="5" t="s">
        <v>73</v>
      </c>
      <c r="E629" s="5">
        <v>32</v>
      </c>
      <c r="F629" s="6" t="s">
        <v>23</v>
      </c>
      <c r="G629" s="5">
        <v>9</v>
      </c>
      <c r="H629" s="5">
        <v>1</v>
      </c>
      <c r="I629" s="5">
        <v>16</v>
      </c>
      <c r="J629" s="5">
        <v>2.7</v>
      </c>
      <c r="K629" s="5">
        <v>6.3</v>
      </c>
      <c r="L629" s="5">
        <v>0.42099999999999999</v>
      </c>
      <c r="M629" s="5">
        <v>0.8</v>
      </c>
      <c r="N629" s="5">
        <v>3.1</v>
      </c>
      <c r="O629" s="5">
        <v>0.25</v>
      </c>
      <c r="P629" s="5">
        <v>1.9</v>
      </c>
      <c r="Q629" s="5">
        <v>3.2</v>
      </c>
      <c r="R629" s="5">
        <v>0.58599999999999997</v>
      </c>
      <c r="S629" s="5">
        <v>0.48199999999999998</v>
      </c>
      <c r="T629" s="5">
        <v>1.9</v>
      </c>
      <c r="U629" s="5">
        <v>2.2999999999999998</v>
      </c>
      <c r="V629" s="5">
        <v>0.81</v>
      </c>
      <c r="W629" s="5">
        <v>0.3</v>
      </c>
      <c r="X629" s="5">
        <v>1.4</v>
      </c>
      <c r="Y629" s="5">
        <v>1.8</v>
      </c>
      <c r="Z629" s="5">
        <v>2.1</v>
      </c>
      <c r="AA629" s="5">
        <v>0.2</v>
      </c>
      <c r="AB629" s="5">
        <v>0.2</v>
      </c>
      <c r="AC629" s="5">
        <v>0.4</v>
      </c>
      <c r="AD629" s="5">
        <v>1.2</v>
      </c>
      <c r="AE629" s="5">
        <v>8</v>
      </c>
      <c r="AF629" s="50" t="b">
        <f>ISNONTEXT(IF(B629&lt;&gt;B630,COUNTIF($B$3:B629,B629),""))</f>
        <v>1</v>
      </c>
    </row>
    <row r="630" spans="1:32" ht="17" x14ac:dyDescent="0.2">
      <c r="A630" s="4">
        <v>479</v>
      </c>
      <c r="B630" s="6" t="s">
        <v>546</v>
      </c>
      <c r="C630" s="6" t="str">
        <f t="shared" si="9"/>
        <v>Lonnie Walker IV</v>
      </c>
      <c r="D630" s="5" t="s">
        <v>67</v>
      </c>
      <c r="E630" s="5">
        <v>24</v>
      </c>
      <c r="F630" s="6" t="s">
        <v>39</v>
      </c>
      <c r="G630" s="5">
        <v>51</v>
      </c>
      <c r="H630" s="5">
        <v>32</v>
      </c>
      <c r="I630" s="5">
        <v>24.5</v>
      </c>
      <c r="J630" s="5">
        <v>4.4000000000000004</v>
      </c>
      <c r="K630" s="5">
        <v>9.9</v>
      </c>
      <c r="L630" s="5">
        <v>0.44500000000000001</v>
      </c>
      <c r="M630" s="5">
        <v>1.7</v>
      </c>
      <c r="N630" s="5">
        <v>4.5999999999999996</v>
      </c>
      <c r="O630" s="5">
        <v>0.35899999999999999</v>
      </c>
      <c r="P630" s="5">
        <v>2.7</v>
      </c>
      <c r="Q630" s="5">
        <v>5.3</v>
      </c>
      <c r="R630" s="5">
        <v>0.52</v>
      </c>
      <c r="S630" s="5">
        <v>0.52900000000000003</v>
      </c>
      <c r="T630" s="5">
        <v>1.7</v>
      </c>
      <c r="U630" s="5">
        <v>2</v>
      </c>
      <c r="V630" s="5">
        <v>0.873</v>
      </c>
      <c r="W630" s="5">
        <v>0.3</v>
      </c>
      <c r="X630" s="5">
        <v>1.8</v>
      </c>
      <c r="Y630" s="5">
        <v>2</v>
      </c>
      <c r="Z630" s="5">
        <v>1.2</v>
      </c>
      <c r="AA630" s="5">
        <v>0.5</v>
      </c>
      <c r="AB630" s="5">
        <v>0.3</v>
      </c>
      <c r="AC630" s="5">
        <v>0.9</v>
      </c>
      <c r="AD630" s="5">
        <v>1.3</v>
      </c>
      <c r="AE630" s="5">
        <v>12.2</v>
      </c>
      <c r="AF630" s="50" t="b">
        <f>ISNONTEXT(IF(B630&lt;&gt;B631,COUNTIF($B$3:B630,B630),""))</f>
        <v>1</v>
      </c>
    </row>
    <row r="631" spans="1:32" ht="17" x14ac:dyDescent="0.2">
      <c r="A631" s="4">
        <v>480</v>
      </c>
      <c r="B631" s="6" t="s">
        <v>547</v>
      </c>
      <c r="C631" s="6" t="str">
        <f t="shared" si="9"/>
        <v>John Wall</v>
      </c>
      <c r="D631" s="5" t="s">
        <v>73</v>
      </c>
      <c r="E631" s="5">
        <v>32</v>
      </c>
      <c r="F631" s="6" t="s">
        <v>31</v>
      </c>
      <c r="G631" s="5">
        <v>34</v>
      </c>
      <c r="H631" s="5">
        <v>3</v>
      </c>
      <c r="I631" s="5">
        <v>22.2</v>
      </c>
      <c r="J631" s="5">
        <v>4.0999999999999996</v>
      </c>
      <c r="K631" s="5">
        <v>9.9</v>
      </c>
      <c r="L631" s="5">
        <v>0.40799999999999997</v>
      </c>
      <c r="M631" s="5">
        <v>1</v>
      </c>
      <c r="N631" s="5">
        <v>3.2</v>
      </c>
      <c r="O631" s="5">
        <v>0.30299999999999999</v>
      </c>
      <c r="P631" s="5">
        <v>3.1</v>
      </c>
      <c r="Q631" s="5">
        <v>6.7</v>
      </c>
      <c r="R631" s="5">
        <v>0.45900000000000002</v>
      </c>
      <c r="S631" s="5">
        <v>0.45700000000000002</v>
      </c>
      <c r="T631" s="5">
        <v>2.2999999999999998</v>
      </c>
      <c r="U631" s="5">
        <v>3.3</v>
      </c>
      <c r="V631" s="5">
        <v>0.68100000000000005</v>
      </c>
      <c r="W631" s="5">
        <v>0.4</v>
      </c>
      <c r="X631" s="5">
        <v>2.2999999999999998</v>
      </c>
      <c r="Y631" s="5">
        <v>2.7</v>
      </c>
      <c r="Z631" s="5">
        <v>5.2</v>
      </c>
      <c r="AA631" s="5">
        <v>0.8</v>
      </c>
      <c r="AB631" s="5">
        <v>0.4</v>
      </c>
      <c r="AC631" s="5">
        <v>2.4</v>
      </c>
      <c r="AD631" s="5">
        <v>1.7</v>
      </c>
      <c r="AE631" s="5">
        <v>11.4</v>
      </c>
      <c r="AF631" s="50" t="b">
        <f>ISNONTEXT(IF(B631&lt;&gt;B632,COUNTIF($B$3:B631,B631),""))</f>
        <v>1</v>
      </c>
    </row>
    <row r="632" spans="1:32" ht="17" x14ac:dyDescent="0.2">
      <c r="A632" s="4" t="s">
        <v>44</v>
      </c>
      <c r="B632" s="4" t="s">
        <v>45</v>
      </c>
      <c r="C632" s="6" t="str">
        <f t="shared" si="9"/>
        <v>Player</v>
      </c>
      <c r="D632" s="4" t="s">
        <v>46</v>
      </c>
      <c r="E632" s="4" t="s">
        <v>47</v>
      </c>
      <c r="F632" s="4" t="s">
        <v>48</v>
      </c>
      <c r="G632" s="4" t="s">
        <v>49</v>
      </c>
      <c r="H632" s="4" t="s">
        <v>50</v>
      </c>
      <c r="I632" s="4" t="s">
        <v>51</v>
      </c>
      <c r="J632" s="4" t="s">
        <v>52</v>
      </c>
      <c r="K632" s="4" t="s">
        <v>1</v>
      </c>
      <c r="L632" s="4" t="s">
        <v>2</v>
      </c>
      <c r="M632" s="4" t="s">
        <v>53</v>
      </c>
      <c r="N632" s="4" t="s">
        <v>3</v>
      </c>
      <c r="O632" s="4" t="s">
        <v>4</v>
      </c>
      <c r="P632" s="4" t="s">
        <v>54</v>
      </c>
      <c r="Q632" s="4" t="s">
        <v>55</v>
      </c>
      <c r="R632" s="4" t="s">
        <v>56</v>
      </c>
      <c r="S632" s="4" t="s">
        <v>57</v>
      </c>
      <c r="T632" s="4" t="s">
        <v>58</v>
      </c>
      <c r="U632" s="4" t="s">
        <v>5</v>
      </c>
      <c r="V632" s="4" t="s">
        <v>6</v>
      </c>
      <c r="W632" s="4" t="s">
        <v>59</v>
      </c>
      <c r="X632" s="4" t="s">
        <v>60</v>
      </c>
      <c r="Y632" s="4" t="s">
        <v>61</v>
      </c>
      <c r="Z632" s="4" t="s">
        <v>7</v>
      </c>
      <c r="AA632" s="4" t="s">
        <v>8</v>
      </c>
      <c r="AB632" s="4" t="s">
        <v>9</v>
      </c>
      <c r="AC632" s="4" t="s">
        <v>10</v>
      </c>
      <c r="AD632" s="4" t="s">
        <v>11</v>
      </c>
      <c r="AE632" s="4" t="s">
        <v>0</v>
      </c>
      <c r="AF632" s="50" t="b">
        <f>ISNONTEXT(IF(B632&lt;&gt;B633,COUNTIF($B$3:B632,B632),""))</f>
        <v>1</v>
      </c>
    </row>
    <row r="633" spans="1:32" ht="17" x14ac:dyDescent="0.2">
      <c r="A633" s="4">
        <v>481</v>
      </c>
      <c r="B633" s="6" t="s">
        <v>548</v>
      </c>
      <c r="C633" s="6" t="str">
        <f t="shared" si="9"/>
        <v/>
      </c>
      <c r="D633" s="5" t="s">
        <v>678</v>
      </c>
      <c r="E633" s="5">
        <v>29</v>
      </c>
      <c r="F633" s="5" t="s">
        <v>677</v>
      </c>
      <c r="G633" s="5">
        <v>34</v>
      </c>
      <c r="H633" s="5">
        <v>0</v>
      </c>
      <c r="I633" s="5">
        <v>15.9</v>
      </c>
      <c r="J633" s="5">
        <v>3.1</v>
      </c>
      <c r="K633" s="5">
        <v>6.3</v>
      </c>
      <c r="L633" s="5">
        <v>0.495</v>
      </c>
      <c r="M633" s="5">
        <v>0.5</v>
      </c>
      <c r="N633" s="5">
        <v>1.5</v>
      </c>
      <c r="O633" s="5">
        <v>0.34</v>
      </c>
      <c r="P633" s="5">
        <v>2.6</v>
      </c>
      <c r="Q633" s="5">
        <v>4.8</v>
      </c>
      <c r="R633" s="5">
        <v>0.54300000000000004</v>
      </c>
      <c r="S633" s="5">
        <v>0.53500000000000003</v>
      </c>
      <c r="T633" s="5">
        <v>0.8</v>
      </c>
      <c r="U633" s="5">
        <v>1</v>
      </c>
      <c r="V633" s="5">
        <v>0.81799999999999995</v>
      </c>
      <c r="W633" s="5">
        <v>0.5</v>
      </c>
      <c r="X633" s="5">
        <v>2.1</v>
      </c>
      <c r="Y633" s="5">
        <v>2.6</v>
      </c>
      <c r="Z633" s="5">
        <v>0.9</v>
      </c>
      <c r="AA633" s="5">
        <v>0.5</v>
      </c>
      <c r="AB633" s="5">
        <v>0.2</v>
      </c>
      <c r="AC633" s="5">
        <v>0.5</v>
      </c>
      <c r="AD633" s="5">
        <v>1.5</v>
      </c>
      <c r="AE633" s="5">
        <v>7.5</v>
      </c>
      <c r="AF633" s="50" t="b">
        <f>ISNONTEXT(IF(B633&lt;&gt;B634,COUNTIF($B$3:B633,B633),""))</f>
        <v>0</v>
      </c>
    </row>
    <row r="634" spans="1:32" ht="17" x14ac:dyDescent="0.2">
      <c r="A634" s="4">
        <v>481</v>
      </c>
      <c r="B634" s="6" t="s">
        <v>548</v>
      </c>
      <c r="C634" s="6" t="str">
        <f t="shared" si="9"/>
        <v/>
      </c>
      <c r="D634" s="5" t="s">
        <v>11</v>
      </c>
      <c r="E634" s="5">
        <v>29</v>
      </c>
      <c r="F634" s="6" t="s">
        <v>125</v>
      </c>
      <c r="G634" s="5">
        <v>26</v>
      </c>
      <c r="H634" s="5">
        <v>0</v>
      </c>
      <c r="I634" s="5">
        <v>18.8</v>
      </c>
      <c r="J634" s="5">
        <v>3.9</v>
      </c>
      <c r="K634" s="5">
        <v>7.7</v>
      </c>
      <c r="L634" s="5">
        <v>0.51</v>
      </c>
      <c r="M634" s="5">
        <v>0.6</v>
      </c>
      <c r="N634" s="5">
        <v>1.8</v>
      </c>
      <c r="O634" s="5">
        <v>0.33300000000000002</v>
      </c>
      <c r="P634" s="5">
        <v>3.3</v>
      </c>
      <c r="Q634" s="5">
        <v>5.8</v>
      </c>
      <c r="R634" s="5">
        <v>0.56599999999999995</v>
      </c>
      <c r="S634" s="5">
        <v>0.55000000000000004</v>
      </c>
      <c r="T634" s="5">
        <v>1</v>
      </c>
      <c r="U634" s="5">
        <v>1.3</v>
      </c>
      <c r="V634" s="5">
        <v>0.81799999999999995</v>
      </c>
      <c r="W634" s="5">
        <v>0.5</v>
      </c>
      <c r="X634" s="5">
        <v>2.2999999999999998</v>
      </c>
      <c r="Y634" s="5">
        <v>2.8</v>
      </c>
      <c r="Z634" s="5">
        <v>1.1000000000000001</v>
      </c>
      <c r="AA634" s="5">
        <v>0.6</v>
      </c>
      <c r="AB634" s="5">
        <v>0.3</v>
      </c>
      <c r="AC634" s="5">
        <v>0.7</v>
      </c>
      <c r="AD634" s="5">
        <v>1.7</v>
      </c>
      <c r="AE634" s="5">
        <v>9.5</v>
      </c>
      <c r="AF634" s="50" t="b">
        <f>ISNONTEXT(IF(B634&lt;&gt;B635,COUNTIF($B$3:B634,B634),""))</f>
        <v>0</v>
      </c>
    </row>
    <row r="635" spans="1:32" ht="17" x14ac:dyDescent="0.2">
      <c r="A635" s="4">
        <v>481</v>
      </c>
      <c r="B635" s="6" t="s">
        <v>548</v>
      </c>
      <c r="C635" s="6" t="str">
        <f t="shared" si="9"/>
        <v>T.J. Warren</v>
      </c>
      <c r="D635" s="5" t="s">
        <v>77</v>
      </c>
      <c r="E635" s="5">
        <v>29</v>
      </c>
      <c r="F635" s="6" t="s">
        <v>83</v>
      </c>
      <c r="G635" s="5">
        <v>8</v>
      </c>
      <c r="H635" s="5">
        <v>0</v>
      </c>
      <c r="I635" s="5">
        <v>6.4</v>
      </c>
      <c r="J635" s="5">
        <v>0.5</v>
      </c>
      <c r="K635" s="5">
        <v>1.8</v>
      </c>
      <c r="L635" s="5">
        <v>0.28599999999999998</v>
      </c>
      <c r="M635" s="5">
        <v>0.1</v>
      </c>
      <c r="N635" s="5">
        <v>0.3</v>
      </c>
      <c r="O635" s="5">
        <v>0.5</v>
      </c>
      <c r="P635" s="5">
        <v>0.4</v>
      </c>
      <c r="Q635" s="5">
        <v>1.5</v>
      </c>
      <c r="R635" s="5">
        <v>0.25</v>
      </c>
      <c r="S635" s="5">
        <v>0.32100000000000001</v>
      </c>
      <c r="T635" s="5">
        <v>0</v>
      </c>
      <c r="U635" s="5">
        <v>0</v>
      </c>
      <c r="V635" s="5"/>
      <c r="W635" s="5">
        <v>0.5</v>
      </c>
      <c r="X635" s="5">
        <v>1.5</v>
      </c>
      <c r="Y635" s="5">
        <v>2</v>
      </c>
      <c r="Z635" s="5">
        <v>0</v>
      </c>
      <c r="AA635" s="5">
        <v>0.3</v>
      </c>
      <c r="AB635" s="5">
        <v>0.1</v>
      </c>
      <c r="AC635" s="5">
        <v>0.1</v>
      </c>
      <c r="AD635" s="5">
        <v>0.8</v>
      </c>
      <c r="AE635" s="5">
        <v>1.1000000000000001</v>
      </c>
      <c r="AF635" s="50" t="b">
        <f>ISNONTEXT(IF(B635&lt;&gt;B636,COUNTIF($B$3:B635,B635),""))</f>
        <v>1</v>
      </c>
    </row>
    <row r="636" spans="1:32" ht="17" x14ac:dyDescent="0.2">
      <c r="A636" s="4">
        <v>482</v>
      </c>
      <c r="B636" s="6" t="s">
        <v>549</v>
      </c>
      <c r="C636" s="6" t="str">
        <f t="shared" si="9"/>
        <v>Duane Washington Jr.</v>
      </c>
      <c r="D636" s="5" t="s">
        <v>67</v>
      </c>
      <c r="E636" s="5">
        <v>22</v>
      </c>
      <c r="F636" s="6" t="s">
        <v>83</v>
      </c>
      <c r="G636" s="5">
        <v>31</v>
      </c>
      <c r="H636" s="5">
        <v>3</v>
      </c>
      <c r="I636" s="5">
        <v>12.7</v>
      </c>
      <c r="J636" s="5">
        <v>3</v>
      </c>
      <c r="K636" s="5">
        <v>8.3000000000000007</v>
      </c>
      <c r="L636" s="5">
        <v>0.36699999999999999</v>
      </c>
      <c r="M636" s="5">
        <v>1.3</v>
      </c>
      <c r="N636" s="5">
        <v>3.6</v>
      </c>
      <c r="O636" s="5">
        <v>0.36</v>
      </c>
      <c r="P636" s="5">
        <v>1.7</v>
      </c>
      <c r="Q636" s="5">
        <v>4.7</v>
      </c>
      <c r="R636" s="5">
        <v>0.372</v>
      </c>
      <c r="S636" s="5">
        <v>0.44500000000000001</v>
      </c>
      <c r="T636" s="5">
        <v>0.5</v>
      </c>
      <c r="U636" s="5">
        <v>0.8</v>
      </c>
      <c r="V636" s="5">
        <v>0.66700000000000004</v>
      </c>
      <c r="W636" s="5">
        <v>0.1</v>
      </c>
      <c r="X636" s="5">
        <v>1.1000000000000001</v>
      </c>
      <c r="Y636" s="5">
        <v>1.2</v>
      </c>
      <c r="Z636" s="5">
        <v>2</v>
      </c>
      <c r="AA636" s="5">
        <v>0.2</v>
      </c>
      <c r="AB636" s="5">
        <v>0.1</v>
      </c>
      <c r="AC636" s="5">
        <v>1.1000000000000001</v>
      </c>
      <c r="AD636" s="5">
        <v>0.7</v>
      </c>
      <c r="AE636" s="5">
        <v>7.9</v>
      </c>
      <c r="AF636" s="50" t="b">
        <f>ISNONTEXT(IF(B636&lt;&gt;B637,COUNTIF($B$3:B636,B636),""))</f>
        <v>1</v>
      </c>
    </row>
    <row r="637" spans="1:32" ht="17" x14ac:dyDescent="0.2">
      <c r="A637" s="4">
        <v>483</v>
      </c>
      <c r="B637" s="6" t="s">
        <v>550</v>
      </c>
      <c r="C637" s="6" t="str">
        <f t="shared" si="9"/>
        <v>P.J. Washington</v>
      </c>
      <c r="D637" s="5" t="s">
        <v>11</v>
      </c>
      <c r="E637" s="5">
        <v>24</v>
      </c>
      <c r="F637" s="6" t="s">
        <v>88</v>
      </c>
      <c r="G637" s="5">
        <v>67</v>
      </c>
      <c r="H637" s="5">
        <v>67</v>
      </c>
      <c r="I637" s="5">
        <v>32.799999999999997</v>
      </c>
      <c r="J637" s="5">
        <v>5.7</v>
      </c>
      <c r="K637" s="5">
        <v>13</v>
      </c>
      <c r="L637" s="5">
        <v>0.44</v>
      </c>
      <c r="M637" s="5">
        <v>2</v>
      </c>
      <c r="N637" s="5">
        <v>5.7</v>
      </c>
      <c r="O637" s="5">
        <v>0.35</v>
      </c>
      <c r="P637" s="5">
        <v>3.7</v>
      </c>
      <c r="Q637" s="5">
        <v>7.3</v>
      </c>
      <c r="R637" s="5">
        <v>0.51</v>
      </c>
      <c r="S637" s="5">
        <v>0.51700000000000002</v>
      </c>
      <c r="T637" s="5">
        <v>1.7</v>
      </c>
      <c r="U637" s="5">
        <v>2.2999999999999998</v>
      </c>
      <c r="V637" s="5">
        <v>0.73099999999999998</v>
      </c>
      <c r="W637" s="5">
        <v>1</v>
      </c>
      <c r="X637" s="5">
        <v>3.9</v>
      </c>
      <c r="Y637" s="5">
        <v>4.9000000000000004</v>
      </c>
      <c r="Z637" s="5">
        <v>2.2999999999999998</v>
      </c>
      <c r="AA637" s="5">
        <v>0.9</v>
      </c>
      <c r="AB637" s="5">
        <v>1.1000000000000001</v>
      </c>
      <c r="AC637" s="5">
        <v>1.5</v>
      </c>
      <c r="AD637" s="5">
        <v>2.7</v>
      </c>
      <c r="AE637" s="5">
        <v>15.2</v>
      </c>
      <c r="AF637" s="50" t="b">
        <f>ISNONTEXT(IF(B637&lt;&gt;B638,COUNTIF($B$3:B637,B637),""))</f>
        <v>1</v>
      </c>
    </row>
    <row r="638" spans="1:32" ht="17" x14ac:dyDescent="0.2">
      <c r="A638" s="4">
        <v>484</v>
      </c>
      <c r="B638" s="6" t="s">
        <v>551</v>
      </c>
      <c r="C638" s="6" t="str">
        <f t="shared" si="9"/>
        <v>TyTy Washington Jr.</v>
      </c>
      <c r="D638" s="5" t="s">
        <v>73</v>
      </c>
      <c r="E638" s="5">
        <v>21</v>
      </c>
      <c r="F638" s="6" t="s">
        <v>20</v>
      </c>
      <c r="G638" s="5">
        <v>30</v>
      </c>
      <c r="H638" s="5">
        <v>2</v>
      </c>
      <c r="I638" s="5">
        <v>13.7</v>
      </c>
      <c r="J638" s="5">
        <v>1.8</v>
      </c>
      <c r="K638" s="5">
        <v>5.2</v>
      </c>
      <c r="L638" s="5">
        <v>0.35499999999999998</v>
      </c>
      <c r="M638" s="5">
        <v>0.6</v>
      </c>
      <c r="N638" s="5">
        <v>2.6</v>
      </c>
      <c r="O638" s="5">
        <v>0.218</v>
      </c>
      <c r="P638" s="5">
        <v>1.3</v>
      </c>
      <c r="Q638" s="5">
        <v>2.6</v>
      </c>
      <c r="R638" s="5">
        <v>0.49399999999999999</v>
      </c>
      <c r="S638" s="5">
        <v>0.41</v>
      </c>
      <c r="T638" s="5">
        <v>0.3</v>
      </c>
      <c r="U638" s="5">
        <v>0.5</v>
      </c>
      <c r="V638" s="5">
        <v>0.625</v>
      </c>
      <c r="W638" s="5">
        <v>0.1</v>
      </c>
      <c r="X638" s="5">
        <v>1.3</v>
      </c>
      <c r="Y638" s="5">
        <v>1.4</v>
      </c>
      <c r="Z638" s="5">
        <v>1.6</v>
      </c>
      <c r="AA638" s="5">
        <v>0.4</v>
      </c>
      <c r="AB638" s="5">
        <v>0.1</v>
      </c>
      <c r="AC638" s="5">
        <v>0.5</v>
      </c>
      <c r="AD638" s="5">
        <v>0.9</v>
      </c>
      <c r="AE638" s="5">
        <v>4.5999999999999996</v>
      </c>
      <c r="AF638" s="50" t="b">
        <f>ISNONTEXT(IF(B638&lt;&gt;B639,COUNTIF($B$3:B638,B638),""))</f>
        <v>1</v>
      </c>
    </row>
    <row r="639" spans="1:32" ht="17" x14ac:dyDescent="0.2">
      <c r="A639" s="4">
        <v>485</v>
      </c>
      <c r="B639" s="6" t="s">
        <v>552</v>
      </c>
      <c r="C639" s="6" t="str">
        <f t="shared" si="9"/>
        <v>Yuta Watanabe</v>
      </c>
      <c r="D639" s="5" t="s">
        <v>77</v>
      </c>
      <c r="E639" s="5">
        <v>28</v>
      </c>
      <c r="F639" s="6" t="s">
        <v>125</v>
      </c>
      <c r="G639" s="5">
        <v>47</v>
      </c>
      <c r="H639" s="5">
        <v>0</v>
      </c>
      <c r="I639" s="5">
        <v>17.5</v>
      </c>
      <c r="J639" s="5">
        <v>2.2000000000000002</v>
      </c>
      <c r="K639" s="5">
        <v>4.3</v>
      </c>
      <c r="L639" s="5">
        <v>0.50700000000000001</v>
      </c>
      <c r="M639" s="5">
        <v>1.1000000000000001</v>
      </c>
      <c r="N639" s="5">
        <v>2.4</v>
      </c>
      <c r="O639" s="5">
        <v>0.46100000000000002</v>
      </c>
      <c r="P639" s="5">
        <v>1.1000000000000001</v>
      </c>
      <c r="Q639" s="5">
        <v>1.9</v>
      </c>
      <c r="R639" s="5">
        <v>0.56799999999999995</v>
      </c>
      <c r="S639" s="5">
        <v>0.63800000000000001</v>
      </c>
      <c r="T639" s="5">
        <v>0.7</v>
      </c>
      <c r="U639" s="5">
        <v>0.9</v>
      </c>
      <c r="V639" s="5">
        <v>0.75600000000000001</v>
      </c>
      <c r="W639" s="5">
        <v>0.6</v>
      </c>
      <c r="X639" s="5">
        <v>2</v>
      </c>
      <c r="Y639" s="5">
        <v>2.6</v>
      </c>
      <c r="Z639" s="5">
        <v>0.9</v>
      </c>
      <c r="AA639" s="5">
        <v>0.4</v>
      </c>
      <c r="AB639" s="5">
        <v>0.3</v>
      </c>
      <c r="AC639" s="5">
        <v>0.4</v>
      </c>
      <c r="AD639" s="5">
        <v>1.4</v>
      </c>
      <c r="AE639" s="5">
        <v>6.2</v>
      </c>
      <c r="AF639" s="50" t="b">
        <f>ISNONTEXT(IF(B639&lt;&gt;B640,COUNTIF($B$3:B639,B639),""))</f>
        <v>1</v>
      </c>
    </row>
    <row r="640" spans="1:32" ht="17" x14ac:dyDescent="0.2">
      <c r="A640" s="4">
        <v>486</v>
      </c>
      <c r="B640" s="6" t="s">
        <v>553</v>
      </c>
      <c r="C640" s="6" t="str">
        <f t="shared" si="9"/>
        <v>Lindy Waters III</v>
      </c>
      <c r="D640" s="5" t="s">
        <v>67</v>
      </c>
      <c r="E640" s="5">
        <v>25</v>
      </c>
      <c r="F640" s="6" t="s">
        <v>19</v>
      </c>
      <c r="G640" s="5">
        <v>33</v>
      </c>
      <c r="H640" s="5">
        <v>0</v>
      </c>
      <c r="I640" s="5">
        <v>12.1</v>
      </c>
      <c r="J640" s="5">
        <v>1.6</v>
      </c>
      <c r="K640" s="5">
        <v>4.0999999999999996</v>
      </c>
      <c r="L640" s="5">
        <v>0.39600000000000002</v>
      </c>
      <c r="M640" s="5">
        <v>1.4</v>
      </c>
      <c r="N640" s="5">
        <v>3.8</v>
      </c>
      <c r="O640" s="5">
        <v>0.371</v>
      </c>
      <c r="P640" s="5">
        <v>0.2</v>
      </c>
      <c r="Q640" s="5">
        <v>0.3</v>
      </c>
      <c r="R640" s="5">
        <v>0.7</v>
      </c>
      <c r="S640" s="5">
        <v>0.56699999999999995</v>
      </c>
      <c r="T640" s="5">
        <v>0.5</v>
      </c>
      <c r="U640" s="5">
        <v>0.5</v>
      </c>
      <c r="V640" s="5">
        <v>0.83299999999999996</v>
      </c>
      <c r="W640" s="5">
        <v>0.2</v>
      </c>
      <c r="X640" s="5">
        <v>1.5</v>
      </c>
      <c r="Y640" s="5">
        <v>1.7</v>
      </c>
      <c r="Z640" s="5">
        <v>0.7</v>
      </c>
      <c r="AA640" s="5">
        <v>0.3</v>
      </c>
      <c r="AB640" s="5">
        <v>0.2</v>
      </c>
      <c r="AC640" s="5">
        <v>0.3</v>
      </c>
      <c r="AD640" s="5">
        <v>1</v>
      </c>
      <c r="AE640" s="5">
        <v>5.0999999999999996</v>
      </c>
      <c r="AF640" s="50" t="b">
        <f>ISNONTEXT(IF(B640&lt;&gt;B641,COUNTIF($B$3:B640,B640),""))</f>
        <v>1</v>
      </c>
    </row>
    <row r="641" spans="1:32" ht="17" x14ac:dyDescent="0.2">
      <c r="A641" s="4">
        <v>487</v>
      </c>
      <c r="B641" s="6" t="s">
        <v>554</v>
      </c>
      <c r="C641" s="6" t="str">
        <f t="shared" si="9"/>
        <v>Trendon Watford</v>
      </c>
      <c r="D641" s="5" t="s">
        <v>11</v>
      </c>
      <c r="E641" s="5">
        <v>22</v>
      </c>
      <c r="F641" s="6" t="s">
        <v>33</v>
      </c>
      <c r="G641" s="5">
        <v>53</v>
      </c>
      <c r="H641" s="5">
        <v>4</v>
      </c>
      <c r="I641" s="5">
        <v>18.399999999999999</v>
      </c>
      <c r="J641" s="5">
        <v>2.4</v>
      </c>
      <c r="K641" s="5">
        <v>4.4000000000000004</v>
      </c>
      <c r="L641" s="5">
        <v>0.55600000000000005</v>
      </c>
      <c r="M641" s="5">
        <v>0.4</v>
      </c>
      <c r="N641" s="5">
        <v>0.9</v>
      </c>
      <c r="O641" s="5">
        <v>0.42899999999999999</v>
      </c>
      <c r="P641" s="5">
        <v>2</v>
      </c>
      <c r="Q641" s="5">
        <v>3.5</v>
      </c>
      <c r="R641" s="5">
        <v>0.59</v>
      </c>
      <c r="S641" s="5">
        <v>0.60099999999999998</v>
      </c>
      <c r="T641" s="5">
        <v>1</v>
      </c>
      <c r="U641" s="5">
        <v>1.4</v>
      </c>
      <c r="V641" s="5">
        <v>0.71199999999999997</v>
      </c>
      <c r="W641" s="5">
        <v>0.7</v>
      </c>
      <c r="X641" s="5">
        <v>3</v>
      </c>
      <c r="Y641" s="5">
        <v>3.8</v>
      </c>
      <c r="Z641" s="5">
        <v>2</v>
      </c>
      <c r="AA641" s="5">
        <v>0.5</v>
      </c>
      <c r="AB641" s="5">
        <v>0.1</v>
      </c>
      <c r="AC641" s="5">
        <v>1.1000000000000001</v>
      </c>
      <c r="AD641" s="5">
        <v>1.9</v>
      </c>
      <c r="AE641" s="5">
        <v>6.2</v>
      </c>
      <c r="AF641" s="50" t="b">
        <f>ISNONTEXT(IF(B641&lt;&gt;B642,COUNTIF($B$3:B641,B641),""))</f>
        <v>1</v>
      </c>
    </row>
    <row r="642" spans="1:32" ht="17" x14ac:dyDescent="0.2">
      <c r="A642" s="4">
        <v>488</v>
      </c>
      <c r="B642" s="6" t="s">
        <v>555</v>
      </c>
      <c r="C642" s="6" t="str">
        <f t="shared" si="9"/>
        <v>Peyton Watson</v>
      </c>
      <c r="D642" s="5" t="s">
        <v>67</v>
      </c>
      <c r="E642" s="5">
        <v>20</v>
      </c>
      <c r="F642" s="6" t="s">
        <v>36</v>
      </c>
      <c r="G642" s="5">
        <v>14</v>
      </c>
      <c r="H642" s="5">
        <v>0</v>
      </c>
      <c r="I642" s="5">
        <v>3.1</v>
      </c>
      <c r="J642" s="5">
        <v>0.7</v>
      </c>
      <c r="K642" s="5">
        <v>1.4</v>
      </c>
      <c r="L642" s="5">
        <v>0.52600000000000002</v>
      </c>
      <c r="M642" s="5">
        <v>0.1</v>
      </c>
      <c r="N642" s="5">
        <v>0.3</v>
      </c>
      <c r="O642" s="5">
        <v>0.5</v>
      </c>
      <c r="P642" s="5">
        <v>0.6</v>
      </c>
      <c r="Q642" s="5">
        <v>1.1000000000000001</v>
      </c>
      <c r="R642" s="5">
        <v>0.53300000000000003</v>
      </c>
      <c r="S642" s="5">
        <v>0.57899999999999996</v>
      </c>
      <c r="T642" s="5">
        <v>0</v>
      </c>
      <c r="U642" s="5">
        <v>0.1</v>
      </c>
      <c r="V642" s="5">
        <v>0</v>
      </c>
      <c r="W642" s="5">
        <v>0.2</v>
      </c>
      <c r="X642" s="5">
        <v>0.4</v>
      </c>
      <c r="Y642" s="5">
        <v>0.6</v>
      </c>
      <c r="Z642" s="5">
        <v>0.1</v>
      </c>
      <c r="AA642" s="5">
        <v>0</v>
      </c>
      <c r="AB642" s="5">
        <v>0.1</v>
      </c>
      <c r="AC642" s="5">
        <v>0.1</v>
      </c>
      <c r="AD642" s="5">
        <v>0.1</v>
      </c>
      <c r="AE642" s="5">
        <v>1.6</v>
      </c>
      <c r="AF642" s="50" t="b">
        <f>ISNONTEXT(IF(B642&lt;&gt;B643,COUNTIF($B$3:B642,B642),""))</f>
        <v>1</v>
      </c>
    </row>
    <row r="643" spans="1:32" ht="17" x14ac:dyDescent="0.2">
      <c r="A643" s="4">
        <v>489</v>
      </c>
      <c r="B643" s="6" t="s">
        <v>556</v>
      </c>
      <c r="C643" s="6" t="str">
        <f t="shared" si="9"/>
        <v>Blake Wesley</v>
      </c>
      <c r="D643" s="5" t="s">
        <v>67</v>
      </c>
      <c r="E643" s="5">
        <v>19</v>
      </c>
      <c r="F643" s="6" t="s">
        <v>35</v>
      </c>
      <c r="G643" s="5">
        <v>25</v>
      </c>
      <c r="H643" s="5">
        <v>1</v>
      </c>
      <c r="I643" s="5">
        <v>16.600000000000001</v>
      </c>
      <c r="J643" s="5">
        <v>1.9</v>
      </c>
      <c r="K643" s="5">
        <v>5.4</v>
      </c>
      <c r="L643" s="5">
        <v>0.34799999999999998</v>
      </c>
      <c r="M643" s="5">
        <v>0.6</v>
      </c>
      <c r="N643" s="5">
        <v>1.5</v>
      </c>
      <c r="O643" s="5">
        <v>0.40500000000000003</v>
      </c>
      <c r="P643" s="5">
        <v>1.3</v>
      </c>
      <c r="Q643" s="5">
        <v>3.9</v>
      </c>
      <c r="R643" s="5">
        <v>0.32700000000000001</v>
      </c>
      <c r="S643" s="5">
        <v>0.40400000000000003</v>
      </c>
      <c r="T643" s="5">
        <v>0.7</v>
      </c>
      <c r="U643" s="5">
        <v>1.2</v>
      </c>
      <c r="V643" s="5">
        <v>0.6</v>
      </c>
      <c r="W643" s="5">
        <v>0.4</v>
      </c>
      <c r="X643" s="5">
        <v>1.8</v>
      </c>
      <c r="Y643" s="5">
        <v>2.1</v>
      </c>
      <c r="Z643" s="5">
        <v>2.2000000000000002</v>
      </c>
      <c r="AA643" s="5">
        <v>0.6</v>
      </c>
      <c r="AB643" s="5">
        <v>0.2</v>
      </c>
      <c r="AC643" s="5">
        <v>1.6</v>
      </c>
      <c r="AD643" s="5">
        <v>1.9</v>
      </c>
      <c r="AE643" s="5">
        <v>5.0999999999999996</v>
      </c>
      <c r="AF643" s="50" t="b">
        <f>ISNONTEXT(IF(B643&lt;&gt;B644,COUNTIF($B$3:B643,B643),""))</f>
        <v>1</v>
      </c>
    </row>
    <row r="644" spans="1:32" ht="17" x14ac:dyDescent="0.2">
      <c r="A644" s="4">
        <v>490</v>
      </c>
      <c r="B644" s="6" t="s">
        <v>557</v>
      </c>
      <c r="C644" s="6" t="str">
        <f t="shared" ref="C644:C678" si="10">IF(B644&lt;&gt;B645,B644,"")</f>
        <v/>
      </c>
      <c r="D644" s="5" t="s">
        <v>73</v>
      </c>
      <c r="E644" s="5">
        <v>34</v>
      </c>
      <c r="F644" s="5" t="s">
        <v>677</v>
      </c>
      <c r="G644" s="5">
        <v>61</v>
      </c>
      <c r="H644" s="5">
        <v>12</v>
      </c>
      <c r="I644" s="5">
        <v>28.8</v>
      </c>
      <c r="J644" s="5">
        <v>5.8</v>
      </c>
      <c r="K644" s="5">
        <v>13.6</v>
      </c>
      <c r="L644" s="5">
        <v>0.42499999999999999</v>
      </c>
      <c r="M644" s="5">
        <v>1.2</v>
      </c>
      <c r="N644" s="5">
        <v>4</v>
      </c>
      <c r="O644" s="5">
        <v>0.29499999999999998</v>
      </c>
      <c r="P644" s="5">
        <v>4.5999999999999996</v>
      </c>
      <c r="Q644" s="5">
        <v>9.6999999999999993</v>
      </c>
      <c r="R644" s="5">
        <v>0.47899999999999998</v>
      </c>
      <c r="S644" s="5">
        <v>0.46800000000000003</v>
      </c>
      <c r="T644" s="5">
        <v>2.8</v>
      </c>
      <c r="U644" s="5">
        <v>4.2</v>
      </c>
      <c r="V644" s="5">
        <v>0.66</v>
      </c>
      <c r="W644" s="5">
        <v>1.1000000000000001</v>
      </c>
      <c r="X644" s="5">
        <v>4.8</v>
      </c>
      <c r="Y644" s="5">
        <v>5.9</v>
      </c>
      <c r="Z644" s="5">
        <v>7.5</v>
      </c>
      <c r="AA644" s="5">
        <v>1.1000000000000001</v>
      </c>
      <c r="AB644" s="5">
        <v>0.4</v>
      </c>
      <c r="AC644" s="5">
        <v>3.5</v>
      </c>
      <c r="AD644" s="5">
        <v>2.4</v>
      </c>
      <c r="AE644" s="5">
        <v>15.5</v>
      </c>
      <c r="AF644" s="50" t="b">
        <f>ISNONTEXT(IF(B644&lt;&gt;B645,COUNTIF($B$3:B644,B644),""))</f>
        <v>0</v>
      </c>
    </row>
    <row r="645" spans="1:32" ht="17" x14ac:dyDescent="0.2">
      <c r="A645" s="4">
        <v>490</v>
      </c>
      <c r="B645" s="6" t="s">
        <v>557</v>
      </c>
      <c r="C645" s="6" t="str">
        <f t="shared" si="10"/>
        <v/>
      </c>
      <c r="D645" s="5" t="s">
        <v>73</v>
      </c>
      <c r="E645" s="5">
        <v>34</v>
      </c>
      <c r="F645" s="6" t="s">
        <v>39</v>
      </c>
      <c r="G645" s="5">
        <v>52</v>
      </c>
      <c r="H645" s="5">
        <v>3</v>
      </c>
      <c r="I645" s="5">
        <v>28.7</v>
      </c>
      <c r="J645" s="5">
        <v>5.8</v>
      </c>
      <c r="K645" s="5">
        <v>14</v>
      </c>
      <c r="L645" s="5">
        <v>0.41699999999999998</v>
      </c>
      <c r="M645" s="5">
        <v>1.2</v>
      </c>
      <c r="N645" s="5">
        <v>4.0999999999999996</v>
      </c>
      <c r="O645" s="5">
        <v>0.29599999999999999</v>
      </c>
      <c r="P645" s="5">
        <v>4.5999999999999996</v>
      </c>
      <c r="Q645" s="5">
        <v>9.9</v>
      </c>
      <c r="R645" s="5">
        <v>0.46700000000000003</v>
      </c>
      <c r="S645" s="5">
        <v>0.46</v>
      </c>
      <c r="T645" s="5">
        <v>3</v>
      </c>
      <c r="U645" s="5">
        <v>4.5999999999999996</v>
      </c>
      <c r="V645" s="5">
        <v>0.65500000000000003</v>
      </c>
      <c r="W645" s="5">
        <v>1.1000000000000001</v>
      </c>
      <c r="X645" s="5">
        <v>5</v>
      </c>
      <c r="Y645" s="5">
        <v>6.2</v>
      </c>
      <c r="Z645" s="5">
        <v>7.5</v>
      </c>
      <c r="AA645" s="5">
        <v>1</v>
      </c>
      <c r="AB645" s="5">
        <v>0.4</v>
      </c>
      <c r="AC645" s="5">
        <v>3.5</v>
      </c>
      <c r="AD645" s="5">
        <v>2.2999999999999998</v>
      </c>
      <c r="AE645" s="5">
        <v>15.9</v>
      </c>
      <c r="AF645" s="50" t="b">
        <f>ISNONTEXT(IF(B645&lt;&gt;B646,COUNTIF($B$3:B645,B645),""))</f>
        <v>0</v>
      </c>
    </row>
    <row r="646" spans="1:32" ht="17" x14ac:dyDescent="0.2">
      <c r="A646" s="4">
        <v>490</v>
      </c>
      <c r="B646" s="6" t="s">
        <v>557</v>
      </c>
      <c r="C646" s="6" t="str">
        <f t="shared" si="10"/>
        <v>Russell Westbrook</v>
      </c>
      <c r="D646" s="5" t="s">
        <v>73</v>
      </c>
      <c r="E646" s="5">
        <v>34</v>
      </c>
      <c r="F646" s="6" t="s">
        <v>31</v>
      </c>
      <c r="G646" s="5">
        <v>9</v>
      </c>
      <c r="H646" s="5">
        <v>9</v>
      </c>
      <c r="I646" s="5">
        <v>29.2</v>
      </c>
      <c r="J646" s="5">
        <v>5.4</v>
      </c>
      <c r="K646" s="5">
        <v>11.2</v>
      </c>
      <c r="L646" s="5">
        <v>0.48499999999999999</v>
      </c>
      <c r="M646" s="5">
        <v>0.9</v>
      </c>
      <c r="N646" s="5">
        <v>3.1</v>
      </c>
      <c r="O646" s="5">
        <v>0.28599999999999998</v>
      </c>
      <c r="P646" s="5">
        <v>4.5999999999999996</v>
      </c>
      <c r="Q646" s="5">
        <v>8.1</v>
      </c>
      <c r="R646" s="5">
        <v>0.56200000000000006</v>
      </c>
      <c r="S646" s="5">
        <v>0.52500000000000002</v>
      </c>
      <c r="T646" s="5">
        <v>1.7</v>
      </c>
      <c r="U646" s="5">
        <v>2.2999999999999998</v>
      </c>
      <c r="V646" s="5">
        <v>0.71399999999999997</v>
      </c>
      <c r="W646" s="5">
        <v>0.9</v>
      </c>
      <c r="X646" s="5">
        <v>3.6</v>
      </c>
      <c r="Y646" s="5">
        <v>4.4000000000000004</v>
      </c>
      <c r="Z646" s="5">
        <v>7.4</v>
      </c>
      <c r="AA646" s="5">
        <v>1.4</v>
      </c>
      <c r="AB646" s="5">
        <v>0.3</v>
      </c>
      <c r="AC646" s="5">
        <v>3.6</v>
      </c>
      <c r="AD646" s="5">
        <v>2.6</v>
      </c>
      <c r="AE646" s="5">
        <v>13.4</v>
      </c>
      <c r="AF646" s="50" t="b">
        <f>ISNONTEXT(IF(B646&lt;&gt;B647,COUNTIF($B$3:B646,B646),""))</f>
        <v>1</v>
      </c>
    </row>
    <row r="647" spans="1:32" ht="17" x14ac:dyDescent="0.2">
      <c r="A647" s="4">
        <v>491</v>
      </c>
      <c r="B647" s="6" t="s">
        <v>558</v>
      </c>
      <c r="C647" s="6" t="str">
        <f t="shared" si="10"/>
        <v>Coby White</v>
      </c>
      <c r="D647" s="5" t="s">
        <v>67</v>
      </c>
      <c r="E647" s="5">
        <v>22</v>
      </c>
      <c r="F647" s="6" t="s">
        <v>21</v>
      </c>
      <c r="G647" s="5">
        <v>61</v>
      </c>
      <c r="H647" s="5">
        <v>1</v>
      </c>
      <c r="I647" s="5">
        <v>22.5</v>
      </c>
      <c r="J647" s="5">
        <v>3.1</v>
      </c>
      <c r="K647" s="5">
        <v>7.4</v>
      </c>
      <c r="L647" s="5">
        <v>0.41899999999999998</v>
      </c>
      <c r="M647" s="5">
        <v>1.6</v>
      </c>
      <c r="N647" s="5">
        <v>4.5</v>
      </c>
      <c r="O647" s="5">
        <v>0.36099999999999999</v>
      </c>
      <c r="P647" s="5">
        <v>1.5</v>
      </c>
      <c r="Q647" s="5">
        <v>2.9</v>
      </c>
      <c r="R647" s="5">
        <v>0.50800000000000001</v>
      </c>
      <c r="S647" s="5">
        <v>0.52900000000000003</v>
      </c>
      <c r="T647" s="5">
        <v>0.8</v>
      </c>
      <c r="U647" s="5">
        <v>1</v>
      </c>
      <c r="V647" s="5">
        <v>0.85</v>
      </c>
      <c r="W647" s="5">
        <v>0.2</v>
      </c>
      <c r="X647" s="5">
        <v>2.5</v>
      </c>
      <c r="Y647" s="5">
        <v>2.7</v>
      </c>
      <c r="Z647" s="5">
        <v>2.2000000000000002</v>
      </c>
      <c r="AA647" s="5">
        <v>0.7</v>
      </c>
      <c r="AB647" s="5">
        <v>0.1</v>
      </c>
      <c r="AC647" s="5">
        <v>0.9</v>
      </c>
      <c r="AD647" s="5">
        <v>1.6</v>
      </c>
      <c r="AE647" s="5">
        <v>8.6999999999999993</v>
      </c>
      <c r="AF647" s="50" t="b">
        <f>ISNONTEXT(IF(B647&lt;&gt;B648,COUNTIF($B$3:B647,B647),""))</f>
        <v>1</v>
      </c>
    </row>
    <row r="648" spans="1:32" ht="17" x14ac:dyDescent="0.2">
      <c r="A648" s="4">
        <v>492</v>
      </c>
      <c r="B648" s="6" t="s">
        <v>559</v>
      </c>
      <c r="C648" s="6" t="str">
        <f t="shared" si="10"/>
        <v>Derrick White</v>
      </c>
      <c r="D648" s="5" t="s">
        <v>67</v>
      </c>
      <c r="E648" s="5">
        <v>28</v>
      </c>
      <c r="F648" s="6" t="s">
        <v>25</v>
      </c>
      <c r="G648" s="5">
        <v>71</v>
      </c>
      <c r="H648" s="5">
        <v>59</v>
      </c>
      <c r="I648" s="5">
        <v>28.1</v>
      </c>
      <c r="J648" s="5">
        <v>4.2</v>
      </c>
      <c r="K648" s="5">
        <v>9.1</v>
      </c>
      <c r="L648" s="5">
        <v>0.46</v>
      </c>
      <c r="M648" s="5">
        <v>1.7</v>
      </c>
      <c r="N648" s="5">
        <v>4.5999999999999996</v>
      </c>
      <c r="O648" s="5">
        <v>0.375</v>
      </c>
      <c r="P648" s="5">
        <v>2.5</v>
      </c>
      <c r="Q648" s="5">
        <v>4.5</v>
      </c>
      <c r="R648" s="5">
        <v>0.54500000000000004</v>
      </c>
      <c r="S648" s="5">
        <v>0.55400000000000005</v>
      </c>
      <c r="T648" s="5">
        <v>2</v>
      </c>
      <c r="U648" s="5">
        <v>2.2999999999999998</v>
      </c>
      <c r="V648" s="5">
        <v>0.877</v>
      </c>
      <c r="W648" s="5">
        <v>0.6</v>
      </c>
      <c r="X648" s="5">
        <v>2.8</v>
      </c>
      <c r="Y648" s="5">
        <v>3.4</v>
      </c>
      <c r="Z648" s="5">
        <v>3.9</v>
      </c>
      <c r="AA648" s="5">
        <v>0.7</v>
      </c>
      <c r="AB648" s="5">
        <v>0.9</v>
      </c>
      <c r="AC648" s="5">
        <v>1.1000000000000001</v>
      </c>
      <c r="AD648" s="5">
        <v>2.2999999999999998</v>
      </c>
      <c r="AE648" s="5">
        <v>12.1</v>
      </c>
      <c r="AF648" s="50" t="b">
        <f>ISNONTEXT(IF(B648&lt;&gt;B649,COUNTIF($B$3:B648,B648),""))</f>
        <v>1</v>
      </c>
    </row>
    <row r="649" spans="1:32" ht="17" x14ac:dyDescent="0.2">
      <c r="A649" s="4">
        <v>493</v>
      </c>
      <c r="B649" s="6" t="s">
        <v>560</v>
      </c>
      <c r="C649" s="6" t="str">
        <f t="shared" si="10"/>
        <v>Jack White</v>
      </c>
      <c r="D649" s="5" t="s">
        <v>77</v>
      </c>
      <c r="E649" s="5">
        <v>25</v>
      </c>
      <c r="F649" s="6" t="s">
        <v>36</v>
      </c>
      <c r="G649" s="5">
        <v>16</v>
      </c>
      <c r="H649" s="5">
        <v>0</v>
      </c>
      <c r="I649" s="5">
        <v>3.2</v>
      </c>
      <c r="J649" s="5">
        <v>0.4</v>
      </c>
      <c r="K649" s="5">
        <v>1</v>
      </c>
      <c r="L649" s="5">
        <v>0.438</v>
      </c>
      <c r="M649" s="5">
        <v>0.2</v>
      </c>
      <c r="N649" s="5">
        <v>0.5</v>
      </c>
      <c r="O649" s="5">
        <v>0.375</v>
      </c>
      <c r="P649" s="5">
        <v>0.3</v>
      </c>
      <c r="Q649" s="5">
        <v>0.5</v>
      </c>
      <c r="R649" s="5">
        <v>0.5</v>
      </c>
      <c r="S649" s="5">
        <v>0.53100000000000003</v>
      </c>
      <c r="T649" s="5">
        <v>0.1</v>
      </c>
      <c r="U649" s="5">
        <v>0.2</v>
      </c>
      <c r="V649" s="5">
        <v>0.66700000000000004</v>
      </c>
      <c r="W649" s="5">
        <v>0.2</v>
      </c>
      <c r="X649" s="5">
        <v>0.4</v>
      </c>
      <c r="Y649" s="5">
        <v>0.6</v>
      </c>
      <c r="Z649" s="5">
        <v>0.2</v>
      </c>
      <c r="AA649" s="5">
        <v>0.1</v>
      </c>
      <c r="AB649" s="5">
        <v>0.1</v>
      </c>
      <c r="AC649" s="5">
        <v>0.1</v>
      </c>
      <c r="AD649" s="5">
        <v>0.5</v>
      </c>
      <c r="AE649" s="5">
        <v>1.2</v>
      </c>
      <c r="AF649" s="50" t="b">
        <f>ISNONTEXT(IF(B649&lt;&gt;B650,COUNTIF($B$3:B649,B649),""))</f>
        <v>1</v>
      </c>
    </row>
    <row r="650" spans="1:32" ht="17" x14ac:dyDescent="0.2">
      <c r="A650" s="4">
        <v>494</v>
      </c>
      <c r="B650" s="6" t="s">
        <v>561</v>
      </c>
      <c r="C650" s="6" t="str">
        <f t="shared" si="10"/>
        <v>Joe Wieskamp</v>
      </c>
      <c r="D650" s="5" t="s">
        <v>77</v>
      </c>
      <c r="E650" s="5">
        <v>23</v>
      </c>
      <c r="F650" s="6" t="s">
        <v>40</v>
      </c>
      <c r="G650" s="5">
        <v>4</v>
      </c>
      <c r="H650" s="5">
        <v>0</v>
      </c>
      <c r="I650" s="5">
        <v>6.8</v>
      </c>
      <c r="J650" s="5">
        <v>0.8</v>
      </c>
      <c r="K650" s="5">
        <v>2</v>
      </c>
      <c r="L650" s="5">
        <v>0.375</v>
      </c>
      <c r="M650" s="5">
        <v>0.8</v>
      </c>
      <c r="N650" s="5">
        <v>1.8</v>
      </c>
      <c r="O650" s="5">
        <v>0.42899999999999999</v>
      </c>
      <c r="P650" s="5">
        <v>0</v>
      </c>
      <c r="Q650" s="5">
        <v>0.3</v>
      </c>
      <c r="R650" s="5">
        <v>0</v>
      </c>
      <c r="S650" s="5">
        <v>0.56299999999999994</v>
      </c>
      <c r="T650" s="5">
        <v>0</v>
      </c>
      <c r="U650" s="5">
        <v>0</v>
      </c>
      <c r="V650" s="5"/>
      <c r="W650" s="5">
        <v>0</v>
      </c>
      <c r="X650" s="5">
        <v>0.5</v>
      </c>
      <c r="Y650" s="5">
        <v>0.5</v>
      </c>
      <c r="Z650" s="5">
        <v>0.3</v>
      </c>
      <c r="AA650" s="5">
        <v>0</v>
      </c>
      <c r="AB650" s="5">
        <v>0</v>
      </c>
      <c r="AC650" s="5">
        <v>0.3</v>
      </c>
      <c r="AD650" s="5">
        <v>0.5</v>
      </c>
      <c r="AE650" s="5">
        <v>2.2999999999999998</v>
      </c>
      <c r="AF650" s="50" t="b">
        <f>ISNONTEXT(IF(B650&lt;&gt;B651,COUNTIF($B$3:B650,B650),""))</f>
        <v>1</v>
      </c>
    </row>
    <row r="651" spans="1:32" ht="17" x14ac:dyDescent="0.2">
      <c r="A651" s="4">
        <v>495</v>
      </c>
      <c r="B651" s="6" t="s">
        <v>562</v>
      </c>
      <c r="C651" s="6" t="str">
        <f t="shared" si="10"/>
        <v>Aaron Wiggins</v>
      </c>
      <c r="D651" s="5" t="s">
        <v>67</v>
      </c>
      <c r="E651" s="5">
        <v>24</v>
      </c>
      <c r="F651" s="6" t="s">
        <v>19</v>
      </c>
      <c r="G651" s="5">
        <v>58</v>
      </c>
      <c r="H651" s="5">
        <v>14</v>
      </c>
      <c r="I651" s="5">
        <v>18.5</v>
      </c>
      <c r="J651" s="5">
        <v>2.6</v>
      </c>
      <c r="K651" s="5">
        <v>5.0999999999999996</v>
      </c>
      <c r="L651" s="5">
        <v>0.497</v>
      </c>
      <c r="M651" s="5">
        <v>0.7</v>
      </c>
      <c r="N651" s="5">
        <v>1.7</v>
      </c>
      <c r="O651" s="5">
        <v>0.376</v>
      </c>
      <c r="P651" s="5">
        <v>1.9</v>
      </c>
      <c r="Q651" s="5">
        <v>3.4</v>
      </c>
      <c r="R651" s="5">
        <v>0.55800000000000005</v>
      </c>
      <c r="S651" s="5">
        <v>0.56000000000000005</v>
      </c>
      <c r="T651" s="5">
        <v>0.8</v>
      </c>
      <c r="U651" s="5">
        <v>1</v>
      </c>
      <c r="V651" s="5">
        <v>0.81399999999999995</v>
      </c>
      <c r="W651" s="5">
        <v>1</v>
      </c>
      <c r="X651" s="5">
        <v>2</v>
      </c>
      <c r="Y651" s="5">
        <v>3.1</v>
      </c>
      <c r="Z651" s="5">
        <v>1.2</v>
      </c>
      <c r="AA651" s="5">
        <v>0.5</v>
      </c>
      <c r="AB651" s="5">
        <v>0.2</v>
      </c>
      <c r="AC651" s="5">
        <v>0.8</v>
      </c>
      <c r="AD651" s="5">
        <v>1.5</v>
      </c>
      <c r="AE651" s="5">
        <v>6.6</v>
      </c>
      <c r="AF651" s="50" t="b">
        <f>ISNONTEXT(IF(B651&lt;&gt;B652,COUNTIF($B$3:B651,B651),""))</f>
        <v>1</v>
      </c>
    </row>
    <row r="652" spans="1:32" ht="17" x14ac:dyDescent="0.2">
      <c r="A652" s="4">
        <v>496</v>
      </c>
      <c r="B652" s="6" t="s">
        <v>563</v>
      </c>
      <c r="C652" s="6" t="str">
        <f t="shared" si="10"/>
        <v>Andrew Wiggins</v>
      </c>
      <c r="D652" s="5" t="s">
        <v>77</v>
      </c>
      <c r="E652" s="5">
        <v>27</v>
      </c>
      <c r="F652" s="6" t="s">
        <v>16</v>
      </c>
      <c r="G652" s="5">
        <v>37</v>
      </c>
      <c r="H652" s="5">
        <v>37</v>
      </c>
      <c r="I652" s="5">
        <v>32.200000000000003</v>
      </c>
      <c r="J652" s="5">
        <v>6.8</v>
      </c>
      <c r="K652" s="5">
        <v>14.3</v>
      </c>
      <c r="L652" s="5">
        <v>0.47299999999999998</v>
      </c>
      <c r="M652" s="5">
        <v>2.4</v>
      </c>
      <c r="N652" s="5">
        <v>6.1</v>
      </c>
      <c r="O652" s="5">
        <v>0.39600000000000002</v>
      </c>
      <c r="P652" s="5">
        <v>4.4000000000000004</v>
      </c>
      <c r="Q652" s="5">
        <v>8.1999999999999993</v>
      </c>
      <c r="R652" s="5">
        <v>0.53</v>
      </c>
      <c r="S652" s="5">
        <v>0.55700000000000005</v>
      </c>
      <c r="T652" s="5">
        <v>1.2</v>
      </c>
      <c r="U652" s="5">
        <v>1.9</v>
      </c>
      <c r="V652" s="5">
        <v>0.61099999999999999</v>
      </c>
      <c r="W652" s="5">
        <v>1.6</v>
      </c>
      <c r="X652" s="5">
        <v>3.4</v>
      </c>
      <c r="Y652" s="5">
        <v>5</v>
      </c>
      <c r="Z652" s="5">
        <v>2.2999999999999998</v>
      </c>
      <c r="AA652" s="5">
        <v>1.2</v>
      </c>
      <c r="AB652" s="5">
        <v>0.8</v>
      </c>
      <c r="AC652" s="5">
        <v>1.3</v>
      </c>
      <c r="AD652" s="5">
        <v>2.9</v>
      </c>
      <c r="AE652" s="5">
        <v>17.100000000000001</v>
      </c>
      <c r="AF652" s="50" t="b">
        <f>ISNONTEXT(IF(B652&lt;&gt;B653,COUNTIF($B$3:B652,B652),""))</f>
        <v>1</v>
      </c>
    </row>
    <row r="653" spans="1:32" ht="17" x14ac:dyDescent="0.2">
      <c r="A653" s="4">
        <v>497</v>
      </c>
      <c r="B653" s="6" t="s">
        <v>564</v>
      </c>
      <c r="C653" s="6" t="str">
        <f t="shared" si="10"/>
        <v>Lindell Wigginton</v>
      </c>
      <c r="D653" s="5" t="s">
        <v>73</v>
      </c>
      <c r="E653" s="5">
        <v>24</v>
      </c>
      <c r="F653" s="6" t="s">
        <v>17</v>
      </c>
      <c r="G653" s="5">
        <v>2</v>
      </c>
      <c r="H653" s="5">
        <v>0</v>
      </c>
      <c r="I653" s="5">
        <v>1.5</v>
      </c>
      <c r="J653" s="5">
        <v>0.5</v>
      </c>
      <c r="K653" s="5">
        <v>1.5</v>
      </c>
      <c r="L653" s="5">
        <v>0.33300000000000002</v>
      </c>
      <c r="M653" s="5">
        <v>0</v>
      </c>
      <c r="N653" s="5">
        <v>0.5</v>
      </c>
      <c r="O653" s="5">
        <v>0</v>
      </c>
      <c r="P653" s="5">
        <v>0.5</v>
      </c>
      <c r="Q653" s="5">
        <v>1</v>
      </c>
      <c r="R653" s="5">
        <v>0.5</v>
      </c>
      <c r="S653" s="5">
        <v>0.33300000000000002</v>
      </c>
      <c r="T653" s="5">
        <v>0</v>
      </c>
      <c r="U653" s="5">
        <v>0</v>
      </c>
      <c r="V653" s="5"/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  <c r="AF653" s="50" t="b">
        <f>ISNONTEXT(IF(B653&lt;&gt;B654,COUNTIF($B$3:B653,B653),""))</f>
        <v>1</v>
      </c>
    </row>
    <row r="654" spans="1:32" ht="17" x14ac:dyDescent="0.2">
      <c r="A654" s="4">
        <v>498</v>
      </c>
      <c r="B654" s="6" t="s">
        <v>565</v>
      </c>
      <c r="C654" s="6" t="str">
        <f t="shared" si="10"/>
        <v>Alondes Williams</v>
      </c>
      <c r="D654" s="5" t="s">
        <v>67</v>
      </c>
      <c r="E654" s="5">
        <v>23</v>
      </c>
      <c r="F654" s="6" t="s">
        <v>125</v>
      </c>
      <c r="G654" s="5">
        <v>1</v>
      </c>
      <c r="H654" s="5">
        <v>0</v>
      </c>
      <c r="I654" s="5">
        <v>5</v>
      </c>
      <c r="J654" s="5">
        <v>0</v>
      </c>
      <c r="K654" s="5">
        <v>0</v>
      </c>
      <c r="L654" s="5"/>
      <c r="M654" s="5">
        <v>0</v>
      </c>
      <c r="N654" s="5">
        <v>0</v>
      </c>
      <c r="O654" s="5"/>
      <c r="P654" s="5">
        <v>0</v>
      </c>
      <c r="Q654" s="5">
        <v>0</v>
      </c>
      <c r="R654" s="5"/>
      <c r="S654" s="5"/>
      <c r="T654" s="5">
        <v>0</v>
      </c>
      <c r="U654" s="5">
        <v>0</v>
      </c>
      <c r="V654" s="5"/>
      <c r="W654" s="5">
        <v>0</v>
      </c>
      <c r="X654" s="5">
        <v>1</v>
      </c>
      <c r="Y654" s="5">
        <v>1</v>
      </c>
      <c r="Z654" s="5">
        <v>0</v>
      </c>
      <c r="AA654" s="5">
        <v>0</v>
      </c>
      <c r="AB654" s="5">
        <v>0</v>
      </c>
      <c r="AC654" s="5">
        <v>2</v>
      </c>
      <c r="AD654" s="5">
        <v>1</v>
      </c>
      <c r="AE654" s="5">
        <v>0</v>
      </c>
      <c r="AF654" s="50" t="b">
        <f>ISNONTEXT(IF(B654&lt;&gt;B655,COUNTIF($B$3:B654,B654),""))</f>
        <v>1</v>
      </c>
    </row>
    <row r="655" spans="1:32" ht="17" x14ac:dyDescent="0.2">
      <c r="A655" s="4">
        <v>499</v>
      </c>
      <c r="B655" s="6" t="s">
        <v>566</v>
      </c>
      <c r="C655" s="6" t="str">
        <f t="shared" si="10"/>
        <v>Grant Williams</v>
      </c>
      <c r="D655" s="5" t="s">
        <v>11</v>
      </c>
      <c r="E655" s="5">
        <v>24</v>
      </c>
      <c r="F655" s="6" t="s">
        <v>25</v>
      </c>
      <c r="G655" s="5">
        <v>68</v>
      </c>
      <c r="H655" s="5">
        <v>21</v>
      </c>
      <c r="I655" s="5">
        <v>26.6</v>
      </c>
      <c r="J655" s="5">
        <v>2.7</v>
      </c>
      <c r="K655" s="5">
        <v>6</v>
      </c>
      <c r="L655" s="5">
        <v>0.44900000000000001</v>
      </c>
      <c r="M655" s="5">
        <v>1.5</v>
      </c>
      <c r="N655" s="5">
        <v>3.7</v>
      </c>
      <c r="O655" s="5">
        <v>0.39800000000000002</v>
      </c>
      <c r="P655" s="5">
        <v>1.3</v>
      </c>
      <c r="Q655" s="5">
        <v>2.4</v>
      </c>
      <c r="R655" s="5">
        <v>0.52800000000000002</v>
      </c>
      <c r="S655" s="5">
        <v>0.56999999999999995</v>
      </c>
      <c r="T655" s="5">
        <v>1.3</v>
      </c>
      <c r="U655" s="5">
        <v>1.6</v>
      </c>
      <c r="V655" s="5">
        <v>0.80400000000000005</v>
      </c>
      <c r="W655" s="5">
        <v>1.1000000000000001</v>
      </c>
      <c r="X655" s="5">
        <v>3.6</v>
      </c>
      <c r="Y655" s="5">
        <v>4.7</v>
      </c>
      <c r="Z655" s="5">
        <v>1.7</v>
      </c>
      <c r="AA655" s="5">
        <v>0.6</v>
      </c>
      <c r="AB655" s="5">
        <v>0.4</v>
      </c>
      <c r="AC655" s="5">
        <v>1.1000000000000001</v>
      </c>
      <c r="AD655" s="5">
        <v>2.6</v>
      </c>
      <c r="AE655" s="5">
        <v>8.1</v>
      </c>
      <c r="AF655" s="50" t="b">
        <f>ISNONTEXT(IF(B655&lt;&gt;B656,COUNTIF($B$3:B655,B655),""))</f>
        <v>1</v>
      </c>
    </row>
    <row r="656" spans="1:32" ht="17" x14ac:dyDescent="0.2">
      <c r="A656" s="4">
        <v>500</v>
      </c>
      <c r="B656" s="6" t="s">
        <v>567</v>
      </c>
      <c r="C656" s="6" t="str">
        <f t="shared" si="10"/>
        <v>Jalen Williams</v>
      </c>
      <c r="D656" s="5" t="s">
        <v>67</v>
      </c>
      <c r="E656" s="5">
        <v>21</v>
      </c>
      <c r="F656" s="6" t="s">
        <v>19</v>
      </c>
      <c r="G656" s="5">
        <v>64</v>
      </c>
      <c r="H656" s="5">
        <v>51</v>
      </c>
      <c r="I656" s="5">
        <v>29.8</v>
      </c>
      <c r="J656" s="5">
        <v>5.3</v>
      </c>
      <c r="K656" s="5">
        <v>10.3</v>
      </c>
      <c r="L656" s="5">
        <v>0.52100000000000002</v>
      </c>
      <c r="M656" s="5">
        <v>1</v>
      </c>
      <c r="N656" s="5">
        <v>2.7</v>
      </c>
      <c r="O656" s="5">
        <v>0.34899999999999998</v>
      </c>
      <c r="P656" s="5">
        <v>4.4000000000000004</v>
      </c>
      <c r="Q656" s="5">
        <v>7.5</v>
      </c>
      <c r="R656" s="5">
        <v>0.58399999999999996</v>
      </c>
      <c r="S656" s="5">
        <v>0.56799999999999995</v>
      </c>
      <c r="T656" s="5">
        <v>2</v>
      </c>
      <c r="U656" s="5">
        <v>2.5</v>
      </c>
      <c r="V656" s="5">
        <v>0.78800000000000003</v>
      </c>
      <c r="W656" s="5">
        <v>1.1000000000000001</v>
      </c>
      <c r="X656" s="5">
        <v>3.3</v>
      </c>
      <c r="Y656" s="5">
        <v>4.4000000000000004</v>
      </c>
      <c r="Z656" s="5">
        <v>3.2</v>
      </c>
      <c r="AA656" s="5">
        <v>1.4</v>
      </c>
      <c r="AB656" s="5">
        <v>0.5</v>
      </c>
      <c r="AC656" s="5">
        <v>1.6</v>
      </c>
      <c r="AD656" s="5">
        <v>2.5</v>
      </c>
      <c r="AE656" s="5">
        <v>13.6</v>
      </c>
      <c r="AF656" s="50" t="b">
        <f>ISNONTEXT(IF(B656&lt;&gt;B657,COUNTIF($B$3:B656,B656),""))</f>
        <v>1</v>
      </c>
    </row>
    <row r="657" spans="1:32" ht="17" x14ac:dyDescent="0.2">
      <c r="A657" s="4" t="s">
        <v>44</v>
      </c>
      <c r="B657" s="4" t="s">
        <v>45</v>
      </c>
      <c r="C657" s="6" t="str">
        <f t="shared" si="10"/>
        <v>Player</v>
      </c>
      <c r="D657" s="4" t="s">
        <v>46</v>
      </c>
      <c r="E657" s="4" t="s">
        <v>47</v>
      </c>
      <c r="F657" s="4" t="s">
        <v>48</v>
      </c>
      <c r="G657" s="4" t="s">
        <v>49</v>
      </c>
      <c r="H657" s="4" t="s">
        <v>50</v>
      </c>
      <c r="I657" s="4" t="s">
        <v>51</v>
      </c>
      <c r="J657" s="4" t="s">
        <v>52</v>
      </c>
      <c r="K657" s="4" t="s">
        <v>1</v>
      </c>
      <c r="L657" s="4" t="s">
        <v>2</v>
      </c>
      <c r="M657" s="4" t="s">
        <v>53</v>
      </c>
      <c r="N657" s="4" t="s">
        <v>3</v>
      </c>
      <c r="O657" s="4" t="s">
        <v>4</v>
      </c>
      <c r="P657" s="4" t="s">
        <v>54</v>
      </c>
      <c r="Q657" s="4" t="s">
        <v>55</v>
      </c>
      <c r="R657" s="4" t="s">
        <v>56</v>
      </c>
      <c r="S657" s="4" t="s">
        <v>57</v>
      </c>
      <c r="T657" s="4" t="s">
        <v>58</v>
      </c>
      <c r="U657" s="4" t="s">
        <v>5</v>
      </c>
      <c r="V657" s="4" t="s">
        <v>6</v>
      </c>
      <c r="W657" s="4" t="s">
        <v>59</v>
      </c>
      <c r="X657" s="4" t="s">
        <v>60</v>
      </c>
      <c r="Y657" s="4" t="s">
        <v>61</v>
      </c>
      <c r="Z657" s="4" t="s">
        <v>7</v>
      </c>
      <c r="AA657" s="4" t="s">
        <v>8</v>
      </c>
      <c r="AB657" s="4" t="s">
        <v>9</v>
      </c>
      <c r="AC657" s="4" t="s">
        <v>10</v>
      </c>
      <c r="AD657" s="4" t="s">
        <v>11</v>
      </c>
      <c r="AE657" s="4" t="s">
        <v>0</v>
      </c>
      <c r="AF657" s="50" t="b">
        <f>ISNONTEXT(IF(B657&lt;&gt;B658,COUNTIF($B$3:B657,B657),""))</f>
        <v>1</v>
      </c>
    </row>
    <row r="658" spans="1:32" ht="17" x14ac:dyDescent="0.2">
      <c r="A658" s="4">
        <v>501</v>
      </c>
      <c r="B658" s="6" t="s">
        <v>568</v>
      </c>
      <c r="C658" s="6" t="str">
        <f t="shared" si="10"/>
        <v>Jaylin Williams</v>
      </c>
      <c r="D658" s="5" t="s">
        <v>11</v>
      </c>
      <c r="E658" s="5">
        <v>20</v>
      </c>
      <c r="F658" s="6" t="s">
        <v>19</v>
      </c>
      <c r="G658" s="5">
        <v>38</v>
      </c>
      <c r="H658" s="5">
        <v>25</v>
      </c>
      <c r="I658" s="5">
        <v>17.8</v>
      </c>
      <c r="J658" s="5">
        <v>2.1</v>
      </c>
      <c r="K658" s="5">
        <v>4.8</v>
      </c>
      <c r="L658" s="5">
        <v>0.437</v>
      </c>
      <c r="M658" s="5">
        <v>0.9</v>
      </c>
      <c r="N658" s="5">
        <v>2.1</v>
      </c>
      <c r="O658" s="5">
        <v>0.41299999999999998</v>
      </c>
      <c r="P658" s="5">
        <v>1.2</v>
      </c>
      <c r="Q658" s="5">
        <v>2.7</v>
      </c>
      <c r="R658" s="5">
        <v>0.45600000000000002</v>
      </c>
      <c r="S658" s="5">
        <v>0.52700000000000002</v>
      </c>
      <c r="T658" s="5">
        <v>0.7</v>
      </c>
      <c r="U658" s="5">
        <v>1</v>
      </c>
      <c r="V658" s="5">
        <v>0.73</v>
      </c>
      <c r="W658" s="5">
        <v>0.8</v>
      </c>
      <c r="X658" s="5">
        <v>3.9</v>
      </c>
      <c r="Y658" s="5">
        <v>4.8</v>
      </c>
      <c r="Z658" s="5">
        <v>1.4</v>
      </c>
      <c r="AA658" s="5">
        <v>0.5</v>
      </c>
      <c r="AB658" s="5">
        <v>0.3</v>
      </c>
      <c r="AC658" s="5">
        <v>0.7</v>
      </c>
      <c r="AD658" s="5">
        <v>2.2999999999999998</v>
      </c>
      <c r="AE658" s="5">
        <v>5.8</v>
      </c>
      <c r="AF658" s="50" t="b">
        <f>ISNONTEXT(IF(B658&lt;&gt;B659,COUNTIF($B$3:B658,B658),""))</f>
        <v>1</v>
      </c>
    </row>
    <row r="659" spans="1:32" ht="17" x14ac:dyDescent="0.2">
      <c r="A659" s="4">
        <v>502</v>
      </c>
      <c r="B659" s="6" t="s">
        <v>569</v>
      </c>
      <c r="C659" s="6" t="str">
        <f t="shared" si="10"/>
        <v>Kenrich Williams</v>
      </c>
      <c r="D659" s="5" t="s">
        <v>11</v>
      </c>
      <c r="E659" s="5">
        <v>28</v>
      </c>
      <c r="F659" s="6" t="s">
        <v>19</v>
      </c>
      <c r="G659" s="5">
        <v>53</v>
      </c>
      <c r="H659" s="5">
        <v>10</v>
      </c>
      <c r="I659" s="5">
        <v>22.8</v>
      </c>
      <c r="J659" s="5">
        <v>3.4</v>
      </c>
      <c r="K659" s="5">
        <v>6.5</v>
      </c>
      <c r="L659" s="5">
        <v>0.51700000000000002</v>
      </c>
      <c r="M659" s="5">
        <v>0.9</v>
      </c>
      <c r="N659" s="5">
        <v>2.5</v>
      </c>
      <c r="O659" s="5">
        <v>0.373</v>
      </c>
      <c r="P659" s="5">
        <v>2.4</v>
      </c>
      <c r="Q659" s="5">
        <v>4</v>
      </c>
      <c r="R659" s="5">
        <v>0.60799999999999998</v>
      </c>
      <c r="S659" s="5">
        <v>0.59</v>
      </c>
      <c r="T659" s="5">
        <v>0.3</v>
      </c>
      <c r="U659" s="5">
        <v>0.7</v>
      </c>
      <c r="V659" s="5">
        <v>0.436</v>
      </c>
      <c r="W659" s="5">
        <v>1.8</v>
      </c>
      <c r="X659" s="5">
        <v>3.1</v>
      </c>
      <c r="Y659" s="5">
        <v>4.9000000000000004</v>
      </c>
      <c r="Z659" s="5">
        <v>2</v>
      </c>
      <c r="AA659" s="5">
        <v>0.8</v>
      </c>
      <c r="AB659" s="5">
        <v>0.3</v>
      </c>
      <c r="AC659" s="5">
        <v>0.6</v>
      </c>
      <c r="AD659" s="5">
        <v>2.1</v>
      </c>
      <c r="AE659" s="5">
        <v>8</v>
      </c>
      <c r="AF659" s="50" t="b">
        <f>ISNONTEXT(IF(B659&lt;&gt;B660,COUNTIF($B$3:B659,B659),""))</f>
        <v>1</v>
      </c>
    </row>
    <row r="660" spans="1:32" ht="17" x14ac:dyDescent="0.2">
      <c r="A660" s="4">
        <v>503</v>
      </c>
      <c r="B660" s="6" t="s">
        <v>570</v>
      </c>
      <c r="C660" s="6" t="str">
        <f t="shared" si="10"/>
        <v>Mark Williams</v>
      </c>
      <c r="D660" s="5" t="s">
        <v>63</v>
      </c>
      <c r="E660" s="5">
        <v>21</v>
      </c>
      <c r="F660" s="6" t="s">
        <v>88</v>
      </c>
      <c r="G660" s="5">
        <v>37</v>
      </c>
      <c r="H660" s="5">
        <v>12</v>
      </c>
      <c r="I660" s="5">
        <v>17.7</v>
      </c>
      <c r="J660" s="5">
        <v>3.4</v>
      </c>
      <c r="K660" s="5">
        <v>5.3</v>
      </c>
      <c r="L660" s="5">
        <v>0.64100000000000001</v>
      </c>
      <c r="M660" s="5">
        <v>0</v>
      </c>
      <c r="N660" s="5">
        <v>0</v>
      </c>
      <c r="O660" s="5"/>
      <c r="P660" s="5">
        <v>3.4</v>
      </c>
      <c r="Q660" s="5">
        <v>5.3</v>
      </c>
      <c r="R660" s="5">
        <v>0.64100000000000001</v>
      </c>
      <c r="S660" s="5">
        <v>0.64100000000000001</v>
      </c>
      <c r="T660" s="5">
        <v>1.5</v>
      </c>
      <c r="U660" s="5">
        <v>2.1</v>
      </c>
      <c r="V660" s="5">
        <v>0.69199999999999995</v>
      </c>
      <c r="W660" s="5">
        <v>2</v>
      </c>
      <c r="X660" s="5">
        <v>4.4000000000000004</v>
      </c>
      <c r="Y660" s="5">
        <v>6.4</v>
      </c>
      <c r="Z660" s="5">
        <v>0.4</v>
      </c>
      <c r="AA660" s="5">
        <v>0.7</v>
      </c>
      <c r="AB660" s="5">
        <v>1.1000000000000001</v>
      </c>
      <c r="AC660" s="5">
        <v>0.8</v>
      </c>
      <c r="AD660" s="5">
        <v>2.2000000000000002</v>
      </c>
      <c r="AE660" s="5">
        <v>8.1999999999999993</v>
      </c>
      <c r="AF660" s="50" t="b">
        <f>ISNONTEXT(IF(B660&lt;&gt;B661,COUNTIF($B$3:B660,B660),""))</f>
        <v>1</v>
      </c>
    </row>
    <row r="661" spans="1:32" ht="17" x14ac:dyDescent="0.2">
      <c r="A661" s="4">
        <v>504</v>
      </c>
      <c r="B661" s="6" t="s">
        <v>571</v>
      </c>
      <c r="C661" s="6" t="str">
        <f t="shared" si="10"/>
        <v>Patrick Williams</v>
      </c>
      <c r="D661" s="5" t="s">
        <v>11</v>
      </c>
      <c r="E661" s="5">
        <v>21</v>
      </c>
      <c r="F661" s="6" t="s">
        <v>21</v>
      </c>
      <c r="G661" s="5">
        <v>69</v>
      </c>
      <c r="H661" s="5">
        <v>59</v>
      </c>
      <c r="I661" s="5">
        <v>28.5</v>
      </c>
      <c r="J661" s="5">
        <v>3.8</v>
      </c>
      <c r="K661" s="5">
        <v>8.1</v>
      </c>
      <c r="L661" s="5">
        <v>0.47199999999999998</v>
      </c>
      <c r="M661" s="5">
        <v>1.4</v>
      </c>
      <c r="N661" s="5">
        <v>3.3</v>
      </c>
      <c r="O661" s="5">
        <v>0.41699999999999998</v>
      </c>
      <c r="P661" s="5">
        <v>2.5</v>
      </c>
      <c r="Q661" s="5">
        <v>4.8</v>
      </c>
      <c r="R661" s="5">
        <v>0.51100000000000001</v>
      </c>
      <c r="S661" s="5">
        <v>0.55700000000000005</v>
      </c>
      <c r="T661" s="5">
        <v>1.1000000000000001</v>
      </c>
      <c r="U661" s="5">
        <v>1.3</v>
      </c>
      <c r="V661" s="5">
        <v>0.86499999999999999</v>
      </c>
      <c r="W661" s="5">
        <v>1</v>
      </c>
      <c r="X661" s="5">
        <v>3.2</v>
      </c>
      <c r="Y661" s="5">
        <v>4.0999999999999996</v>
      </c>
      <c r="Z661" s="5">
        <v>1.3</v>
      </c>
      <c r="AA661" s="5">
        <v>0.8</v>
      </c>
      <c r="AB661" s="5">
        <v>0.8</v>
      </c>
      <c r="AC661" s="5">
        <v>1.2</v>
      </c>
      <c r="AD661" s="5">
        <v>1.9</v>
      </c>
      <c r="AE661" s="5">
        <v>10.199999999999999</v>
      </c>
      <c r="AF661" s="50" t="b">
        <f>ISNONTEXT(IF(B661&lt;&gt;B662,COUNTIF($B$3:B661,B661),""))</f>
        <v>1</v>
      </c>
    </row>
    <row r="662" spans="1:32" ht="17" x14ac:dyDescent="0.2">
      <c r="A662" s="4">
        <v>505</v>
      </c>
      <c r="B662" s="6" t="s">
        <v>572</v>
      </c>
      <c r="C662" s="6" t="str">
        <f t="shared" si="10"/>
        <v>Robert Williams</v>
      </c>
      <c r="D662" s="5" t="s">
        <v>63</v>
      </c>
      <c r="E662" s="5">
        <v>25</v>
      </c>
      <c r="F662" s="6" t="s">
        <v>25</v>
      </c>
      <c r="G662" s="5">
        <v>28</v>
      </c>
      <c r="H662" s="5">
        <v>18</v>
      </c>
      <c r="I662" s="5">
        <v>24.2</v>
      </c>
      <c r="J662" s="5">
        <v>3.9</v>
      </c>
      <c r="K662" s="5">
        <v>5.0999999999999996</v>
      </c>
      <c r="L662" s="5">
        <v>0.75</v>
      </c>
      <c r="M662" s="5">
        <v>0</v>
      </c>
      <c r="N662" s="5">
        <v>0</v>
      </c>
      <c r="O662" s="5">
        <v>0</v>
      </c>
      <c r="P662" s="5">
        <v>3.9</v>
      </c>
      <c r="Q662" s="5">
        <v>5.0999999999999996</v>
      </c>
      <c r="R662" s="5">
        <v>0.755</v>
      </c>
      <c r="S662" s="5">
        <v>0.75</v>
      </c>
      <c r="T662" s="5">
        <v>0.7</v>
      </c>
      <c r="U662" s="5">
        <v>1.1000000000000001</v>
      </c>
      <c r="V662" s="5">
        <v>0.625</v>
      </c>
      <c r="W662" s="5">
        <v>3.1</v>
      </c>
      <c r="X662" s="5">
        <v>5.5</v>
      </c>
      <c r="Y662" s="5">
        <v>8.6</v>
      </c>
      <c r="Z662" s="5">
        <v>1.5</v>
      </c>
      <c r="AA662" s="5">
        <v>0.5</v>
      </c>
      <c r="AB662" s="5">
        <v>1.2</v>
      </c>
      <c r="AC662" s="5">
        <v>0.9</v>
      </c>
      <c r="AD662" s="5">
        <v>1.9</v>
      </c>
      <c r="AE662" s="5">
        <v>8.4</v>
      </c>
      <c r="AF662" s="50" t="b">
        <f>ISNONTEXT(IF(B662&lt;&gt;B663,COUNTIF($B$3:B662,B662),""))</f>
        <v>1</v>
      </c>
    </row>
    <row r="663" spans="1:32" ht="17" x14ac:dyDescent="0.2">
      <c r="A663" s="4">
        <v>506</v>
      </c>
      <c r="B663" s="6" t="s">
        <v>573</v>
      </c>
      <c r="C663" s="6" t="str">
        <f t="shared" si="10"/>
        <v>Vince Williams Jr.</v>
      </c>
      <c r="D663" s="5" t="s">
        <v>67</v>
      </c>
      <c r="E663" s="5">
        <v>22</v>
      </c>
      <c r="F663" s="6" t="s">
        <v>22</v>
      </c>
      <c r="G663" s="5">
        <v>11</v>
      </c>
      <c r="H663" s="5">
        <v>0</v>
      </c>
      <c r="I663" s="5">
        <v>4.7</v>
      </c>
      <c r="J663" s="5">
        <v>0.4</v>
      </c>
      <c r="K663" s="5">
        <v>1.3</v>
      </c>
      <c r="L663" s="5">
        <v>0.28599999999999998</v>
      </c>
      <c r="M663" s="5">
        <v>0.2</v>
      </c>
      <c r="N663" s="5">
        <v>0.9</v>
      </c>
      <c r="O663" s="5">
        <v>0.2</v>
      </c>
      <c r="P663" s="5">
        <v>0.2</v>
      </c>
      <c r="Q663" s="5">
        <v>0.4</v>
      </c>
      <c r="R663" s="5">
        <v>0.5</v>
      </c>
      <c r="S663" s="5">
        <v>0.35699999999999998</v>
      </c>
      <c r="T663" s="5">
        <v>0</v>
      </c>
      <c r="U663" s="5">
        <v>0</v>
      </c>
      <c r="V663" s="5"/>
      <c r="W663" s="5">
        <v>0.2</v>
      </c>
      <c r="X663" s="5">
        <v>0.5</v>
      </c>
      <c r="Y663" s="5">
        <v>0.6</v>
      </c>
      <c r="Z663" s="5">
        <v>0.3</v>
      </c>
      <c r="AA663" s="5">
        <v>0.4</v>
      </c>
      <c r="AB663" s="5">
        <v>0.1</v>
      </c>
      <c r="AC663" s="5">
        <v>0.1</v>
      </c>
      <c r="AD663" s="5">
        <v>0.5</v>
      </c>
      <c r="AE663" s="5">
        <v>0.9</v>
      </c>
      <c r="AF663" s="50" t="b">
        <f>ISNONTEXT(IF(B663&lt;&gt;B664,COUNTIF($B$3:B663,B663),""))</f>
        <v>1</v>
      </c>
    </row>
    <row r="664" spans="1:32" ht="17" x14ac:dyDescent="0.2">
      <c r="A664" s="4">
        <v>507</v>
      </c>
      <c r="B664" s="6" t="s">
        <v>574</v>
      </c>
      <c r="C664" s="6" t="str">
        <f t="shared" si="10"/>
        <v>Ziaire Williams</v>
      </c>
      <c r="D664" s="5" t="s">
        <v>77</v>
      </c>
      <c r="E664" s="5">
        <v>21</v>
      </c>
      <c r="F664" s="6" t="s">
        <v>22</v>
      </c>
      <c r="G664" s="5">
        <v>36</v>
      </c>
      <c r="H664" s="5">
        <v>3</v>
      </c>
      <c r="I664" s="5">
        <v>14.7</v>
      </c>
      <c r="J664" s="5">
        <v>2.1</v>
      </c>
      <c r="K664" s="5">
        <v>4.9000000000000004</v>
      </c>
      <c r="L664" s="5">
        <v>0.42399999999999999</v>
      </c>
      <c r="M664" s="5">
        <v>0.6</v>
      </c>
      <c r="N664" s="5">
        <v>2.5</v>
      </c>
      <c r="O664" s="5">
        <v>0.247</v>
      </c>
      <c r="P664" s="5">
        <v>1.5</v>
      </c>
      <c r="Q664" s="5">
        <v>2.4</v>
      </c>
      <c r="R664" s="5">
        <v>0.60199999999999998</v>
      </c>
      <c r="S664" s="5">
        <v>0.48599999999999999</v>
      </c>
      <c r="T664" s="5">
        <v>0.4</v>
      </c>
      <c r="U664" s="5">
        <v>0.5</v>
      </c>
      <c r="V664" s="5">
        <v>0.77800000000000002</v>
      </c>
      <c r="W664" s="5">
        <v>0.4</v>
      </c>
      <c r="X664" s="5">
        <v>1.7</v>
      </c>
      <c r="Y664" s="5">
        <v>2.1</v>
      </c>
      <c r="Z664" s="5">
        <v>0.7</v>
      </c>
      <c r="AA664" s="5">
        <v>0.4</v>
      </c>
      <c r="AB664" s="5">
        <v>0.1</v>
      </c>
      <c r="AC664" s="5">
        <v>1</v>
      </c>
      <c r="AD664" s="5">
        <v>1.6</v>
      </c>
      <c r="AE664" s="5">
        <v>5.2</v>
      </c>
      <c r="AF664" s="50" t="b">
        <f>ISNONTEXT(IF(B664&lt;&gt;B665,COUNTIF($B$3:B664,B664),""))</f>
        <v>1</v>
      </c>
    </row>
    <row r="665" spans="1:32" ht="17" x14ac:dyDescent="0.2">
      <c r="A665" s="4">
        <v>508</v>
      </c>
      <c r="B665" s="6" t="s">
        <v>575</v>
      </c>
      <c r="C665" s="6" t="str">
        <f t="shared" si="10"/>
        <v>Zion Williamson</v>
      </c>
      <c r="D665" s="5" t="s">
        <v>11</v>
      </c>
      <c r="E665" s="5">
        <v>22</v>
      </c>
      <c r="F665" s="6" t="s">
        <v>18</v>
      </c>
      <c r="G665" s="5">
        <v>29</v>
      </c>
      <c r="H665" s="5">
        <v>29</v>
      </c>
      <c r="I665" s="5">
        <v>33</v>
      </c>
      <c r="J665" s="5">
        <v>9.8000000000000007</v>
      </c>
      <c r="K665" s="5">
        <v>16.2</v>
      </c>
      <c r="L665" s="5">
        <v>0.60799999999999998</v>
      </c>
      <c r="M665" s="5">
        <v>0.2</v>
      </c>
      <c r="N665" s="5">
        <v>0.7</v>
      </c>
      <c r="O665" s="5">
        <v>0.36799999999999999</v>
      </c>
      <c r="P665" s="5">
        <v>9.6</v>
      </c>
      <c r="Q665" s="5">
        <v>15.5</v>
      </c>
      <c r="R665" s="5">
        <v>0.61799999999999999</v>
      </c>
      <c r="S665" s="5">
        <v>0.61499999999999999</v>
      </c>
      <c r="T665" s="5">
        <v>6.1</v>
      </c>
      <c r="U665" s="5">
        <v>8.6</v>
      </c>
      <c r="V665" s="5">
        <v>0.71399999999999997</v>
      </c>
      <c r="W665" s="5">
        <v>2</v>
      </c>
      <c r="X665" s="5">
        <v>5</v>
      </c>
      <c r="Y665" s="5">
        <v>7</v>
      </c>
      <c r="Z665" s="5">
        <v>4.5999999999999996</v>
      </c>
      <c r="AA665" s="5">
        <v>1.1000000000000001</v>
      </c>
      <c r="AB665" s="5">
        <v>0.6</v>
      </c>
      <c r="AC665" s="5">
        <v>3.4</v>
      </c>
      <c r="AD665" s="5">
        <v>2.2000000000000002</v>
      </c>
      <c r="AE665" s="5">
        <v>26</v>
      </c>
      <c r="AF665" s="50" t="b">
        <f>ISNONTEXT(IF(B665&lt;&gt;B666,COUNTIF($B$3:B665,B665),""))</f>
        <v>1</v>
      </c>
    </row>
    <row r="666" spans="1:32" ht="17" x14ac:dyDescent="0.2">
      <c r="A666" s="4">
        <v>509</v>
      </c>
      <c r="B666" s="6" t="s">
        <v>715</v>
      </c>
      <c r="C666" s="6" t="str">
        <f t="shared" si="10"/>
        <v>Dylan Windler</v>
      </c>
      <c r="D666" s="5" t="s">
        <v>77</v>
      </c>
      <c r="E666" s="5">
        <v>26</v>
      </c>
      <c r="F666" s="6" t="s">
        <v>37</v>
      </c>
      <c r="G666" s="5">
        <v>2</v>
      </c>
      <c r="H666" s="5">
        <v>0</v>
      </c>
      <c r="I666" s="5">
        <v>4</v>
      </c>
      <c r="J666" s="5">
        <v>1</v>
      </c>
      <c r="K666" s="5">
        <v>1.5</v>
      </c>
      <c r="L666" s="5">
        <v>0.66700000000000004</v>
      </c>
      <c r="M666" s="5">
        <v>0.5</v>
      </c>
      <c r="N666" s="5">
        <v>1</v>
      </c>
      <c r="O666" s="5">
        <v>0.5</v>
      </c>
      <c r="P666" s="5">
        <v>0.5</v>
      </c>
      <c r="Q666" s="5">
        <v>0.5</v>
      </c>
      <c r="R666" s="5">
        <v>1</v>
      </c>
      <c r="S666" s="5">
        <v>0.83299999999999996</v>
      </c>
      <c r="T666" s="5">
        <v>0</v>
      </c>
      <c r="U666" s="5">
        <v>0</v>
      </c>
      <c r="V666" s="5"/>
      <c r="W666" s="5">
        <v>0</v>
      </c>
      <c r="X666" s="5">
        <v>0</v>
      </c>
      <c r="Y666" s="5">
        <v>0</v>
      </c>
      <c r="Z666" s="5">
        <v>0.5</v>
      </c>
      <c r="AA666" s="5">
        <v>0.5</v>
      </c>
      <c r="AB666" s="5">
        <v>0</v>
      </c>
      <c r="AC666" s="5">
        <v>0.5</v>
      </c>
      <c r="AD666" s="5">
        <v>0</v>
      </c>
      <c r="AE666" s="5">
        <v>2.5</v>
      </c>
      <c r="AF666" s="50" t="b">
        <f>ISNONTEXT(IF(B666&lt;&gt;B667,COUNTIF($B$3:B666,B666),""))</f>
        <v>1</v>
      </c>
    </row>
    <row r="667" spans="1:32" ht="17" x14ac:dyDescent="0.2">
      <c r="A667" s="4">
        <v>510</v>
      </c>
      <c r="B667" s="6" t="s">
        <v>576</v>
      </c>
      <c r="C667" s="6" t="str">
        <f t="shared" si="10"/>
        <v>Justise Winslow</v>
      </c>
      <c r="D667" s="5" t="s">
        <v>77</v>
      </c>
      <c r="E667" s="5">
        <v>26</v>
      </c>
      <c r="F667" s="6" t="s">
        <v>33</v>
      </c>
      <c r="G667" s="5">
        <v>29</v>
      </c>
      <c r="H667" s="5">
        <v>11</v>
      </c>
      <c r="I667" s="5">
        <v>26.8</v>
      </c>
      <c r="J667" s="5">
        <v>2.8</v>
      </c>
      <c r="K667" s="5">
        <v>6.8</v>
      </c>
      <c r="L667" s="5">
        <v>0.40899999999999997</v>
      </c>
      <c r="M667" s="5">
        <v>0.5</v>
      </c>
      <c r="N667" s="5">
        <v>1.6</v>
      </c>
      <c r="O667" s="5">
        <v>0.311</v>
      </c>
      <c r="P667" s="5">
        <v>2.2999999999999998</v>
      </c>
      <c r="Q667" s="5">
        <v>5.3</v>
      </c>
      <c r="R667" s="5">
        <v>0.438</v>
      </c>
      <c r="S667" s="5">
        <v>0.44400000000000001</v>
      </c>
      <c r="T667" s="5">
        <v>0.7</v>
      </c>
      <c r="U667" s="5">
        <v>1</v>
      </c>
      <c r="V667" s="5">
        <v>0.71399999999999997</v>
      </c>
      <c r="W667" s="5">
        <v>1.7</v>
      </c>
      <c r="X667" s="5">
        <v>3.3</v>
      </c>
      <c r="Y667" s="5">
        <v>5</v>
      </c>
      <c r="Z667" s="5">
        <v>3.4</v>
      </c>
      <c r="AA667" s="5">
        <v>1</v>
      </c>
      <c r="AB667" s="5">
        <v>0.4</v>
      </c>
      <c r="AC667" s="5">
        <v>1.5</v>
      </c>
      <c r="AD667" s="5">
        <v>3.1</v>
      </c>
      <c r="AE667" s="5">
        <v>6.8</v>
      </c>
      <c r="AF667" s="50" t="b">
        <f>ISNONTEXT(IF(B667&lt;&gt;B668,COUNTIF($B$3:B667,B667),""))</f>
        <v>1</v>
      </c>
    </row>
    <row r="668" spans="1:32" ht="17" x14ac:dyDescent="0.2">
      <c r="A668" s="4">
        <v>511</v>
      </c>
      <c r="B668" s="6" t="s">
        <v>577</v>
      </c>
      <c r="C668" s="6" t="str">
        <f t="shared" si="10"/>
        <v/>
      </c>
      <c r="D668" s="5" t="s">
        <v>63</v>
      </c>
      <c r="E668" s="5">
        <v>21</v>
      </c>
      <c r="F668" s="5" t="s">
        <v>677</v>
      </c>
      <c r="G668" s="5">
        <v>34</v>
      </c>
      <c r="H668" s="5">
        <v>11</v>
      </c>
      <c r="I668" s="5">
        <v>17.8</v>
      </c>
      <c r="J668" s="5">
        <v>3.9</v>
      </c>
      <c r="K668" s="5">
        <v>6.9</v>
      </c>
      <c r="L668" s="5">
        <v>0.57499999999999996</v>
      </c>
      <c r="M668" s="5">
        <v>0.1</v>
      </c>
      <c r="N668" s="5">
        <v>0.4</v>
      </c>
      <c r="O668" s="5">
        <v>0.23100000000000001</v>
      </c>
      <c r="P668" s="5">
        <v>3.9</v>
      </c>
      <c r="Q668" s="5">
        <v>6.5</v>
      </c>
      <c r="R668" s="5">
        <v>0.59499999999999997</v>
      </c>
      <c r="S668" s="5">
        <v>0.58199999999999996</v>
      </c>
      <c r="T668" s="5">
        <v>1.3</v>
      </c>
      <c r="U668" s="5">
        <v>2</v>
      </c>
      <c r="V668" s="5">
        <v>0.67200000000000004</v>
      </c>
      <c r="W668" s="5">
        <v>1.5</v>
      </c>
      <c r="X668" s="5">
        <v>4.0999999999999996</v>
      </c>
      <c r="Y668" s="5">
        <v>5.6</v>
      </c>
      <c r="Z668" s="5">
        <v>0.7</v>
      </c>
      <c r="AA668" s="5">
        <v>0.2</v>
      </c>
      <c r="AB668" s="5">
        <v>0.6</v>
      </c>
      <c r="AC668" s="5">
        <v>1.1000000000000001</v>
      </c>
      <c r="AD668" s="5">
        <v>2.2999999999999998</v>
      </c>
      <c r="AE668" s="5">
        <v>9.3000000000000007</v>
      </c>
      <c r="AF668" s="50" t="b">
        <f>ISNONTEXT(IF(B668&lt;&gt;B669,COUNTIF($B$3:B668,B668),""))</f>
        <v>0</v>
      </c>
    </row>
    <row r="669" spans="1:32" ht="17" x14ac:dyDescent="0.2">
      <c r="A669" s="4">
        <v>511</v>
      </c>
      <c r="B669" s="6" t="s">
        <v>577</v>
      </c>
      <c r="C669" s="6" t="str">
        <f t="shared" si="10"/>
        <v/>
      </c>
      <c r="D669" s="5" t="s">
        <v>63</v>
      </c>
      <c r="E669" s="5">
        <v>21</v>
      </c>
      <c r="F669" s="6" t="s">
        <v>16</v>
      </c>
      <c r="G669" s="5">
        <v>21</v>
      </c>
      <c r="H669" s="5">
        <v>0</v>
      </c>
      <c r="I669" s="5">
        <v>12.5</v>
      </c>
      <c r="J669" s="5">
        <v>2.8</v>
      </c>
      <c r="K669" s="5">
        <v>4.5</v>
      </c>
      <c r="L669" s="5">
        <v>0.628</v>
      </c>
      <c r="M669" s="5">
        <v>0</v>
      </c>
      <c r="N669" s="5">
        <v>0.1</v>
      </c>
      <c r="O669" s="5">
        <v>0.5</v>
      </c>
      <c r="P669" s="5">
        <v>2.8</v>
      </c>
      <c r="Q669" s="5">
        <v>4.4000000000000004</v>
      </c>
      <c r="R669" s="5">
        <v>0.63</v>
      </c>
      <c r="S669" s="5">
        <v>0.63300000000000001</v>
      </c>
      <c r="T669" s="5">
        <v>1.2</v>
      </c>
      <c r="U669" s="5">
        <v>1.8</v>
      </c>
      <c r="V669" s="5">
        <v>0.68400000000000005</v>
      </c>
      <c r="W669" s="5">
        <v>0.9</v>
      </c>
      <c r="X669" s="5">
        <v>2.6</v>
      </c>
      <c r="Y669" s="5">
        <v>3.5</v>
      </c>
      <c r="Z669" s="5">
        <v>0.7</v>
      </c>
      <c r="AA669" s="5">
        <v>0.1</v>
      </c>
      <c r="AB669" s="5">
        <v>0.3</v>
      </c>
      <c r="AC669" s="5">
        <v>0.7</v>
      </c>
      <c r="AD669" s="5">
        <v>1.9</v>
      </c>
      <c r="AE669" s="5">
        <v>6.9</v>
      </c>
      <c r="AF669" s="50" t="b">
        <f>ISNONTEXT(IF(B669&lt;&gt;B670,COUNTIF($B$3:B669,B669),""))</f>
        <v>0</v>
      </c>
    </row>
    <row r="670" spans="1:32" ht="17" x14ac:dyDescent="0.2">
      <c r="A670" s="4">
        <v>511</v>
      </c>
      <c r="B670" s="6" t="s">
        <v>577</v>
      </c>
      <c r="C670" s="6" t="str">
        <f t="shared" si="10"/>
        <v>James Wiseman</v>
      </c>
      <c r="D670" s="5" t="s">
        <v>63</v>
      </c>
      <c r="E670" s="5">
        <v>21</v>
      </c>
      <c r="F670" s="6" t="s">
        <v>28</v>
      </c>
      <c r="G670" s="5">
        <v>13</v>
      </c>
      <c r="H670" s="5">
        <v>11</v>
      </c>
      <c r="I670" s="5">
        <v>26.4</v>
      </c>
      <c r="J670" s="5">
        <v>5.8</v>
      </c>
      <c r="K670" s="5">
        <v>10.7</v>
      </c>
      <c r="L670" s="5">
        <v>0.54</v>
      </c>
      <c r="M670" s="5">
        <v>0.2</v>
      </c>
      <c r="N670" s="5">
        <v>0.8</v>
      </c>
      <c r="O670" s="5">
        <v>0.182</v>
      </c>
      <c r="P670" s="5">
        <v>5.6</v>
      </c>
      <c r="Q670" s="5">
        <v>9.8000000000000007</v>
      </c>
      <c r="R670" s="5">
        <v>0.56999999999999995</v>
      </c>
      <c r="S670" s="5">
        <v>0.54700000000000004</v>
      </c>
      <c r="T670" s="5">
        <v>1.5</v>
      </c>
      <c r="U670" s="5">
        <v>2.2000000000000002</v>
      </c>
      <c r="V670" s="5">
        <v>0.65500000000000003</v>
      </c>
      <c r="W670" s="5">
        <v>2.6</v>
      </c>
      <c r="X670" s="5">
        <v>6.4</v>
      </c>
      <c r="Y670" s="5">
        <v>9</v>
      </c>
      <c r="Z670" s="5">
        <v>0.7</v>
      </c>
      <c r="AA670" s="5">
        <v>0.2</v>
      </c>
      <c r="AB670" s="5">
        <v>1.1000000000000001</v>
      </c>
      <c r="AC670" s="5">
        <v>1.8</v>
      </c>
      <c r="AD670" s="5">
        <v>2.9</v>
      </c>
      <c r="AE670" s="5">
        <v>13.2</v>
      </c>
      <c r="AF670" s="50" t="b">
        <f>ISNONTEXT(IF(B670&lt;&gt;B671,COUNTIF($B$3:B670,B670),""))</f>
        <v>1</v>
      </c>
    </row>
    <row r="671" spans="1:32" ht="17" x14ac:dyDescent="0.2">
      <c r="A671" s="4">
        <v>512</v>
      </c>
      <c r="B671" s="6" t="s">
        <v>578</v>
      </c>
      <c r="C671" s="6" t="str">
        <f t="shared" si="10"/>
        <v>Christian Wood</v>
      </c>
      <c r="D671" s="5" t="s">
        <v>63</v>
      </c>
      <c r="E671" s="5">
        <v>27</v>
      </c>
      <c r="F671" s="6" t="s">
        <v>23</v>
      </c>
      <c r="G671" s="5">
        <v>58</v>
      </c>
      <c r="H671" s="5">
        <v>17</v>
      </c>
      <c r="I671" s="5">
        <v>26.7</v>
      </c>
      <c r="J671" s="5">
        <v>6.2</v>
      </c>
      <c r="K671" s="5">
        <v>11.9</v>
      </c>
      <c r="L671" s="5">
        <v>0.51700000000000002</v>
      </c>
      <c r="M671" s="5">
        <v>1.6</v>
      </c>
      <c r="N671" s="5">
        <v>4.4000000000000004</v>
      </c>
      <c r="O671" s="5">
        <v>0.372</v>
      </c>
      <c r="P671" s="5">
        <v>4.5999999999999996</v>
      </c>
      <c r="Q671" s="5">
        <v>7.6</v>
      </c>
      <c r="R671" s="5">
        <v>0.6</v>
      </c>
      <c r="S671" s="5">
        <v>0.58399999999999996</v>
      </c>
      <c r="T671" s="5">
        <v>3.2</v>
      </c>
      <c r="U671" s="5">
        <v>4.2</v>
      </c>
      <c r="V671" s="5">
        <v>0.77300000000000002</v>
      </c>
      <c r="W671" s="5">
        <v>1.3</v>
      </c>
      <c r="X671" s="5">
        <v>6.4</v>
      </c>
      <c r="Y671" s="5">
        <v>7.7</v>
      </c>
      <c r="Z671" s="5">
        <v>1.7</v>
      </c>
      <c r="AA671" s="5">
        <v>0.5</v>
      </c>
      <c r="AB671" s="5">
        <v>1.1000000000000001</v>
      </c>
      <c r="AC671" s="5">
        <v>1.9</v>
      </c>
      <c r="AD671" s="5">
        <v>2.7</v>
      </c>
      <c r="AE671" s="5">
        <v>17.2</v>
      </c>
      <c r="AF671" s="50" t="b">
        <f>ISNONTEXT(IF(B671&lt;&gt;B672,COUNTIF($B$3:B671,B671),""))</f>
        <v>1</v>
      </c>
    </row>
    <row r="672" spans="1:32" ht="17" x14ac:dyDescent="0.2">
      <c r="A672" s="4">
        <v>513</v>
      </c>
      <c r="B672" s="6" t="s">
        <v>579</v>
      </c>
      <c r="C672" s="6" t="str">
        <f t="shared" si="10"/>
        <v>Delon Wright</v>
      </c>
      <c r="D672" s="5" t="s">
        <v>73</v>
      </c>
      <c r="E672" s="5">
        <v>30</v>
      </c>
      <c r="F672" s="6" t="s">
        <v>34</v>
      </c>
      <c r="G672" s="5">
        <v>41</v>
      </c>
      <c r="H672" s="5">
        <v>9</v>
      </c>
      <c r="I672" s="5">
        <v>24</v>
      </c>
      <c r="J672" s="5">
        <v>2.5</v>
      </c>
      <c r="K672" s="5">
        <v>5.4</v>
      </c>
      <c r="L672" s="5">
        <v>0.47099999999999997</v>
      </c>
      <c r="M672" s="5">
        <v>0.8</v>
      </c>
      <c r="N672" s="5">
        <v>2.2000000000000002</v>
      </c>
      <c r="O672" s="5">
        <v>0.35899999999999999</v>
      </c>
      <c r="P672" s="5">
        <v>1.7</v>
      </c>
      <c r="Q672" s="5">
        <v>3.1</v>
      </c>
      <c r="R672" s="5">
        <v>0.55000000000000004</v>
      </c>
      <c r="S672" s="5">
        <v>0.54500000000000004</v>
      </c>
      <c r="T672" s="5">
        <v>0.9</v>
      </c>
      <c r="U672" s="5">
        <v>1</v>
      </c>
      <c r="V672" s="5">
        <v>0.90500000000000003</v>
      </c>
      <c r="W672" s="5">
        <v>1.2</v>
      </c>
      <c r="X672" s="5">
        <v>2</v>
      </c>
      <c r="Y672" s="5">
        <v>3.3</v>
      </c>
      <c r="Z672" s="5">
        <v>3.9</v>
      </c>
      <c r="AA672" s="5">
        <v>2</v>
      </c>
      <c r="AB672" s="5">
        <v>0.3</v>
      </c>
      <c r="AC672" s="5">
        <v>0.9</v>
      </c>
      <c r="AD672" s="5">
        <v>1.3</v>
      </c>
      <c r="AE672" s="5">
        <v>6.8</v>
      </c>
      <c r="AF672" s="50" t="b">
        <f>ISNONTEXT(IF(B672&lt;&gt;B673,COUNTIF($B$3:B672,B672),""))</f>
        <v>1</v>
      </c>
    </row>
    <row r="673" spans="1:32" ht="17" x14ac:dyDescent="0.2">
      <c r="A673" s="4">
        <v>514</v>
      </c>
      <c r="B673" s="6" t="s">
        <v>580</v>
      </c>
      <c r="C673" s="6" t="str">
        <f t="shared" si="10"/>
        <v>McKinley Wright IV</v>
      </c>
      <c r="D673" s="5" t="s">
        <v>73</v>
      </c>
      <c r="E673" s="5">
        <v>24</v>
      </c>
      <c r="F673" s="6" t="s">
        <v>23</v>
      </c>
      <c r="G673" s="5">
        <v>24</v>
      </c>
      <c r="H673" s="5">
        <v>1</v>
      </c>
      <c r="I673" s="5">
        <v>11.6</v>
      </c>
      <c r="J673" s="5">
        <v>1.4</v>
      </c>
      <c r="K673" s="5">
        <v>3</v>
      </c>
      <c r="L673" s="5">
        <v>0.47199999999999998</v>
      </c>
      <c r="M673" s="5">
        <v>0.3</v>
      </c>
      <c r="N673" s="5">
        <v>0.9</v>
      </c>
      <c r="O673" s="5">
        <v>0.33300000000000002</v>
      </c>
      <c r="P673" s="5">
        <v>1.1000000000000001</v>
      </c>
      <c r="Q673" s="5">
        <v>2.1</v>
      </c>
      <c r="R673" s="5">
        <v>0.52900000000000003</v>
      </c>
      <c r="S673" s="5">
        <v>0.52100000000000002</v>
      </c>
      <c r="T673" s="5">
        <v>0.5</v>
      </c>
      <c r="U673" s="5">
        <v>0.7</v>
      </c>
      <c r="V673" s="5">
        <v>0.68799999999999994</v>
      </c>
      <c r="W673" s="5">
        <v>0.3</v>
      </c>
      <c r="X673" s="5">
        <v>1.3</v>
      </c>
      <c r="Y673" s="5">
        <v>1.7</v>
      </c>
      <c r="Z673" s="5">
        <v>2</v>
      </c>
      <c r="AA673" s="5">
        <v>0.3</v>
      </c>
      <c r="AB673" s="5">
        <v>0.2</v>
      </c>
      <c r="AC673" s="5">
        <v>0.7</v>
      </c>
      <c r="AD673" s="5">
        <v>0.9</v>
      </c>
      <c r="AE673" s="5">
        <v>3.6</v>
      </c>
      <c r="AF673" s="50" t="b">
        <f>ISNONTEXT(IF(B673&lt;&gt;B674,COUNTIF($B$3:B673,B673),""))</f>
        <v>1</v>
      </c>
    </row>
    <row r="674" spans="1:32" ht="17" x14ac:dyDescent="0.2">
      <c r="A674" s="4">
        <v>515</v>
      </c>
      <c r="B674" s="6" t="s">
        <v>581</v>
      </c>
      <c r="C674" s="6" t="str">
        <f t="shared" si="10"/>
        <v>Thaddeus Young</v>
      </c>
      <c r="D674" s="5" t="s">
        <v>11</v>
      </c>
      <c r="E674" s="5">
        <v>34</v>
      </c>
      <c r="F674" s="6" t="s">
        <v>40</v>
      </c>
      <c r="G674" s="5">
        <v>54</v>
      </c>
      <c r="H674" s="5">
        <v>9</v>
      </c>
      <c r="I674" s="5">
        <v>14.7</v>
      </c>
      <c r="J674" s="5">
        <v>2</v>
      </c>
      <c r="K674" s="5">
        <v>3.7</v>
      </c>
      <c r="L674" s="5">
        <v>0.54500000000000004</v>
      </c>
      <c r="M674" s="5">
        <v>0.1</v>
      </c>
      <c r="N674" s="5">
        <v>0.6</v>
      </c>
      <c r="O674" s="5">
        <v>0.17599999999999999</v>
      </c>
      <c r="P674" s="5">
        <v>1.9</v>
      </c>
      <c r="Q674" s="5">
        <v>3</v>
      </c>
      <c r="R674" s="5">
        <v>0.622</v>
      </c>
      <c r="S674" s="5">
        <v>0.56100000000000005</v>
      </c>
      <c r="T674" s="5">
        <v>0.3</v>
      </c>
      <c r="U674" s="5">
        <v>0.5</v>
      </c>
      <c r="V674" s="5">
        <v>0.69199999999999995</v>
      </c>
      <c r="W674" s="5">
        <v>1.3</v>
      </c>
      <c r="X674" s="5">
        <v>1.8</v>
      </c>
      <c r="Y674" s="5">
        <v>3.1</v>
      </c>
      <c r="Z674" s="5">
        <v>1.4</v>
      </c>
      <c r="AA674" s="5">
        <v>1</v>
      </c>
      <c r="AB674" s="5">
        <v>0.1</v>
      </c>
      <c r="AC674" s="5">
        <v>0.8</v>
      </c>
      <c r="AD674" s="5">
        <v>1.6</v>
      </c>
      <c r="AE674" s="5">
        <v>4.4000000000000004</v>
      </c>
      <c r="AF674" s="50" t="b">
        <f>ISNONTEXT(IF(B674&lt;&gt;B675,COUNTIF($B$3:B674,B674),""))</f>
        <v>1</v>
      </c>
    </row>
    <row r="675" spans="1:32" ht="17" x14ac:dyDescent="0.2">
      <c r="A675" s="4">
        <v>516</v>
      </c>
      <c r="B675" s="6" t="s">
        <v>582</v>
      </c>
      <c r="C675" s="6" t="str">
        <f t="shared" si="10"/>
        <v>Trae Young</v>
      </c>
      <c r="D675" s="5" t="s">
        <v>73</v>
      </c>
      <c r="E675" s="5">
        <v>24</v>
      </c>
      <c r="F675" s="6" t="s">
        <v>24</v>
      </c>
      <c r="G675" s="5">
        <v>63</v>
      </c>
      <c r="H675" s="5">
        <v>63</v>
      </c>
      <c r="I675" s="5">
        <v>35</v>
      </c>
      <c r="J675" s="5">
        <v>8.6</v>
      </c>
      <c r="K675" s="5">
        <v>19.7</v>
      </c>
      <c r="L675" s="5">
        <v>0.436</v>
      </c>
      <c r="M675" s="5">
        <v>2.2000000000000002</v>
      </c>
      <c r="N675" s="5">
        <v>6.6</v>
      </c>
      <c r="O675" s="5">
        <v>0.33800000000000002</v>
      </c>
      <c r="P675" s="5">
        <v>6.4</v>
      </c>
      <c r="Q675" s="5">
        <v>13.1</v>
      </c>
      <c r="R675" s="5">
        <v>0.48499999999999999</v>
      </c>
      <c r="S675" s="5">
        <v>0.49299999999999999</v>
      </c>
      <c r="T675" s="5">
        <v>7.6</v>
      </c>
      <c r="U675" s="5">
        <v>8.6</v>
      </c>
      <c r="V675" s="5">
        <v>0.89100000000000001</v>
      </c>
      <c r="W675" s="5">
        <v>0.8</v>
      </c>
      <c r="X675" s="5">
        <v>2.2999999999999998</v>
      </c>
      <c r="Y675" s="5">
        <v>3.1</v>
      </c>
      <c r="Z675" s="5">
        <v>10.1</v>
      </c>
      <c r="AA675" s="5">
        <v>1.1000000000000001</v>
      </c>
      <c r="AB675" s="5">
        <v>0.1</v>
      </c>
      <c r="AC675" s="5">
        <v>4.0999999999999996</v>
      </c>
      <c r="AD675" s="5">
        <v>1.5</v>
      </c>
      <c r="AE675" s="5">
        <v>27</v>
      </c>
      <c r="AF675" s="50" t="b">
        <f>ISNONTEXT(IF(B675&lt;&gt;B676,COUNTIF($B$3:B675,B675),""))</f>
        <v>1</v>
      </c>
    </row>
    <row r="676" spans="1:32" ht="17" x14ac:dyDescent="0.2">
      <c r="A676" s="4">
        <v>517</v>
      </c>
      <c r="B676" s="6" t="s">
        <v>583</v>
      </c>
      <c r="C676" s="6" t="str">
        <f t="shared" si="10"/>
        <v>Omer Yurtseven</v>
      </c>
      <c r="D676" s="5" t="s">
        <v>63</v>
      </c>
      <c r="E676" s="5">
        <v>24</v>
      </c>
      <c r="F676" s="6" t="s">
        <v>26</v>
      </c>
      <c r="G676" s="5">
        <v>3</v>
      </c>
      <c r="H676" s="5">
        <v>0</v>
      </c>
      <c r="I676" s="5">
        <v>8.3000000000000007</v>
      </c>
      <c r="J676" s="5">
        <v>1</v>
      </c>
      <c r="K676" s="5">
        <v>2</v>
      </c>
      <c r="L676" s="5">
        <v>0.5</v>
      </c>
      <c r="M676" s="5">
        <v>0</v>
      </c>
      <c r="N676" s="5">
        <v>0</v>
      </c>
      <c r="O676" s="5"/>
      <c r="P676" s="5">
        <v>1</v>
      </c>
      <c r="Q676" s="5">
        <v>2</v>
      </c>
      <c r="R676" s="5">
        <v>0.5</v>
      </c>
      <c r="S676" s="5">
        <v>0.5</v>
      </c>
      <c r="T676" s="5">
        <v>0.3</v>
      </c>
      <c r="U676" s="5">
        <v>0.7</v>
      </c>
      <c r="V676" s="5">
        <v>0.5</v>
      </c>
      <c r="W676" s="5">
        <v>0.7</v>
      </c>
      <c r="X676" s="5">
        <v>1</v>
      </c>
      <c r="Y676" s="5">
        <v>1.7</v>
      </c>
      <c r="Z676" s="5">
        <v>0</v>
      </c>
      <c r="AA676" s="5">
        <v>0</v>
      </c>
      <c r="AB676" s="5">
        <v>0.3</v>
      </c>
      <c r="AC676" s="5">
        <v>0</v>
      </c>
      <c r="AD676" s="5">
        <v>2</v>
      </c>
      <c r="AE676" s="5">
        <v>2.2999999999999998</v>
      </c>
      <c r="AF676" s="50" t="b">
        <f>ISNONTEXT(IF(B676&lt;&gt;B677,COUNTIF($B$3:B676,B676),""))</f>
        <v>1</v>
      </c>
    </row>
    <row r="677" spans="1:32" ht="17" x14ac:dyDescent="0.2">
      <c r="A677" s="4">
        <v>518</v>
      </c>
      <c r="B677" s="6" t="s">
        <v>584</v>
      </c>
      <c r="C677" s="6" t="str">
        <f>IF(B677&lt;&gt;B678,B677,"")</f>
        <v>Cody Zeller</v>
      </c>
      <c r="D677" s="5" t="s">
        <v>63</v>
      </c>
      <c r="E677" s="5">
        <v>30</v>
      </c>
      <c r="F677" s="6" t="s">
        <v>26</v>
      </c>
      <c r="G677" s="5">
        <v>10</v>
      </c>
      <c r="H677" s="5">
        <v>0</v>
      </c>
      <c r="I677" s="5">
        <v>13</v>
      </c>
      <c r="J677" s="5">
        <v>1.5</v>
      </c>
      <c r="K677" s="5">
        <v>2.9</v>
      </c>
      <c r="L677" s="5">
        <v>0.51700000000000002</v>
      </c>
      <c r="M677" s="5">
        <v>0</v>
      </c>
      <c r="N677" s="5">
        <v>0.1</v>
      </c>
      <c r="O677" s="5">
        <v>0</v>
      </c>
      <c r="P677" s="5">
        <v>1.5</v>
      </c>
      <c r="Q677" s="5">
        <v>2.8</v>
      </c>
      <c r="R677" s="5">
        <v>0.53600000000000003</v>
      </c>
      <c r="S677" s="5">
        <v>0.51700000000000002</v>
      </c>
      <c r="T677" s="5">
        <v>1.7</v>
      </c>
      <c r="U677" s="5">
        <v>2.2999999999999998</v>
      </c>
      <c r="V677" s="5">
        <v>0.73899999999999999</v>
      </c>
      <c r="W677" s="5">
        <v>1.6</v>
      </c>
      <c r="X677" s="5">
        <v>1.9</v>
      </c>
      <c r="Y677" s="5">
        <v>3.5</v>
      </c>
      <c r="Z677" s="5">
        <v>0.6</v>
      </c>
      <c r="AA677" s="5">
        <v>0.2</v>
      </c>
      <c r="AB677" s="5">
        <v>0.4</v>
      </c>
      <c r="AC677" s="5">
        <v>0.8</v>
      </c>
      <c r="AD677" s="5">
        <v>2.2999999999999998</v>
      </c>
      <c r="AE677" s="5">
        <v>4.7</v>
      </c>
      <c r="AF677" s="50" t="b">
        <f>ISNONTEXT(IF(B677&lt;&gt;B678,COUNTIF($B$3:B677,B677),""))</f>
        <v>1</v>
      </c>
    </row>
    <row r="678" spans="1:32" ht="17" x14ac:dyDescent="0.2">
      <c r="A678" s="4">
        <v>519</v>
      </c>
      <c r="B678" s="6" t="s">
        <v>585</v>
      </c>
      <c r="C678" s="6" t="str">
        <f t="shared" si="10"/>
        <v>Ivica Zubac</v>
      </c>
      <c r="D678" s="5" t="s">
        <v>63</v>
      </c>
      <c r="E678" s="5">
        <v>25</v>
      </c>
      <c r="F678" s="6" t="s">
        <v>31</v>
      </c>
      <c r="G678" s="5">
        <v>64</v>
      </c>
      <c r="H678" s="5">
        <v>64</v>
      </c>
      <c r="I678" s="5">
        <v>29.1</v>
      </c>
      <c r="J678" s="5">
        <v>4.0999999999999996</v>
      </c>
      <c r="K678" s="5">
        <v>6.5</v>
      </c>
      <c r="L678" s="5">
        <v>0.627</v>
      </c>
      <c r="M678" s="5">
        <v>0</v>
      </c>
      <c r="N678" s="5">
        <v>0</v>
      </c>
      <c r="O678" s="5">
        <v>0</v>
      </c>
      <c r="P678" s="5">
        <v>4.0999999999999996</v>
      </c>
      <c r="Q678" s="5">
        <v>6.5</v>
      </c>
      <c r="R678" s="5">
        <v>0.63</v>
      </c>
      <c r="S678" s="5">
        <v>0.627</v>
      </c>
      <c r="T678" s="5">
        <v>2.2000000000000002</v>
      </c>
      <c r="U678" s="5">
        <v>3.1</v>
      </c>
      <c r="V678" s="5">
        <v>0.71099999999999997</v>
      </c>
      <c r="W678" s="5">
        <v>3.3</v>
      </c>
      <c r="X678" s="5">
        <v>6.8</v>
      </c>
      <c r="Y678" s="5">
        <v>10.1</v>
      </c>
      <c r="Z678" s="5">
        <v>1.1000000000000001</v>
      </c>
      <c r="AA678" s="5">
        <v>0.4</v>
      </c>
      <c r="AB678" s="5">
        <v>1.3</v>
      </c>
      <c r="AC678" s="5">
        <v>1.7</v>
      </c>
      <c r="AD678" s="5">
        <v>2.9</v>
      </c>
      <c r="AE678" s="5">
        <v>10.4</v>
      </c>
      <c r="AF678" s="50" t="b">
        <f>ISNONTEXT(IF(B678&lt;&gt;B679,COUNTIF($B$3:B678,B678),""))</f>
        <v>1</v>
      </c>
    </row>
  </sheetData>
  <dataConsolidate/>
  <mergeCells count="1">
    <mergeCell ref="A1:AE1"/>
  </mergeCells>
  <conditionalFormatting sqref="B679:C1048576">
    <cfRule type="duplicateValues" dxfId="1" priority="1"/>
    <cfRule type="duplicateValues" dxfId="0" priority="4"/>
  </conditionalFormatting>
  <hyperlinks>
    <hyperlink ref="B678" r:id="rId1" display="file:///players/z/zubaciv01.html" xr:uid="{A3CB236E-34D7-F545-8E23-B4963C0F369B}"/>
    <hyperlink ref="F678" r:id="rId2" display="file:///teams/LAC/2023.html" xr:uid="{B9AE8E96-357E-284B-9FDA-F36CF11E7CB6}"/>
    <hyperlink ref="B673" r:id="rId3" display="file:///players/w/wrighmc01.html" xr:uid="{F1CAB271-4E01-534A-9112-D38FF2BAFF6A}"/>
    <hyperlink ref="F673" r:id="rId4" display="file:///teams/DAL/2023.html" xr:uid="{580BE413-5020-BA49-946A-CCE9D7557A69}"/>
    <hyperlink ref="B674" r:id="rId5" display="file:///players/y/youngth01.html" xr:uid="{B7340B41-2621-4D47-BF07-12FBE54BD9FD}"/>
    <hyperlink ref="F674" r:id="rId6" display="file:///teams/TOR/2023.html" xr:uid="{4EB6F189-EAAC-D14C-8FBE-5F911E0020E6}"/>
    <hyperlink ref="B675" r:id="rId7" display="file:///players/y/youngtr01.html" xr:uid="{8A1340B9-E2A6-6845-BA09-F84BE7531F60}"/>
    <hyperlink ref="F675" r:id="rId8" display="file:///teams/ATL/2023.html" xr:uid="{8C5F3B21-A421-3E4E-A9F7-600CB988C072}"/>
    <hyperlink ref="B676" r:id="rId9" display="file:///players/y/yurtsom01.html" xr:uid="{CD43CAC4-62A1-8947-9770-113B8A8A0BFE}"/>
    <hyperlink ref="F676" r:id="rId10" display="file:///teams/MIA/2023.html" xr:uid="{F2FF7C23-EF85-DC47-B8A7-085CE2974998}"/>
    <hyperlink ref="B677" r:id="rId11" display="file:///players/z/zelleco01.html" xr:uid="{6668CBC6-D947-BD43-A18B-2D9527878FF2}"/>
    <hyperlink ref="F677" r:id="rId12" display="file:///teams/MIA/2023.html" xr:uid="{CF93AD79-15F9-4049-8E60-40CB227132BB}"/>
    <hyperlink ref="B658" r:id="rId13" display="file:///players/w/willija07.html" xr:uid="{8FF8009B-D7D8-E644-BFFF-88F924B6F889}"/>
    <hyperlink ref="F658" r:id="rId14" display="file:///teams/OKC/2023.html" xr:uid="{2B9D18D9-63E2-B14F-946F-95AF58A32E22}"/>
    <hyperlink ref="B659" r:id="rId15" display="file:///players/w/willike04.html" xr:uid="{8F449370-EB66-1D4B-8882-EBE08E157F36}"/>
    <hyperlink ref="F659" r:id="rId16" display="file:///teams/OKC/2023.html" xr:uid="{FADD1283-2800-5F4A-BFF3-7D83A3C52221}"/>
    <hyperlink ref="B660" r:id="rId17" display="file:///players/w/willima07.html" xr:uid="{71D4422E-68BA-D543-9103-DB79DCAFC779}"/>
    <hyperlink ref="F660" r:id="rId18" display="file:///teams/CHO/2023.html" xr:uid="{55A559CB-33A0-8148-96C8-92FF891F84D9}"/>
    <hyperlink ref="B661" r:id="rId19" display="file:///players/w/willipa01.html" xr:uid="{81C8F239-F362-1646-B1AE-05724A31A827}"/>
    <hyperlink ref="F661" r:id="rId20" display="file:///teams/CHI/2023.html" xr:uid="{6A8A3010-56E5-B14B-A62B-583FAA731708}"/>
    <hyperlink ref="B662" r:id="rId21" display="file:///players/w/williro04.html" xr:uid="{90EC31A5-4602-AD4E-9584-A7DEDF6E00F7}"/>
    <hyperlink ref="F662" r:id="rId22" display="file:///teams/BOS/2023.html" xr:uid="{D0C59078-E89D-CC42-92A4-A6D0FE50E16E}"/>
    <hyperlink ref="B663" r:id="rId23" display="file:///players/w/willivi01.html" xr:uid="{44CA71FA-B7FB-E44B-AF13-E8A53F1A0877}"/>
    <hyperlink ref="F663" r:id="rId24" display="file:///teams/MEM/2023.html" xr:uid="{5ADF2DF2-9666-8F4A-9CE8-8F0181FC173E}"/>
    <hyperlink ref="B664" r:id="rId25" display="file:///players/w/willizi02.html" xr:uid="{826A99C8-8B89-2543-8D61-EDC444812725}"/>
    <hyperlink ref="F664" r:id="rId26" display="file:///teams/MEM/2023.html" xr:uid="{89A51312-1E96-C946-838E-4376590B372F}"/>
    <hyperlink ref="B665" r:id="rId27" display="file:///players/w/willizi01.html" xr:uid="{B95BAAE3-8CFA-7440-8327-14795FF11361}"/>
    <hyperlink ref="F665" r:id="rId28" display="file:///teams/NOP/2023.html" xr:uid="{101243F0-1A65-ED4E-8398-94F1EF0D1788}"/>
    <hyperlink ref="B666" r:id="rId29" display="file:///players/w/windldy01.html" xr:uid="{CD2D0500-9D65-0A40-B7D9-FD7927AD4ECE}"/>
    <hyperlink ref="F666" r:id="rId30" display="file:///teams/CLE/2023.html" xr:uid="{3BBD423B-069E-A049-9162-74BD432E8165}"/>
    <hyperlink ref="B667" r:id="rId31" display="file:///players/w/winslju01.html" xr:uid="{DC1654A1-13F2-CE4E-8ADE-2A5BD9FDD509}"/>
    <hyperlink ref="F667" r:id="rId32" display="file:///teams/POR/2023.html" xr:uid="{594758CF-318D-EE4A-8B26-AD5587086167}"/>
    <hyperlink ref="B668" r:id="rId33" display="file:///players/w/wisemja01.html" xr:uid="{ABBBC06E-0374-6D4D-814B-46A281619C21}"/>
    <hyperlink ref="B669" r:id="rId34" display="file:///players/w/wisemja01.html" xr:uid="{58D0EA65-B45D-314E-BDC0-699FF0878725}"/>
    <hyperlink ref="F669" r:id="rId35" display="file:///teams/GSW/2023.html" xr:uid="{C2494EA3-4B19-C64B-A4DD-E4143C6BDDE1}"/>
    <hyperlink ref="B670" r:id="rId36" display="file:///players/w/wisemja01.html" xr:uid="{4EF7B838-C66D-054B-91DD-4D40D8E29656}"/>
    <hyperlink ref="F670" r:id="rId37" display="file:///teams/DET/2023.html" xr:uid="{CE7E9885-2DCB-6542-85C4-DF9632F8EECC}"/>
    <hyperlink ref="B671" r:id="rId38" display="file:///players/w/woodch01.html" xr:uid="{893184C3-BC1B-D44E-8F92-EF55441997EF}"/>
    <hyperlink ref="F671" r:id="rId39" display="file:///teams/DAL/2023.html" xr:uid="{4A0A53DF-C246-574B-851F-FD9D65D2E0B1}"/>
    <hyperlink ref="B672" r:id="rId40" display="file:///players/w/wrighde01.html" xr:uid="{A6E05F5D-20BF-6743-9299-3B108BD39DA9}"/>
    <hyperlink ref="F672" r:id="rId41" display="file:///teams/WAS/2023.html" xr:uid="{088E6E60-D48F-7745-A74E-1AC6EB4757AC}"/>
    <hyperlink ref="B641" r:id="rId42" display="file:///players/w/watfotr01.html" xr:uid="{E64E00EF-AD57-9A46-80C7-5C878EEC5664}"/>
    <hyperlink ref="F641" r:id="rId43" display="file:///teams/POR/2023.html" xr:uid="{3BAD2B68-1763-3146-8ACE-85D24D2A7A4B}"/>
    <hyperlink ref="B642" r:id="rId44" display="file:///players/w/watsope01.html" xr:uid="{5B8596BE-74F3-AA45-AAAC-58194E34C338}"/>
    <hyperlink ref="F642" r:id="rId45" display="file:///teams/DEN/2023.html" xr:uid="{1D43C13A-2EF8-914A-881C-6D80905EE253}"/>
    <hyperlink ref="B643" r:id="rId46" display="file:///players/w/weslebl01.html" xr:uid="{099AB2C8-94E1-1A43-93C1-4A3060013821}"/>
    <hyperlink ref="F643" r:id="rId47" display="file:///teams/SAS/2023.html" xr:uid="{5651C758-A9B4-8043-AA87-F0A730CEDCEE}"/>
    <hyperlink ref="B644" r:id="rId48" display="file:///players/w/westbru01.html" xr:uid="{0452E15C-C001-074D-9F81-BC1DD0881B59}"/>
    <hyperlink ref="B645" r:id="rId49" display="file:///players/w/westbru01.html" xr:uid="{8E90713F-2BE7-B84B-84DD-EDC81902F5E9}"/>
    <hyperlink ref="F645" r:id="rId50" display="file:///teams/LAL/2023.html" xr:uid="{9B65DC0F-F7F6-D448-ACC9-E41A1402BDBD}"/>
    <hyperlink ref="B646" r:id="rId51" display="file:///players/w/westbru01.html" xr:uid="{18B50C81-4A28-F44D-8D10-76ED0D945FE9}"/>
    <hyperlink ref="F646" r:id="rId52" display="file:///teams/LAC/2023.html" xr:uid="{1709252E-E4AB-8643-B06F-3BCE9AC01072}"/>
    <hyperlink ref="B647" r:id="rId53" display="file:///players/w/whiteco01.html" xr:uid="{B85F0A01-F90A-8F48-975B-F86C62D1C599}"/>
    <hyperlink ref="F647" r:id="rId54" display="file:///teams/CHI/2023.html" xr:uid="{529E4063-97D2-7145-87EA-6F6718ABF1EB}"/>
    <hyperlink ref="B648" r:id="rId55" display="file:///players/w/whitede01.html" xr:uid="{8023BC56-4410-6E41-B8C2-0180DF77B0DF}"/>
    <hyperlink ref="F648" r:id="rId56" display="file:///teams/BOS/2023.html" xr:uid="{C4BC28B9-5DA0-F84F-8482-94264984B5C0}"/>
    <hyperlink ref="B649" r:id="rId57" display="file:///players/w/whiteja03.html" xr:uid="{BEB66111-B49F-614F-8E60-FF02E7ED4933}"/>
    <hyperlink ref="F649" r:id="rId58" display="file:///teams/DEN/2023.html" xr:uid="{AE9AF6CB-0ED7-AF43-8AF3-52284179D63B}"/>
    <hyperlink ref="B650" r:id="rId59" display="file:///players/w/wieskjo01.html" xr:uid="{65064D62-9F2B-3146-A6FD-46A7DA8276AE}"/>
    <hyperlink ref="F650" r:id="rId60" display="file:///teams/TOR/2023.html" xr:uid="{1EAF3FB5-44B6-C046-920F-02E1F4679328}"/>
    <hyperlink ref="B651" r:id="rId61" display="file:///players/w/wiggiaa01.html" xr:uid="{36507CA0-3A84-434A-96FE-2984CABB2B7B}"/>
    <hyperlink ref="F651" r:id="rId62" display="file:///teams/OKC/2023.html" xr:uid="{D5B05494-0A6B-A146-977E-16377FCB997B}"/>
    <hyperlink ref="B652" r:id="rId63" display="file:///players/w/wiggian01.html" xr:uid="{FD490F31-EEBB-024B-8E84-54E71BA9897F}"/>
    <hyperlink ref="F652" r:id="rId64" display="file:///teams/GSW/2023.html" xr:uid="{92C821E5-5266-EE45-BB5C-021F1302D5AD}"/>
    <hyperlink ref="B653" r:id="rId65" display="file:///players/w/wiggili01.html" xr:uid="{2E3F5033-4431-E44C-B4E6-AF58227F4B8C}"/>
    <hyperlink ref="F653" r:id="rId66" display="file:///teams/MIL/2023.html" xr:uid="{C03ED536-2128-E944-A196-F5C3D8DE1035}"/>
    <hyperlink ref="B654" r:id="rId67" display="file:///players/w/willial06.html" xr:uid="{8A022558-F0C1-7446-84F0-D566D286FA88}"/>
    <hyperlink ref="F654" r:id="rId68" display="file:///teams/BRK/2023.html" xr:uid="{D6FC1D47-2251-8B43-8535-7D36A56A470E}"/>
    <hyperlink ref="B655" r:id="rId69" display="file:///players/w/willigr01.html" xr:uid="{6508D4D5-37C5-6542-AA59-D0286634E1C0}"/>
    <hyperlink ref="F655" r:id="rId70" display="file:///teams/BOS/2023.html" xr:uid="{0AEEA135-0B5C-1F45-A4F5-312E64EBCF22}"/>
    <hyperlink ref="B656" r:id="rId71" display="file:///players/w/willija06.html" xr:uid="{ABCA668A-13B9-664E-8A89-E94F31CBF94F}"/>
    <hyperlink ref="F656" r:id="rId72" display="file:///teams/OKC/2023.html" xr:uid="{8DA77F90-BDC2-7543-B5CF-038C1AC57A23}"/>
    <hyperlink ref="B625" r:id="rId73" display="file:///players/w/wagnefr01.html" xr:uid="{27E7D7D2-A5E9-964C-9AF9-8D6D50532D14}"/>
    <hyperlink ref="F625" r:id="rId74" display="file:///teams/ORL/2023.html" xr:uid="{0BBA97B6-955B-C84C-9558-9EB5E57D5289}"/>
    <hyperlink ref="B626" r:id="rId75" display="file:///players/w/wagnemo01.html" xr:uid="{93B48030-FE08-174C-B955-16D802617A8E}"/>
    <hyperlink ref="F626" r:id="rId76" display="file:///teams/ORL/2023.html" xr:uid="{0E96FFE1-0415-0345-9BF9-2288037B0C5A}"/>
    <hyperlink ref="B627" r:id="rId77" display="file:///players/w/wainris01.html" xr:uid="{7FBFBA20-5C8A-C74D-AEE9-38E5696BB359}"/>
    <hyperlink ref="F627" r:id="rId78" display="file:///teams/PHO/2023.html" xr:uid="{BA3478A9-8E4F-7B46-9312-4280376B2D1B}"/>
    <hyperlink ref="B628" r:id="rId79" display="file:///players/w/walkeja01.html" xr:uid="{B651DFC8-5E0D-B148-A967-4A67E2D9C7E7}"/>
    <hyperlink ref="F628" r:id="rId80" display="file:///teams/POR/2023.html" xr:uid="{A003FE14-5BB8-0D49-BB33-248B670D72BD}"/>
    <hyperlink ref="B629" r:id="rId81" display="file:///players/w/walkeke02.html" xr:uid="{9B54C521-0835-BE4E-A661-55941E5140BF}"/>
    <hyperlink ref="F629" r:id="rId82" display="file:///teams/DAL/2023.html" xr:uid="{EE379BCC-7100-0C4C-A4D5-674F8E94822D}"/>
    <hyperlink ref="B630" r:id="rId83" display="file:///players/w/walkelo01.html" xr:uid="{AC2111B8-0DBF-D547-9608-D1817321078B}"/>
    <hyperlink ref="F630" r:id="rId84" display="file:///teams/LAL/2023.html" xr:uid="{4832E602-F056-B949-B678-928DAE3A8891}"/>
    <hyperlink ref="B631" r:id="rId85" display="file:///players/w/walljo01.html" xr:uid="{47EE14A2-4E4B-5B49-8216-38F59605C7DD}"/>
    <hyperlink ref="F631" r:id="rId86" display="file:///teams/LAC/2023.html" xr:uid="{9A9D65B0-4708-DF47-86D1-F2BE6059CE61}"/>
    <hyperlink ref="B633" r:id="rId87" display="file:///players/w/warretj01.html" xr:uid="{367B65EF-6EA3-9249-A382-758921C12BF5}"/>
    <hyperlink ref="B634" r:id="rId88" display="file:///players/w/warretj01.html" xr:uid="{CC7CAE7E-45CE-954B-AA06-AA554B704A44}"/>
    <hyperlink ref="F634" r:id="rId89" display="file:///teams/BRK/2023.html" xr:uid="{AC9A21C6-BDEB-6041-BC81-BA40BD1ACC66}"/>
    <hyperlink ref="B635" r:id="rId90" display="file:///players/w/warretj01.html" xr:uid="{6C4A6B41-C512-CD4D-B11F-52455F4099E7}"/>
    <hyperlink ref="F635" r:id="rId91" display="file:///teams/PHO/2023.html" xr:uid="{77789860-EADE-074D-A978-2E33CC54ED50}"/>
    <hyperlink ref="B636" r:id="rId92" display="file:///players/w/washidu02.html" xr:uid="{4CD659F4-BA3C-934D-BB3D-B37DDB97AB2B}"/>
    <hyperlink ref="F636" r:id="rId93" display="file:///teams/PHO/2023.html" xr:uid="{3F407C8E-3F5D-C74C-B5C0-3F27C3F59968}"/>
    <hyperlink ref="B637" r:id="rId94" display="file:///players/w/washipj01.html" xr:uid="{CE6AA32B-3AE9-9D49-B45C-7029EF4AC05A}"/>
    <hyperlink ref="F637" r:id="rId95" display="file:///teams/CHO/2023.html" xr:uid="{91130AD6-C3A3-5340-9DD5-572A1B5D3651}"/>
    <hyperlink ref="B638" r:id="rId96" display="file:///players/w/washity02.html" xr:uid="{FE338188-302C-8E4D-A1A9-1E849D644A9A}"/>
    <hyperlink ref="F638" r:id="rId97" display="file:///teams/HOU/2023.html" xr:uid="{A1D0188E-D4DF-5843-8DDC-960B47CC2966}"/>
    <hyperlink ref="B639" r:id="rId98" display="file:///players/w/watanyu01.html" xr:uid="{7B2A223B-B39C-444B-A49B-3B170554A326}"/>
    <hyperlink ref="F639" r:id="rId99" display="file:///teams/BRK/2023.html" xr:uid="{E4D71511-088F-C44A-9E98-57FAA0CFED3D}"/>
    <hyperlink ref="B640" r:id="rId100" display="file:///players/w/waterli01.html" xr:uid="{6E5E76E9-480C-EE4B-8EE7-757A18F4E64C}"/>
    <hyperlink ref="F640" r:id="rId101" display="file:///teams/OKC/2023.html" xr:uid="{9ED64CBD-1F31-FB40-A17C-173E990A6C8C}"/>
    <hyperlink ref="B610" r:id="rId102" display="file:///players/t/townska01.html" xr:uid="{85AD4976-7335-FA40-BA08-EDC88559EC1A}"/>
    <hyperlink ref="F610" r:id="rId103" display="file:///teams/MIN/2023.html" xr:uid="{AD34902E-E985-CA42-896F-E2A302EF03C0}"/>
    <hyperlink ref="B611" r:id="rId104" display="file:///players/t/trentga02.html" xr:uid="{7D8096BD-6C1C-6640-A71F-3FF43A320FDA}"/>
    <hyperlink ref="F611" r:id="rId105" display="file:///teams/TOR/2023.html" xr:uid="{534F4776-638D-974B-B917-037C730D05EF}"/>
    <hyperlink ref="B612" r:id="rId106" display="file:///players/t/tuckepj01.html" xr:uid="{D934163B-B1EE-4C4B-9074-C9BFBD57284E}"/>
    <hyperlink ref="F612" r:id="rId107" display="file:///teams/PHI/2023.html" xr:uid="{467CA67D-0189-2A4E-9F37-277B26E347BF}"/>
    <hyperlink ref="B613" r:id="rId108" display="file:///players/t/turnemy01.html" xr:uid="{223941DE-66EE-A244-A150-C9BBC131A36E}"/>
    <hyperlink ref="F613" r:id="rId109" display="file:///teams/IND/2023.html" xr:uid="{FAF30FCF-C404-E541-A498-2CAE232F14F0}"/>
    <hyperlink ref="B614" r:id="rId110" display="file:///players/u/umudest01.html" xr:uid="{526ECE40-F4D6-9543-BADA-0B371CFDCE81}"/>
    <hyperlink ref="F614" r:id="rId111" display="file:///teams/DET/2023.html" xr:uid="{2B92D3A1-F3A0-444C-AC38-5E310DC58222}"/>
    <hyperlink ref="B615" r:id="rId112" display="file:///players/v/valanjo01.html" xr:uid="{D8EF3A4B-A1E6-2540-8D42-3BADE5A5E64D}"/>
    <hyperlink ref="F615" r:id="rId113" display="file:///teams/NOP/2023.html" xr:uid="{281CA936-4E59-7446-913F-71912AC50049}"/>
    <hyperlink ref="B616" r:id="rId114" display="file:///players/v/vandeja01.html" xr:uid="{ADE30E51-3044-DE43-9525-B977D1867E04}"/>
    <hyperlink ref="B617" r:id="rId115" display="file:///players/v/vandeja01.html" xr:uid="{E8A9E748-789D-FF4A-AE4D-E6A32497A3BC}"/>
    <hyperlink ref="F617" r:id="rId116" display="file:///teams/UTA/2023.html" xr:uid="{5CBAB794-FE23-554F-937B-3FAB5C4FBE69}"/>
    <hyperlink ref="B618" r:id="rId117" display="file:///players/v/vandeja01.html" xr:uid="{C0EC557B-A611-4845-A5C9-BC233B1EBDF9}"/>
    <hyperlink ref="F618" r:id="rId118" display="file:///teams/LAL/2023.html" xr:uid="{5DFD997C-8319-B240-8394-B8EB7B5220C2}"/>
    <hyperlink ref="B619" r:id="rId119" display="file:///players/v/vanvlfr01.html" xr:uid="{E78A4A2C-A37A-884C-896B-7B122FCC64D4}"/>
    <hyperlink ref="F619" r:id="rId120" display="file:///teams/TOR/2023.html" xr:uid="{FFFCE933-AE55-EF49-8AA1-FA16D197A398}"/>
    <hyperlink ref="B620" r:id="rId121" display="file:///players/v/vassede01.html" xr:uid="{259371CE-6F21-2044-9FE8-BA056BDE8F08}"/>
    <hyperlink ref="F620" r:id="rId122" display="file:///teams/SAS/2023.html" xr:uid="{F997562E-1758-BA4E-84AB-DE09E365FF75}"/>
    <hyperlink ref="B621" r:id="rId123" display="file:///players/v/vincega01.html" xr:uid="{540BA254-C5A8-0843-96EA-77ABE98E7CE8}"/>
    <hyperlink ref="F621" r:id="rId124" display="file:///teams/MIA/2023.html" xr:uid="{16AB6247-47BA-EF4E-8610-C445FD563B4F}"/>
    <hyperlink ref="B622" r:id="rId125" display="file:///players/v/vonleno01.html" xr:uid="{90EA9088-DA33-E44A-9FC4-973F5873C602}"/>
    <hyperlink ref="F622" r:id="rId126" display="file:///teams/BOS/2023.html" xr:uid="{A110A069-B688-1543-94E9-D109E47AE1FB}"/>
    <hyperlink ref="B623" r:id="rId127" display="file:///players/v/vucevni01.html" xr:uid="{84035223-DBE3-5546-94C3-E40C47E2D30C}"/>
    <hyperlink ref="F623" r:id="rId128" display="file:///teams/CHI/2023.html" xr:uid="{1E8FF35C-AF7F-3D4A-AFC1-B74C815C3BCD}"/>
    <hyperlink ref="B624" r:id="rId129" display="file:///players/w/wadede01.html" xr:uid="{1573F824-EEB8-4A44-9955-53973ADBA52D}"/>
    <hyperlink ref="F624" r:id="rId130" display="file:///teams/CLE/2023.html" xr:uid="{DA0B6DD3-A1B5-2442-A3CD-D566E78E4093}"/>
    <hyperlink ref="B593" r:id="rId131" display="file:///players/t/taylote01.html" xr:uid="{A9E9A699-A0B2-084F-8771-8CC29EF070E5}"/>
    <hyperlink ref="F593" r:id="rId132" display="file:///teams/CHI/2023.html" xr:uid="{6863E19B-04FE-8D4F-8631-D95238427B18}"/>
    <hyperlink ref="B594" r:id="rId133" display="file:///players/t/templga01.html" xr:uid="{8EF0B76E-F383-C443-8479-5CAF8A0B7B89}"/>
    <hyperlink ref="F594" r:id="rId134" display="file:///teams/NOP/2023.html" xr:uid="{A6CECC80-85F0-1244-9717-55D5EA0487EB}"/>
    <hyperlink ref="B595" r:id="rId135" display="file:///players/t/terryda01.html" xr:uid="{B1D081E3-29A6-1E42-B552-502FAD60C83F}"/>
    <hyperlink ref="F595" r:id="rId136" display="file:///teams/CHI/2023.html" xr:uid="{BA7F8478-3451-1245-855D-8DB818A90A8B}"/>
    <hyperlink ref="B596" r:id="rId137" display="file:///players/t/theisda01.html" xr:uid="{3E7B249B-31D9-F844-8ADD-5F2E86D4561C}"/>
    <hyperlink ref="F596" r:id="rId138" display="file:///teams/IND/2023.html" xr:uid="{6FA3FB81-02B2-0447-9FF1-E71B66942A44}"/>
    <hyperlink ref="B597" r:id="rId139" display="file:///players/t/thomaca02.html" xr:uid="{D77DE09F-65A9-E04F-AFCD-931A8D688B73}"/>
    <hyperlink ref="F597" r:id="rId140" display="file:///teams/BRK/2023.html" xr:uid="{FFFCC8E2-0867-DC4E-82B4-1D4E95FC4F20}"/>
    <hyperlink ref="B598" r:id="rId141" display="file:///players/t/thompkl01.html" xr:uid="{3E346051-2C10-9A42-9DDE-EE80A157E911}"/>
    <hyperlink ref="F598" r:id="rId142" display="file:///teams/GSW/2023.html" xr:uid="{9B66F4C0-4F5F-2040-BE6B-0E1C2B01269E}"/>
    <hyperlink ref="B599" r:id="rId143" display="file:///players/t/thorjt01.html" xr:uid="{1BAD1BB0-1989-F143-A7E2-2A6EC9E2F23E}"/>
    <hyperlink ref="F599" r:id="rId144" display="file:///teams/CHO/2023.html" xr:uid="{1F408253-6F67-184F-95C7-398DA69894A7}"/>
    <hyperlink ref="B600" r:id="rId145" display="file:///players/t/thybuma01.html" xr:uid="{80298958-EF03-8946-9557-0B3E5F008955}"/>
    <hyperlink ref="B601" r:id="rId146" display="file:///players/t/thybuma01.html" xr:uid="{5D2329BB-3478-1145-AB5A-61B0502089B0}"/>
    <hyperlink ref="F601" r:id="rId147" display="file:///teams/PHI/2023.html" xr:uid="{16A5DB7A-C02A-BB4F-8B61-93B384CC7630}"/>
    <hyperlink ref="B602" r:id="rId148" display="file:///players/t/thybuma01.html" xr:uid="{AED2E2CC-2AE0-574C-AC65-E9A4F6B0A227}"/>
    <hyperlink ref="F602" r:id="rId149" display="file:///teams/POR/2023.html" xr:uid="{AC8A8A8D-09EF-1D43-A0E2-B64DCBCA19B1}"/>
    <hyperlink ref="B603" r:id="rId150" display="file:///players/t/tillmxa01.html" xr:uid="{3EF9D6FC-C599-E34D-9DB9-F5894D17C423}"/>
    <hyperlink ref="F603" r:id="rId151" display="file:///teams/MEM/2023.html" xr:uid="{EAB17B22-BDFC-C84E-977B-9EE68EA28352}"/>
    <hyperlink ref="B604" r:id="rId152" display="file:///players/t/toddis01.html" xr:uid="{1B628CDD-0EE8-7E45-8F74-1D9EE8FA3EF0}"/>
    <hyperlink ref="F604" r:id="rId153" display="file:///teams/WAS/2023.html" xr:uid="{03E8553A-256F-8444-9C93-B9383E6D56F4}"/>
    <hyperlink ref="B605" r:id="rId154" display="file:///players/t/toppiob01.html" xr:uid="{CA7D2590-3EBC-A843-8F99-63336D76E9C6}"/>
    <hyperlink ref="F605" r:id="rId155" display="file:///teams/NYK/2023.html" xr:uid="{B3BDDC5D-F7A8-6143-9CE1-03D15C051A63}"/>
    <hyperlink ref="B606" r:id="rId156" display="file:///players/t/toscaju01.html" xr:uid="{EF339F24-FA09-5E48-AD7A-C120FB586718}"/>
    <hyperlink ref="B607" r:id="rId157" display="file:///players/t/toscaju01.html" xr:uid="{78AF7BF2-2A4F-C043-B8F8-EBD8CF00F5D1}"/>
    <hyperlink ref="F607" r:id="rId158" display="file:///teams/LAL/2023.html" xr:uid="{433AE70A-D73B-2D4E-9242-22800CEA83E0}"/>
    <hyperlink ref="B608" r:id="rId159" display="file:///players/t/toscaju01.html" xr:uid="{8D4F69B1-5838-254E-A12A-96F0E27F097D}"/>
    <hyperlink ref="F608" r:id="rId160" display="file:///teams/UTA/2023.html" xr:uid="{6874A326-151F-FA4B-9202-772F417E3A59}"/>
    <hyperlink ref="B577" r:id="rId161" display="file:///players/s/smithis01.html" xr:uid="{87053926-97D5-3A47-A29E-25EA08F53003}"/>
    <hyperlink ref="F577" r:id="rId162" display="file:///teams/DEN/2023.html" xr:uid="{42DF2D6D-4A25-EC4B-87CB-A2E7636E8D27}"/>
    <hyperlink ref="B578" r:id="rId163" display="file:///players/s/smithja05.html" xr:uid="{F573CAE0-186D-1A48-AC49-3663D1FD823D}"/>
    <hyperlink ref="F578" r:id="rId164" display="file:///teams/HOU/2023.html" xr:uid="{B48A117D-AB92-1E44-ABE4-177AF826BD8B}"/>
    <hyperlink ref="B579" r:id="rId165" display="file:///players/s/smithja04.html" xr:uid="{9728BD0D-3D57-B742-BBED-D1BA9E94F157}"/>
    <hyperlink ref="F579" r:id="rId166" display="file:///teams/IND/2023.html" xr:uid="{4756DE95-7045-A441-93C9-2E5AD54B1A5B}"/>
    <hyperlink ref="B580" r:id="rId167" display="file:///players/s/sochaje01.html" xr:uid="{2FA71F67-4AB5-2B41-AE6F-21059939BF71}"/>
    <hyperlink ref="F580" r:id="rId168" display="file:///teams/SAS/2023.html" xr:uid="{6B478A28-C2EB-F042-8D71-9FEDDB671AD9}"/>
    <hyperlink ref="B581" r:id="rId169" display="file:///players/s/sprinja01.html" xr:uid="{E5DCEFFF-3F15-B249-A969-E81C8FEF2F66}"/>
    <hyperlink ref="F581" r:id="rId170" display="file:///teams/PHI/2023.html" xr:uid="{04C3A432-941E-454F-8875-D56BE6C49B56}"/>
    <hyperlink ref="B583" r:id="rId171" display="file:///players/s/stevela01.html" xr:uid="{56A5AD01-9AF1-D045-BDD8-20D245AE28ED}"/>
    <hyperlink ref="F583" r:id="rId172" display="file:///teams/CLE/2023.html" xr:uid="{D3DB8393-5F15-1C4D-889B-7D700F8AC52C}"/>
    <hyperlink ref="B584" r:id="rId173" display="file:///players/s/stewais01.html" xr:uid="{19CE38F9-E89B-FA4A-9A62-9A42B4844590}"/>
    <hyperlink ref="F584" r:id="rId174" display="file:///teams/DET/2023.html" xr:uid="{DC7D9FDE-BEDE-5347-8D7F-D45542450E7D}"/>
    <hyperlink ref="B585" r:id="rId175" display="file:///players/s/strusma01.html" xr:uid="{A4A5F4EE-1536-7645-B014-30718E039EFC}"/>
    <hyperlink ref="F585" r:id="rId176" display="file:///teams/MIA/2023.html" xr:uid="{3D484902-1C7C-1E41-A263-220506FADCF1}"/>
    <hyperlink ref="B586" r:id="rId177" display="file:///players/s/suggsja01.html" xr:uid="{4DF1B40A-04A8-644E-8DEC-2FE874118372}"/>
    <hyperlink ref="F586" r:id="rId178" display="file:///teams/ORL/2023.html" xr:uid="{F58AF5B8-4E0A-974E-B209-77DA1DEBA71C}"/>
    <hyperlink ref="B587" r:id="rId179" display="file:///players/s/sumneed01.html" xr:uid="{EB1FD18D-3541-5949-89D2-5301E250C115}"/>
    <hyperlink ref="F587" r:id="rId180" display="file:///teams/BRK/2023.html" xr:uid="{1C841ED5-E726-0845-A96B-524D2C2BE096}"/>
    <hyperlink ref="B588" r:id="rId181" display="file:///players/s/swideco01.html" xr:uid="{1449C1FD-2FA1-E447-8A45-57E4347F4E45}"/>
    <hyperlink ref="F588" r:id="rId182" display="file:///teams/LAL/2023.html" xr:uid="{19FB09DD-1907-844E-B957-34A61B97AECD}"/>
    <hyperlink ref="B589" r:id="rId183" display="file:///players/t/tateja01.html" xr:uid="{D40B775C-D551-224F-9E37-0A6A2169E33C}"/>
    <hyperlink ref="F589" r:id="rId184" display="file:///teams/HOU/2023.html" xr:uid="{65BEAC7C-DEF1-4449-BD73-F58C6AEF0006}"/>
    <hyperlink ref="B590" r:id="rId185" display="file:///players/t/tatumja01.html" xr:uid="{DA0A833F-6593-FC47-AA4C-D14EB1EA8F27}"/>
    <hyperlink ref="F590" r:id="rId186" display="file:///teams/BOS/2023.html" xr:uid="{28C3B153-8DA8-B844-8A24-24C3C2FB7CFC}"/>
    <hyperlink ref="B591" r:id="rId187" display="file:///players/t/taylote01.html" xr:uid="{AFE34FD7-E3C3-A147-9854-F41E74C05EC7}"/>
    <hyperlink ref="B592" r:id="rId188" display="file:///players/t/taylote01.html" xr:uid="{AADF26D0-88EC-8743-A0CF-1A7DB91B4F0B}"/>
    <hyperlink ref="F592" r:id="rId189" display="file:///teams/IND/2023.html" xr:uid="{8BE2ADE5-E138-4749-AB8D-837AC4151160}"/>
    <hyperlink ref="B561" r:id="rId190" display="file:///players/s/sengual01.html" xr:uid="{21650541-717A-9C4C-BFAA-035627497DBE}"/>
    <hyperlink ref="F561" r:id="rId191" display="file:///teams/HOU/2023.html" xr:uid="{6FB1C0DF-4E0C-6B4C-9D9F-BB987179AD6D}"/>
    <hyperlink ref="B562" r:id="rId192" display="file:///players/s/sextoco01.html" xr:uid="{5FBE2979-0CE7-874D-BA36-E518B7A40736}"/>
    <hyperlink ref="F562" r:id="rId193" display="file:///teams/UTA/2023.html" xr:uid="{4519069F-FC2A-594C-8AB1-FAB37773BD2F}"/>
    <hyperlink ref="B563" r:id="rId194" display="file:///players/s/shamela01.html" xr:uid="{54BFA8F4-D0F9-FB4C-9A82-3A67599C8C6A}"/>
    <hyperlink ref="F563" r:id="rId195" display="file:///teams/PHO/2023.html" xr:uid="{8C42D974-7D90-394F-BFC0-2B232A218899}"/>
    <hyperlink ref="B564" r:id="rId196" display="file:///players/s/sharpda01.html" xr:uid="{0B713213-404A-D44C-B3D0-DAD98EDD658A}"/>
    <hyperlink ref="F564" r:id="rId197" display="file:///teams/BRK/2023.html" xr:uid="{A138FA4C-E2BE-4D4C-AD19-295D68EB92C2}"/>
    <hyperlink ref="B565" r:id="rId198" display="file:///players/s/sharpsh01.html" xr:uid="{76A89648-881F-0641-BC15-CA29FB774BF2}"/>
    <hyperlink ref="F565" r:id="rId199" display="file:///teams/POR/2023.html" xr:uid="{D5A04E57-4399-204D-9990-C2B9977D899D}"/>
    <hyperlink ref="B566" r:id="rId200" display="file:///players/s/siakapa01.html" xr:uid="{94C3392C-6D14-BD41-B543-D9F176293D83}"/>
    <hyperlink ref="F566" r:id="rId201" display="file:///teams/TOR/2023.html" xr:uid="{2DD62B95-0F4A-1E48-B080-17312C4C110A}"/>
    <hyperlink ref="B567" r:id="rId202" display="file:///players/s/silvach01.html" xr:uid="{AA21A484-4ED7-B74F-8773-0B6D98CC492D}"/>
    <hyperlink ref="F567" r:id="rId203" display="file:///teams/DAL/2023.html" xr:uid="{960600D6-D323-9043-ABCF-9702D9E17EEB}"/>
    <hyperlink ref="B568" r:id="rId204" display="file:///players/s/simmobe01.html" xr:uid="{CA874820-1800-A143-97A7-2BC1418A9255}"/>
    <hyperlink ref="F568" r:id="rId205" display="file:///teams/BRK/2023.html" xr:uid="{056C2354-EB92-A74A-8CBF-903DD47D363A}"/>
    <hyperlink ref="B569" r:id="rId206" display="file:///players/s/simonma01.html" xr:uid="{969553C6-BFB4-754A-BD6D-1B29A41AF7B1}"/>
    <hyperlink ref="F569" r:id="rId207" display="file:///teams/CHI/2023.html" xr:uid="{7ED6B335-8FBA-CF4B-ADA5-64ADC535F0C2}"/>
    <hyperlink ref="B570" r:id="rId208" display="file:///players/s/simonan01.html" xr:uid="{D8E7B6D4-D185-7248-8A6B-6074412F0B06}"/>
    <hyperlink ref="F570" r:id="rId209" display="file:///teams/POR/2023.html" xr:uid="{4CBC1D2C-571E-3242-AD52-0DAAB6CB0BEF}"/>
    <hyperlink ref="B571" r:id="rId210" display="file:///players/s/simsje01.html" xr:uid="{B33227DB-88EE-4D46-8EBD-B89E4D1775C6}"/>
    <hyperlink ref="F571" r:id="rId211" display="file:///teams/NYK/2023.html" xr:uid="{5285B6F8-2A90-514D-9052-195EDF8D9C03}"/>
    <hyperlink ref="B572" r:id="rId212" display="file:///players/s/smartma01.html" xr:uid="{01817B28-A6DD-2A44-B6E9-7AC0F1165C83}"/>
    <hyperlink ref="F572" r:id="rId213" display="file:///teams/BOS/2023.html" xr:uid="{82DEE351-2886-B54B-928C-05682D96B390}"/>
    <hyperlink ref="B573" r:id="rId214" display="file:///players/s/smithde03.html" xr:uid="{E0B23916-D26D-6043-8E4D-111856B7C1E9}"/>
    <hyperlink ref="F573" r:id="rId215" display="file:///teams/CHO/2023.html" xr:uid="{9D2CABBE-A96E-1749-AB0D-A758E4C5F7CE}"/>
    <hyperlink ref="B574" r:id="rId216" display="file:///players/s/smithdr01.html" xr:uid="{38E322EF-A467-D243-A797-01D53D84F879}"/>
    <hyperlink ref="B575" r:id="rId217" display="file:///players/s/smithdr01.html" xr:uid="{A60760BB-A618-8045-8471-1851BCDDC70D}"/>
    <hyperlink ref="F575" r:id="rId218" display="file:///teams/MIA/2023.html" xr:uid="{F7EDE97D-B118-B24A-8919-1F164E673820}"/>
    <hyperlink ref="B576" r:id="rId219" display="file:///players/s/smithdr01.html" xr:uid="{C7635F86-BD33-094C-8CDC-F6AD43416390}"/>
    <hyperlink ref="F576" r:id="rId220" display="file:///teams/BRK/2023.html" xr:uid="{B49F763B-BC90-5247-A05C-BA17505E1542}"/>
    <hyperlink ref="B545" r:id="rId221" display="file:///players/r/russeda01.html" xr:uid="{6628E0DD-0F18-5E46-B320-1CD8BDC04F94}"/>
    <hyperlink ref="B546" r:id="rId222" display="file:///players/r/russeda01.html" xr:uid="{F1D0FBD4-FDAC-FF47-A2E6-50E4EB4F8FF4}"/>
    <hyperlink ref="F546" r:id="rId223" display="file:///teams/MIN/2023.html" xr:uid="{FC46277B-E0C7-674A-BA28-8BB69B56EE79}"/>
    <hyperlink ref="B547" r:id="rId224" display="file:///players/r/russeda01.html" xr:uid="{E218F8BC-2F8A-4245-B4C5-ADB098BA593F}"/>
    <hyperlink ref="F547" r:id="rId225" display="file:///teams/LAL/2023.html" xr:uid="{5EA46CC4-1E8B-BA40-926D-98EA9A4C8990}"/>
    <hyperlink ref="B548" r:id="rId226" display="file:///players/r/ryanma01.html" xr:uid="{3546FB23-751C-7449-87C3-DA8DBEBDC286}"/>
    <hyperlink ref="B549" r:id="rId227" display="file:///players/r/ryanma01.html" xr:uid="{2DC06A85-91F7-294C-95E6-C553199B1D05}"/>
    <hyperlink ref="F549" r:id="rId228" display="file:///teams/LAL/2023.html" xr:uid="{8FBD1F90-4505-9A4E-950E-69022D7CC2F5}"/>
    <hyperlink ref="B550" r:id="rId229" display="file:///players/r/ryanma01.html" xr:uid="{F223D3B6-F95A-774C-BB89-9B19B9BE67D9}"/>
    <hyperlink ref="F550" r:id="rId230" display="file:///teams/MIN/2023.html" xr:uid="{D9EB7C02-DAB1-0D4D-92C9-41B9DD2A69C9}"/>
    <hyperlink ref="B551" r:id="rId231" display="file:///players/s/sabondo01.html" xr:uid="{6828A354-D206-D844-93F6-73F11630F892}"/>
    <hyperlink ref="F551" r:id="rId232" display="file:///teams/SAC/2023.html" xr:uid="{296D8A87-B4E2-D944-A184-8CC221323038}"/>
    <hyperlink ref="B552" r:id="rId233" display="file:///players/s/saricda01.html" xr:uid="{72F15605-2546-8D43-8F5E-56C8FB9691A8}"/>
    <hyperlink ref="B553" r:id="rId234" display="file:///players/s/saricda01.html" xr:uid="{EA09930C-D6B7-DF4A-9AAF-8E4D2EA519C9}"/>
    <hyperlink ref="F553" r:id="rId235" display="file:///teams/PHO/2023.html" xr:uid="{54F1125B-3C75-CD4E-BA99-B2D400CCC538}"/>
    <hyperlink ref="B554" r:id="rId236" display="file:///players/s/saricda01.html" xr:uid="{35BD0134-A210-254C-8151-D75A4DD7154D}"/>
    <hyperlink ref="F554" r:id="rId237" display="file:///teams/OKC/2023.html" xr:uid="{B66E2311-F28A-D040-8C5C-48640A147622}"/>
    <hyperlink ref="B555" r:id="rId238" display="file:///players/s/sarrol01.html" xr:uid="{CA80B524-F0E6-AC41-B4FA-E384684255EF}"/>
    <hyperlink ref="F555" r:id="rId239" display="file:///teams/OKC/2023.html" xr:uid="{2BE750C4-92EB-D241-B744-0DFE60533869}"/>
    <hyperlink ref="B556" r:id="rId240" display="file:///players/s/schakjo01.html" xr:uid="{2E203447-24E6-324F-9F10-EF8E54D071CB}"/>
    <hyperlink ref="F556" r:id="rId241" display="file:///teams/WAS/2023.html" xr:uid="{64FD332B-2FE9-3846-AFDC-D5A859EC9602}"/>
    <hyperlink ref="B557" r:id="rId242" display="file:///players/s/schofad01.html" xr:uid="{9901838C-193D-5B4A-9592-6FC0BDA80FDE}"/>
    <hyperlink ref="F557" r:id="rId243" display="file:///teams/ORL/2023.html" xr:uid="{87F51939-933C-E947-A5ED-7C5BC3F21437}"/>
    <hyperlink ref="B558" r:id="rId244" display="file:///players/s/schrode01.html" xr:uid="{F2A35325-9221-9C47-846E-CC7155A04850}"/>
    <hyperlink ref="F558" r:id="rId245" display="file:///teams/LAL/2023.html" xr:uid="{BF5771DF-ED0E-CA46-AEE3-C1C64ECBE4AC}"/>
    <hyperlink ref="B560" r:id="rId246" display="file:///players/s/seabrde01.html" xr:uid="{DC0C813E-A5C5-0147-A1A9-739D8284143B}"/>
    <hyperlink ref="F560" r:id="rId247" display="file:///teams/NOP/2023.html" xr:uid="{285BA4B1-B295-EB4B-B939-CCA7448DE2DB}"/>
    <hyperlink ref="B529" r:id="rId248" display="file:///players/r/richajo01.html" xr:uid="{EEB8BC39-CE17-FF4F-8B3E-A842F42F75A8}"/>
    <hyperlink ref="F529" r:id="rId249" display="file:///teams/NOP/2023.html" xr:uid="{53B53AF0-78DF-FD48-8AE2-0B963818BB43}"/>
    <hyperlink ref="B531" r:id="rId250" display="file:///players/r/riverau01.html" xr:uid="{D18F3533-3F4F-8C41-A71E-A2127C3CF36D}"/>
    <hyperlink ref="F531" r:id="rId251" display="file:///teams/MIN/2023.html" xr:uid="{24D3A7BE-0FE4-A34D-A28C-284348855640}"/>
    <hyperlink ref="B532" r:id="rId252" display="file:///players/r/robindu01.html" xr:uid="{709FC79A-252F-5D4D-873A-0EFC1CBCA4AD}"/>
    <hyperlink ref="F532" r:id="rId253" display="file:///teams/MIA/2023.html" xr:uid="{DC4F6557-0F72-B84C-B22E-9819ABB1BEA6}"/>
    <hyperlink ref="B533" r:id="rId254" display="file:///players/r/robinmi01.html" xr:uid="{B9C9C076-FFF2-664E-9AE7-4C83A81986D7}"/>
    <hyperlink ref="F533" r:id="rId255" display="file:///teams/NYK/2023.html" xr:uid="{F1F26124-27FA-6041-8474-5C13D0D89683}"/>
    <hyperlink ref="B534" r:id="rId256" display="file:///players/r/robinor01.html" xr:uid="{127A1BE0-E4D6-9640-B2EA-1C19DC07B0C2}"/>
    <hyperlink ref="F534" r:id="rId257" display="file:///teams/MIA/2023.html" xr:uid="{3E0135F8-2F85-7545-8548-FEAC4A4FDB80}"/>
    <hyperlink ref="B535" r:id="rId258" display="file:///players/r/robinje02.html" xr:uid="{0F1DBF15-25F2-E34B-8EFB-ECE35D01F7A6}"/>
    <hyperlink ref="F535" r:id="rId259" display="file:///teams/OKC/2023.html" xr:uid="{A4FBE82C-D4EA-8941-90E2-712B5A6EBD2A}"/>
    <hyperlink ref="B536" r:id="rId260" display="file:///players/r/robyis01.html" xr:uid="{A97168A5-B429-7A45-84A0-6C9494EB1275}"/>
    <hyperlink ref="F536" r:id="rId261" display="file:///teams/SAS/2023.html" xr:uid="{9BDFB7C2-23AD-0B42-8077-C6725103B0EB}"/>
    <hyperlink ref="B537" r:id="rId262" display="file:///players/r/roddyda01.html" xr:uid="{A6BEA591-22D2-7E40-89CE-0AF6C2D20488}"/>
    <hyperlink ref="F537" r:id="rId263" display="file:///teams/MEM/2023.html" xr:uid="{0B1423B6-718D-7F41-BEA3-0F068D19238D}"/>
    <hyperlink ref="B538" r:id="rId264" display="file:///players/r/rolliry01.html" xr:uid="{C560A4CF-0480-864B-BAEF-695B108176AC}"/>
    <hyperlink ref="F538" r:id="rId265" display="file:///teams/GSW/2023.html" xr:uid="{27EEA1B6-4307-674D-95AB-E4FC5542766C}"/>
    <hyperlink ref="B539" r:id="rId266" display="file:///players/r/rosede01.html" xr:uid="{2E549900-DE58-8D4A-BDAE-AC5F436B7E30}"/>
    <hyperlink ref="F539" r:id="rId267" display="file:///teams/NYK/2023.html" xr:uid="{7DF64367-19F3-3547-B68E-9FB05643840C}"/>
    <hyperlink ref="B540" r:id="rId268" display="file:///players/r/rosste01.html" xr:uid="{1FF24B0E-9FEA-354E-ABAD-0844793BF8E4}"/>
    <hyperlink ref="B541" r:id="rId269" display="file:///players/r/rosste01.html" xr:uid="{7DBC414D-C643-164E-BFDA-784C12FD80B2}"/>
    <hyperlink ref="F541" r:id="rId270" display="file:///teams/ORL/2023.html" xr:uid="{AE92B27C-9161-8741-A404-30B9A95EF5F3}"/>
    <hyperlink ref="B542" r:id="rId271" display="file:///players/r/rosste01.html" xr:uid="{4A3285E9-D65F-B24F-989F-AACBAE81F9C9}"/>
    <hyperlink ref="F542" r:id="rId272" display="file:///teams/PHO/2023.html" xr:uid="{34030503-81F9-C443-990A-5ACA93432F52}"/>
    <hyperlink ref="B543" r:id="rId273" display="file:///players/r/roziete01.html" xr:uid="{BB382756-12AE-4841-A059-918FB648C924}"/>
    <hyperlink ref="F543" r:id="rId274" display="file:///teams/CHO/2023.html" xr:uid="{0DDD2B1E-AA43-A145-912F-7F8A5017352F}"/>
    <hyperlink ref="B544" r:id="rId275" display="file:///players/r/rubiori01.html" xr:uid="{007A549F-27AB-EF40-8570-BBF15AC43D15}"/>
    <hyperlink ref="F544" r:id="rId276" display="file:///teams/CLE/2023.html" xr:uid="{63D0AD68-E126-B345-9C5A-E030F3AFA76E}"/>
    <hyperlink ref="B513" r:id="rId277" display="file:///players/q/quetane01.html" xr:uid="{6152C218-BBE2-B342-AC06-2627AC68E50E}"/>
    <hyperlink ref="F513" r:id="rId278" display="file:///teams/SAC/2023.html" xr:uid="{F6718748-A048-5743-8A71-5E12B5025EA4}"/>
    <hyperlink ref="B514" r:id="rId279" display="file:///players/q/quickim01.html" xr:uid="{9A6A145F-1A75-6642-BA66-AC62446CA4AD}"/>
    <hyperlink ref="F514" r:id="rId280" display="file:///teams/NYK/2023.html" xr:uid="{56183DCC-D1AA-B849-8F19-A3B59F3D39B8}"/>
    <hyperlink ref="B515" r:id="rId281" display="file:///players/r/randlju01.html" xr:uid="{E5B4D991-546A-0748-9D8A-06C45382C150}"/>
    <hyperlink ref="F515" r:id="rId282" display="file:///teams/NYK/2023.html" xr:uid="{A0334955-82C5-7D44-AA98-7BFA42DE8495}"/>
    <hyperlink ref="B516" r:id="rId283" display="file:///players/r/reaveau01.html" xr:uid="{16C17E26-B53F-E14F-A64E-180DD6F5A7B5}"/>
    <hyperlink ref="F516" r:id="rId284" display="file:///teams/LAL/2023.html" xr:uid="{F5F8BA81-0F65-B54D-AF79-5F9B11C97476}"/>
    <hyperlink ref="B517" r:id="rId285" display="file:///players/r/reddica01.html" xr:uid="{6445C4A8-4100-0C41-A2EF-B50E1E6AC196}"/>
    <hyperlink ref="B518" r:id="rId286" display="file:///players/r/reddica01.html" xr:uid="{D019F2BE-945D-3A48-98E9-852B518A7E21}"/>
    <hyperlink ref="F518" r:id="rId287" display="file:///teams/NYK/2023.html" xr:uid="{EBFCE4EF-78A3-7A4A-834B-7419D44E6480}"/>
    <hyperlink ref="B519" r:id="rId288" display="file:///players/r/reddica01.html" xr:uid="{D08B5C2B-E215-CA4C-A0DA-E31695A288D4}"/>
    <hyperlink ref="F519" r:id="rId289" display="file:///teams/POR/2023.html" xr:uid="{CE4704A0-9BF8-1447-B37C-AE5F56A9CD51}"/>
    <hyperlink ref="B520" r:id="rId290" display="file:///players/r/reedda01.html" xr:uid="{E21D176D-2E09-5A47-B033-412EC9D36963}"/>
    <hyperlink ref="B521" r:id="rId291" display="file:///players/r/reedda01.html" xr:uid="{E4FCEE0B-CDE9-D544-811A-7B347FB292EA}"/>
    <hyperlink ref="F521" r:id="rId292" display="file:///teams/DEN/2023.html" xr:uid="{B46EF665-601E-2843-9BC3-08AE310BC7D2}"/>
    <hyperlink ref="B522" r:id="rId293" display="file:///players/r/reedda01.html" xr:uid="{1BBFDF76-0877-D44A-BB06-79AA1968AB6A}"/>
    <hyperlink ref="F522" r:id="rId294" display="file:///teams/LAL/2023.html" xr:uid="{66FD22E9-F921-2148-87E7-7C2E9B4CBA51}"/>
    <hyperlink ref="B523" r:id="rId295" display="file:///players/r/reedpa01.html" xr:uid="{65112CCC-7DF8-364E-BA8A-88857EA8B417}"/>
    <hyperlink ref="F523" r:id="rId296" display="file:///teams/PHI/2023.html" xr:uid="{790DA45E-A647-4543-BAE8-D68C74013578}"/>
    <hyperlink ref="B524" r:id="rId297" display="file:///players/r/reidna01.html" xr:uid="{46E7D3CD-8E3E-EA42-AB93-942115D81EA1}"/>
    <hyperlink ref="F524" r:id="rId298" display="file:///teams/MIN/2023.html" xr:uid="{9A080998-5072-1C4B-B968-84F8A09FDD9B}"/>
    <hyperlink ref="B525" r:id="rId299" display="file:///players/r/rhodeja01.html" xr:uid="{9B324D1F-39F9-C84E-8378-8234F05848B4}"/>
    <hyperlink ref="F525" r:id="rId300" display="file:///teams/DET/2023.html" xr:uid="{EDD04D42-50C2-2C40-9B5A-04DCFBAF68BD}"/>
    <hyperlink ref="B526" r:id="rId301" display="file:///players/r/richani01.html" xr:uid="{67DE326B-F838-184A-ABAB-9B46FA3ED6AE}"/>
    <hyperlink ref="F526" r:id="rId302" display="file:///teams/CHO/2023.html" xr:uid="{D06796C5-7177-854B-A642-5FAA06C8FFA5}"/>
    <hyperlink ref="B527" r:id="rId303" display="file:///players/r/richajo01.html" xr:uid="{A1AB198C-64A2-524E-8B0A-937B55EFAD19}"/>
    <hyperlink ref="B528" r:id="rId304" display="file:///players/r/richajo01.html" xr:uid="{EDC7A69E-B8BC-584C-B61E-E2CBC845E0CE}"/>
    <hyperlink ref="F528" r:id="rId305" display="file:///teams/SAS/2023.html" xr:uid="{54D32714-0E9D-3142-B962-A1FB0619B6CE}"/>
    <hyperlink ref="B497" r:id="rId306" display="file:///players/p/pokusal01.html" xr:uid="{30666F0B-33DE-9848-AFA0-A76AB3045E73}"/>
    <hyperlink ref="F497" r:id="rId307" display="file:///teams/OKC/2023.html" xr:uid="{ABF0EDEF-EE42-164C-B0A9-DA85D5EC3A6F}"/>
    <hyperlink ref="B498" r:id="rId308" display="file:///players/p/poolejo01.html" xr:uid="{EAEF07FB-1A7A-7E43-B6AD-9235945360A4}"/>
    <hyperlink ref="F498" r:id="rId309" display="file:///teams/GSW/2023.html" xr:uid="{0157F031-0192-2C45-A1FA-D59E4C93057C}"/>
    <hyperlink ref="B499" r:id="rId310" display="file:///players/p/porteke02.html" xr:uid="{AB7224C7-28D3-4B41-A22E-CE70B55F1AD2}"/>
    <hyperlink ref="F499" r:id="rId311" display="file:///teams/HOU/2023.html" xr:uid="{AA2E4A1F-8F53-9D46-B7AB-C9A4FC67DB48}"/>
    <hyperlink ref="B500" r:id="rId312" display="file:///players/p/portemi01.html" xr:uid="{1A7B07C5-B613-D64C-B476-F9E6A6EEE797}"/>
    <hyperlink ref="F500" r:id="rId313" display="file:///teams/DEN/2023.html" xr:uid="{3A75FDB8-AED5-994B-B43E-C7603E6B47CE}"/>
    <hyperlink ref="B501" r:id="rId314" display="file:///players/p/porteot01.html" xr:uid="{9518920F-EDE8-0144-849E-54C8E304108C}"/>
    <hyperlink ref="F501" r:id="rId315" display="file:///teams/TOR/2023.html" xr:uid="{75825C97-E3AB-D148-A1F0-4D2208810007}"/>
    <hyperlink ref="B502" r:id="rId316" display="file:///players/p/portibo01.html" xr:uid="{E8CEA1E1-5D5A-574F-81C2-4B8E5394FB06}"/>
    <hyperlink ref="F502" r:id="rId317" display="file:///teams/MIL/2023.html" xr:uid="{2A1F74E1-154A-704A-9258-14DD982E8B2B}"/>
    <hyperlink ref="B504" r:id="rId318" display="file:///players/p/porzikr01.html" xr:uid="{A828E515-F0B4-424B-AE54-CA003FA87932}"/>
    <hyperlink ref="F504" r:id="rId319" display="file:///teams/WAS/2023.html" xr:uid="{FDC9DC06-9BEE-D049-9C21-3CE25558094A}"/>
    <hyperlink ref="B505" r:id="rId320" display="file:///players/p/pottemi01.html" xr:uid="{1E8F5085-6942-4346-830F-0FF255E0ACCB}"/>
    <hyperlink ref="F505" r:id="rId321" display="file:///teams/UTA/2023.html" xr:uid="{E03CAA51-AA46-904D-B88F-92ABA11B0CCC}"/>
    <hyperlink ref="B506" r:id="rId322" display="file:///players/p/poweldw01.html" xr:uid="{EC9C605A-F9B4-EF41-9AC7-19A38066CBE3}"/>
    <hyperlink ref="F506" r:id="rId323" display="file:///teams/DAL/2023.html" xr:uid="{E46A1E39-C4D2-5441-9830-0DFAC82E618C}"/>
    <hyperlink ref="B507" r:id="rId324" display="file:///players/p/powelno01.html" xr:uid="{0FCC15A2-4097-1544-9D98-67B3992C0353}"/>
    <hyperlink ref="F507" r:id="rId325" display="file:///teams/LAC/2023.html" xr:uid="{3643B04A-EF60-BE49-8945-D40AEA7231F3}"/>
    <hyperlink ref="B508" r:id="rId326" display="file:///players/p/prestja01.html" xr:uid="{02726CB3-2EB1-3A48-AD38-3BA71B2E2908}"/>
    <hyperlink ref="F508" r:id="rId327" display="file:///teams/LAC/2023.html" xr:uid="{A004E931-573C-3E4F-8F95-669DBAD0888D}"/>
    <hyperlink ref="B509" r:id="rId328" display="file:///players/p/primojo01.html" xr:uid="{B57DD587-9B19-0A41-B958-072346352CED}"/>
    <hyperlink ref="F509" r:id="rId329" display="file:///teams/SAS/2023.html" xr:uid="{1D769BB2-D05A-6043-9DE7-030D5486113C}"/>
    <hyperlink ref="B510" r:id="rId330" display="file:///players/p/princta02.html" xr:uid="{9695008A-3813-B94E-9466-AF901654AEB8}"/>
    <hyperlink ref="F510" r:id="rId331" display="file:///teams/MIN/2023.html" xr:uid="{830220ED-0465-0E45-86D2-4BA9672B15BA}"/>
    <hyperlink ref="B511" r:id="rId332" display="file:///players/p/pritcpa01.html" xr:uid="{839EBC67-7B2D-FD40-A028-D811DBD6A2AA}"/>
    <hyperlink ref="F511" r:id="rId333" display="file:///teams/BOS/2023.html" xr:uid="{91FC5591-19E5-4F47-B40A-BF91DE7DF007}"/>
    <hyperlink ref="B512" r:id="rId334" display="file:///players/q/queentr01.html" xr:uid="{B8677704-0EF4-CC49-93C3-92603FE1DE19}"/>
    <hyperlink ref="F512" r:id="rId335" display="file:///teams/IND/2023.html" xr:uid="{A43D686C-6A95-4543-8EEA-0221B8F8195E}"/>
    <hyperlink ref="B481" r:id="rId336" display="file:///players/o/omorueu01.html" xr:uid="{FC883B44-79FE-C045-814B-C20E3578E89D}"/>
    <hyperlink ref="B482" r:id="rId337" display="file:///players/o/omorueu01.html" xr:uid="{04201974-A0A0-DB44-8BF2-F8233C05E5C7}"/>
    <hyperlink ref="F482" r:id="rId338" display="file:///teams/OKC/2023.html" xr:uid="{389C31A5-4908-7447-BA4D-2BB767C9186C}"/>
    <hyperlink ref="B483" r:id="rId339" display="file:///players/o/omorueu01.html" xr:uid="{C8A88941-6D3F-544D-8575-432E9F904EB4}"/>
    <hyperlink ref="F483" r:id="rId340" display="file:///teams/DET/2023.html" xr:uid="{64A18DB4-5054-C64D-A1B7-D73AAF434235}"/>
    <hyperlink ref="B484" r:id="rId341" display="file:///players/o/osmande01.html" xr:uid="{581001EF-284E-4A47-B25A-9C85DCEFEFC8}"/>
    <hyperlink ref="F484" r:id="rId342" display="file:///teams/CLE/2023.html" xr:uid="{27281742-8ECA-4647-8806-8DF2D38A3A1F}"/>
    <hyperlink ref="B485" r:id="rId343" display="file:///players/o/oubreke01.html" xr:uid="{BF9852BC-C3FB-0A42-8EA7-2887D8B9742A}"/>
    <hyperlink ref="F485" r:id="rId344" display="file:///teams/CHO/2023.html" xr:uid="{3B9A580C-EF9A-8248-BEED-3495EB9394BF}"/>
    <hyperlink ref="B486" r:id="rId345" display="file:///players/p/paulch01.html" xr:uid="{BED536D7-D5AB-4A48-895B-F6343ACB46B1}"/>
    <hyperlink ref="F486" r:id="rId346" display="file:///teams/PHO/2023.html" xr:uid="{EABD4406-5842-B940-A2F0-FB75395D7DBF}"/>
    <hyperlink ref="B487" r:id="rId347" display="file:///players/p/payneca01.html" xr:uid="{0EC0532C-90EE-FF4E-BF49-B9F11C5F525C}"/>
    <hyperlink ref="F487" r:id="rId348" display="file:///teams/PHO/2023.html" xr:uid="{1BB80BEA-184E-B449-9DE3-F9002DD9B658}"/>
    <hyperlink ref="B488" r:id="rId349" display="file:///players/p/paytoga02.html" xr:uid="{7A8AAAD9-475A-0A49-9C59-E614F11663E9}"/>
    <hyperlink ref="F488" r:id="rId350" display="file:///teams/POR/2023.html" xr:uid="{C10F6631-9ABE-D34A-9805-65EA272CD2CE}"/>
    <hyperlink ref="B489" r:id="rId351" display="file:///players/p/pinsoth01.html" xr:uid="{74E5B060-E958-A94B-8915-1303A97270C6}"/>
    <hyperlink ref="F489" r:id="rId352" display="file:///teams/DAL/2023.html" xr:uid="{4DA4C5EB-34F3-B645-A3BA-90199D8838D7}"/>
    <hyperlink ref="B490" r:id="rId353" display="file:///players/p/pippesc02.html" xr:uid="{268A6E37-940D-3948-98AA-6AEA33E28663}"/>
    <hyperlink ref="F490" r:id="rId354" display="file:///teams/LAL/2023.html" xr:uid="{64538221-A60A-184A-9DDF-E7ADD02E9410}"/>
    <hyperlink ref="B491" r:id="rId355" display="file:///players/p/plumlma01.html" xr:uid="{E7698649-05A7-8040-8B1D-E9EE10DF70A3}"/>
    <hyperlink ref="B492" r:id="rId356" display="file:///players/p/plumlma01.html" xr:uid="{15154E87-E815-764B-859F-034D11098298}"/>
    <hyperlink ref="F492" r:id="rId357" display="file:///teams/CHO/2023.html" xr:uid="{33439D43-41FF-894B-841E-4939FE56510F}"/>
    <hyperlink ref="B493" r:id="rId358" display="file:///players/p/plumlma01.html" xr:uid="{1C3F08B3-1DD0-6D41-853B-3B6F15C57D9C}"/>
    <hyperlink ref="F493" r:id="rId359" display="file:///teams/LAC/2023.html" xr:uid="{1C231E14-E968-0A45-B14C-B7BFBD83F392}"/>
    <hyperlink ref="B494" r:id="rId360" display="file:///players/p/poeltja01.html" xr:uid="{C2C4F5C5-C8B8-D24C-B603-7BFA8230E2E4}"/>
    <hyperlink ref="B495" r:id="rId361" display="file:///players/p/poeltja01.html" xr:uid="{AB673FB0-9E35-714D-9407-78D93E794A09}"/>
    <hyperlink ref="F495" r:id="rId362" display="file:///teams/SAS/2023.html" xr:uid="{12F46716-CA7D-F94C-81E7-50C6E5ABA25D}"/>
    <hyperlink ref="B496" r:id="rId363" display="file:///players/p/poeltja01.html" xr:uid="{EFBE86BA-1541-E545-ADC6-C1754000AE30}"/>
    <hyperlink ref="F496" r:id="rId364" display="file:///teams/TOR/2023.html" xr:uid="{532FD1BA-91DF-3546-A860-3F22384C2947}"/>
    <hyperlink ref="B465" r:id="rId365" display="file:///players/n/nunnke01.html" xr:uid="{6D3408E8-D166-7844-8F03-C50EF8D0267E}"/>
    <hyperlink ref="B466" r:id="rId366" display="file:///players/n/nunnke01.html" xr:uid="{C8BF7733-87B4-7A49-912D-7F86E786EF79}"/>
    <hyperlink ref="F466" r:id="rId367" display="file:///teams/LAL/2023.html" xr:uid="{279CCDA8-7060-534A-A0E7-F855E9355E3B}"/>
    <hyperlink ref="B467" r:id="rId368" display="file:///players/n/nunnke01.html" xr:uid="{0C7691C6-616C-5240-A6E3-7A77255E904B}"/>
    <hyperlink ref="F467" r:id="rId369" display="file:///teams/WAS/2023.html" xr:uid="{03D5F111-9FFC-E44D-9F5D-A0A09DDF8F32}"/>
    <hyperlink ref="B468" r:id="rId370" display="file:///players/n/nurkiju01.html" xr:uid="{888285DF-E7A7-EC49-98F9-D486786D11E2}"/>
    <hyperlink ref="F468" r:id="rId371" display="file:///teams/POR/2023.html" xr:uid="{614632EC-558A-AC44-8F6E-7059D8BD7797}"/>
    <hyperlink ref="B469" r:id="rId372" display="file:///players/n/nworajo01.html" xr:uid="{CC71D65A-21E9-8D48-B904-E628915F76A0}"/>
    <hyperlink ref="B470" r:id="rId373" display="file:///players/n/nworajo01.html" xr:uid="{A77B3F2A-8C13-9B4C-B399-0C1D0250FE74}"/>
    <hyperlink ref="F470" r:id="rId374" display="file:///teams/MIL/2023.html" xr:uid="{11E7BC70-EC41-EB4A-B80C-9B71A7AE9552}"/>
    <hyperlink ref="B471" r:id="rId375" display="file:///players/n/nworajo01.html" xr:uid="{0234203D-5DBD-E341-BF69-D6FE7755BF63}"/>
    <hyperlink ref="F471" r:id="rId376" display="file:///teams/IND/2023.html" xr:uid="{D3BAD53E-0BFC-1940-A5F0-5230DDED4CD2}"/>
    <hyperlink ref="B472" r:id="rId377" display="file:///players/o/onealro01.html" xr:uid="{A1E837E0-2935-8348-912A-26C5C4E8945A}"/>
    <hyperlink ref="F472" r:id="rId378" display="file:///teams/BRK/2023.html" xr:uid="{53B1B38D-AD1B-274A-A951-671388093B0D}"/>
    <hyperlink ref="B473" r:id="rId379" display="file:///players/o/okekech01.html" xr:uid="{BDF1DDAA-D731-F948-8160-9C5DCFF57DC6}"/>
    <hyperlink ref="F473" r:id="rId380" display="file:///teams/ORL/2023.html" xr:uid="{628E57D9-4D50-9D46-B239-39080BFE5DA2}"/>
    <hyperlink ref="B474" r:id="rId381" display="file:///players/o/okogijo01.html" xr:uid="{0479361E-766E-EA44-8C1F-0A6CB2D8E006}"/>
    <hyperlink ref="F474" r:id="rId382" display="file:///teams/PHO/2023.html" xr:uid="{A144BDF0-0C62-7644-9411-CBF1BF66F3B3}"/>
    <hyperlink ref="B475" r:id="rId383" display="file:///players/o/okongon01.html" xr:uid="{1E6CD863-B7C6-A645-8361-FF5F69AB5CF8}"/>
    <hyperlink ref="F475" r:id="rId384" display="file:///teams/ATL/2023.html" xr:uid="{FE3920D5-A386-3646-941E-AB51C85C5DCF}"/>
    <hyperlink ref="B477" r:id="rId385" display="file:///players/o/okorois01.html" xr:uid="{94F0DE7B-9FCD-9F46-8FF7-DF34F17D454E}"/>
    <hyperlink ref="F477" r:id="rId386" display="file:///teams/CLE/2023.html" xr:uid="{19ECE6E8-0C31-754D-829A-C189DEAEDCAA}"/>
    <hyperlink ref="B478" r:id="rId387" display="file:///players/o/okpalkz01.html" xr:uid="{ABB2CC02-C8D6-4141-83A3-7DE560510D39}"/>
    <hyperlink ref="F478" r:id="rId388" display="file:///teams/SAC/2023.html" xr:uid="{58F41C5D-AB44-C942-A72B-AF5BAD555487}"/>
    <hyperlink ref="B479" r:id="rId389" display="file:///players/o/oladivi01.html" xr:uid="{08F9EBEA-81BD-1E49-A811-8BCF5AD95872}"/>
    <hyperlink ref="F479" r:id="rId390" display="file:///teams/MIA/2023.html" xr:uid="{7167F191-7CC8-FF40-9671-F74C4D56E3F5}"/>
    <hyperlink ref="B480" r:id="rId391" display="file:///players/o/olynyke01.html" xr:uid="{2FCEEED5-9578-F542-952F-6093DFAE8504}"/>
    <hyperlink ref="F480" r:id="rId392" display="file:///teams/UTA/2023.html" xr:uid="{EE3EF693-C15E-9F47-A39C-386045701AA0}"/>
    <hyperlink ref="B449" r:id="rId393" display="file:///players/m/muscami01.html" xr:uid="{46DD8E58-2691-C04A-A350-3D3110D37FBA}"/>
    <hyperlink ref="F449" r:id="rId394" display="file:///teams/BOS/2023.html" xr:uid="{1D2163FA-5323-2F42-867E-A450C4D700B4}"/>
    <hyperlink ref="B450" r:id="rId395" display="file:///players/m/mykhasv01.html" xr:uid="{F39B751F-6EB8-0149-B92F-9E0681E7EA65}"/>
    <hyperlink ref="B451" r:id="rId396" display="file:///players/m/mykhasv01.html" xr:uid="{1CC1669E-1A69-FC45-B20C-525BEDF35EFB}"/>
    <hyperlink ref="F451" r:id="rId397" display="file:///teams/NYK/2023.html" xr:uid="{FD5DAACC-9085-1249-A77E-99429DE2B5FC}"/>
    <hyperlink ref="B452" r:id="rId398" display="file:///players/m/mykhasv01.html" xr:uid="{31C35BDC-DF55-7F4B-A38D-CF72D97CC103}"/>
    <hyperlink ref="F452" r:id="rId399" display="file:///teams/CHO/2023.html" xr:uid="{4A365958-21CE-2C40-A7E1-C0B01D77AE35}"/>
    <hyperlink ref="B453" r:id="rId400" display="file:///players/n/nancela02.html" xr:uid="{DA306BFC-42A7-5C4A-9CF4-12D0EBFF9885}"/>
    <hyperlink ref="F453" r:id="rId401" display="file:///teams/NOP/2023.html" xr:uid="{23F46BD2-186A-3D4F-B355-52AD0D33177E}"/>
    <hyperlink ref="B454" r:id="rId402" display="file:///players/n/nembhan01.html" xr:uid="{92E9B98E-4819-0643-9E3A-EC390C5A0C50}"/>
    <hyperlink ref="F454" r:id="rId403" display="file:///teams/IND/2023.html" xr:uid="{2D6A7B8B-88D0-2D43-9062-3287E1CA284F}"/>
    <hyperlink ref="B455" r:id="rId404" display="file:///players/n/nesmiaa01.html" xr:uid="{2B3EDCA1-2AAC-D343-A27A-7A91661C2921}"/>
    <hyperlink ref="F455" r:id="rId405" display="file:///teams/IND/2023.html" xr:uid="{11CD5746-FDDE-0348-8AE9-2D70DD02B5B2}"/>
    <hyperlink ref="B456" r:id="rId406" display="file:///players/n/netora01.html" xr:uid="{9836ADC2-C32B-B347-880F-9D0618120307}"/>
    <hyperlink ref="F456" r:id="rId407" display="file:///teams/CLE/2023.html" xr:uid="{3FAFA27C-6480-8B42-AB79-BF5623906931}"/>
    <hyperlink ref="B457" r:id="rId408" display="file:///players/n/niangge01.html" xr:uid="{5D5AB499-ECBF-4948-A57A-F48180CE0BED}"/>
    <hyperlink ref="F457" r:id="rId409" display="file:///teams/PHI/2023.html" xr:uid="{0FB611D8-6184-BC4B-92D7-D5CB09662DB0}"/>
    <hyperlink ref="B458" r:id="rId410" display="file:///players/n/nixda01.html" xr:uid="{6DAA779E-9827-8F48-A371-CE2FA585BEFC}"/>
    <hyperlink ref="F458" r:id="rId411" display="file:///teams/HOU/2023.html" xr:uid="{3A1782C8-7327-C140-8D6F-5DB77961CEE2}"/>
    <hyperlink ref="B459" r:id="rId412" display="file:///players/n/nnajize01.html" xr:uid="{4D376051-1294-3141-8045-1152A5FBA8D4}"/>
    <hyperlink ref="F459" r:id="rId413" display="file:///teams/DEN/2023.html" xr:uid="{49D683A4-D402-2B41-A2C8-A64A89B61E44}"/>
    <hyperlink ref="B460" r:id="rId414" display="file:///players/n/noelne01.html" xr:uid="{87713D4F-984E-DB45-B749-541FFB8049B5}"/>
    <hyperlink ref="B461" r:id="rId415" display="file:///players/n/noelne01.html" xr:uid="{3F034A21-B8DA-004E-AAD2-7DCEE4EC8C51}"/>
    <hyperlink ref="F461" r:id="rId416" display="file:///teams/DET/2023.html" xr:uid="{5ABCBB2D-D57D-B34A-A2D4-83DCF2771A01}"/>
    <hyperlink ref="B462" r:id="rId417" display="file:///players/n/noelne01.html" xr:uid="{54245FF0-3F0F-244A-B3FB-E9B8859CA0FF}"/>
    <hyperlink ref="F462" r:id="rId418" display="file:///teams/BRK/2023.html" xr:uid="{883566DC-EC65-424B-A140-2223F3856101}"/>
    <hyperlink ref="B463" r:id="rId419" display="file:///players/n/nowelja01.html" xr:uid="{1D5DBF77-43C0-BD46-97E3-85D190EED005}"/>
    <hyperlink ref="F463" r:id="rId420" display="file:///teams/MIN/2023.html" xr:uid="{E978FD15-4584-4049-A3E5-2103CA4E384A}"/>
    <hyperlink ref="B464" r:id="rId421" display="file:///players/n/ntilila01.html" xr:uid="{15E5697F-E33D-044A-8678-02192053C748}"/>
    <hyperlink ref="F464" r:id="rId422" display="file:///teams/DAL/2023.html" xr:uid="{911345A0-0CF7-BF40-903D-C298B2A1CDBA}"/>
    <hyperlink ref="B433" r:id="rId423" display="file:///players/m/monkma01.html" xr:uid="{55DF62E8-519E-E240-B284-5852596B6069}"/>
    <hyperlink ref="F433" r:id="rId424" display="file:///teams/SAC/2023.html" xr:uid="{3FA8DD3C-2663-4C4A-9807-821D4E331096}"/>
    <hyperlink ref="B434" r:id="rId425" display="file:///players/m/moodymo01.html" xr:uid="{08279842-E862-804F-A1E7-6080F2B47E58}"/>
    <hyperlink ref="F434" r:id="rId426" display="file:///teams/GSW/2023.html" xr:uid="{2F8129A4-EEBD-7E4A-90C1-DC383D6EA3DD}"/>
    <hyperlink ref="B435" r:id="rId427" display="file:///players/m/moorewe01.html" xr:uid="{CCFE1C82-EF0A-9E44-B7E1-17D79598F71C}"/>
    <hyperlink ref="F435" r:id="rId428" display="file:///teams/MIN/2023.html" xr:uid="{9175BE2B-7BD6-1942-8A44-D63386A4028E}"/>
    <hyperlink ref="B436" r:id="rId429" display="file:///players/m/moranja01.html" xr:uid="{5DF00217-1AB4-E046-92B0-27CC9F00A57C}"/>
    <hyperlink ref="F436" r:id="rId430" display="file:///teams/MEM/2023.html" xr:uid="{C76186D7-A8C0-A548-908D-14CB782C95B3}"/>
    <hyperlink ref="B437" r:id="rId431" display="file:///players/m/morrima03.html" xr:uid="{AF17AD37-7DB2-5549-BB1D-A05779CC04AD}"/>
    <hyperlink ref="F437" r:id="rId432" display="file:///teams/LAC/2023.html" xr:uid="{5FCE0AFB-421B-D94F-8E24-F7760233C017}"/>
    <hyperlink ref="B438" r:id="rId433" display="file:///players/m/morrima02.html" xr:uid="{09BCC4B8-7BC5-CD49-98FC-1ED18E6F969F}"/>
    <hyperlink ref="B439" r:id="rId434" display="file:///players/m/morrima02.html" xr:uid="{C004C649-5FC2-D747-AA5C-DB02460B3338}"/>
    <hyperlink ref="F439" r:id="rId435" display="file:///teams/BRK/2023.html" xr:uid="{E0999080-2FE0-1844-BB1B-5DB68EDA6B93}"/>
    <hyperlink ref="B440" r:id="rId436" display="file:///players/m/morrima02.html" xr:uid="{BFDF5B2C-77D9-7E48-B8C8-480CD7363817}"/>
    <hyperlink ref="F440" r:id="rId437" display="file:///teams/DAL/2023.html" xr:uid="{E653CCF4-167C-B84F-BD9C-B2CD8BD831F1}"/>
    <hyperlink ref="B441" r:id="rId438" display="file:///players/m/morrimo01.html" xr:uid="{F91BB6A1-D00A-704F-97E2-955C2AFA68E8}"/>
    <hyperlink ref="F441" r:id="rId439" display="file:///teams/WAS/2023.html" xr:uid="{E8E222F8-8F75-4041-B632-3F75B203CCB9}"/>
    <hyperlink ref="B442" r:id="rId440" display="file:///players/m/murphtr02.html" xr:uid="{B58840D0-7B75-DB46-9459-6A8C3B6869D3}"/>
    <hyperlink ref="F442" r:id="rId441" display="file:///teams/NOP/2023.html" xr:uid="{AF3DA744-7622-5D44-8C35-63BDBBDE97E2}"/>
    <hyperlink ref="B443" r:id="rId442" display="file:///players/m/murrade01.html" xr:uid="{AE70F9B7-1192-6D4C-B57A-A3CE23C9BECA}"/>
    <hyperlink ref="F443" r:id="rId443" display="file:///teams/ATL/2023.html" xr:uid="{71DCFCCB-3E04-964D-9F49-DD05CA6AC6B3}"/>
    <hyperlink ref="B444" r:id="rId444" display="file:///players/m/murraja01.html" xr:uid="{9C17C019-3DE3-764F-B6EB-19E3F1DD8701}"/>
    <hyperlink ref="F444" r:id="rId445" display="file:///teams/DEN/2023.html" xr:uid="{F8056369-CFFE-6D44-8790-CF67E272EA59}"/>
    <hyperlink ref="B446" r:id="rId446" display="file:///players/m/murrake02.html" xr:uid="{8C5992D6-6300-7A49-8E74-36A2D16F784C}"/>
    <hyperlink ref="F446" r:id="rId447" display="file:///teams/SAC/2023.html" xr:uid="{6E345719-DA54-D149-BDD0-663CD5CC2C0F}"/>
    <hyperlink ref="B447" r:id="rId448" display="file:///players/m/muscami01.html" xr:uid="{6E156E7D-9F5E-BE4F-B4C7-3DC566A0711C}"/>
    <hyperlink ref="B448" r:id="rId449" display="file:///players/m/muscami01.html" xr:uid="{ED20A4C1-439C-674D-AF49-2B6170E8145C}"/>
    <hyperlink ref="F448" r:id="rId450" display="file:///teams/OKC/2023.html" xr:uid="{28A79B07-34CA-7645-9C93-2F33A1B9751F}"/>
    <hyperlink ref="B417" r:id="rId451" display="file:///players/m/mcgowbr01.html" xr:uid="{C818270C-EC49-B145-9E79-43B8FB25D8A5}"/>
    <hyperlink ref="F417" r:id="rId452" display="file:///teams/CHO/2023.html" xr:uid="{F4A52C88-E0EC-4F47-AF5D-C11014CA1AC0}"/>
    <hyperlink ref="B418" r:id="rId453" display="file:///players/m/mcgruro01.html" xr:uid="{797C3A96-31D5-F745-AAA1-AC27DCD744AA}"/>
    <hyperlink ref="F418" r:id="rId454" display="file:///teams/DET/2023.html" xr:uid="{B23218C9-A1EB-0D42-9B7A-AB79A678A96B}"/>
    <hyperlink ref="B419" r:id="rId455" display="file:///players/m/mclaujo01.html" xr:uid="{B0CBD3B8-2E17-BB4D-AC49-931E63422CAB}"/>
    <hyperlink ref="F419" r:id="rId456" display="file:///teams/MIN/2023.html" xr:uid="{100CC4B8-C4B8-D644-9D00-D6677566A522}"/>
    <hyperlink ref="B420" r:id="rId457" display="file:///players/m/meltode01.html" xr:uid="{1B50A670-3AD6-7F44-BA62-68E94F640495}"/>
    <hyperlink ref="F420" r:id="rId458" display="file:///teams/PHI/2023.html" xr:uid="{14694583-DB97-894C-872D-C194F9C5DCC6}"/>
    <hyperlink ref="B421" r:id="rId459" display="file:///players/m/merrisa01.html" xr:uid="{D6BB2EC4-D25C-BF40-A59D-3C1A799C048A}"/>
    <hyperlink ref="F421" r:id="rId460" display="file:///teams/CLE/2023.html" xr:uid="{CAA967E8-3194-5B4C-97BD-A6B0908D3C88}"/>
    <hyperlink ref="B423" r:id="rId461" display="file:///players/m/metuch01.html" xr:uid="{09AA8197-1A2D-7741-A2CB-FC911D483565}"/>
    <hyperlink ref="F423" r:id="rId462" display="file:///teams/SAC/2023.html" xr:uid="{C9BBC4EF-D5FD-4B48-B22A-EE7D3C2A2D48}"/>
    <hyperlink ref="B424" r:id="rId463" display="file:///players/m/middlkh01.html" xr:uid="{7748DB99-417C-BB4F-9D03-9036EAB3E98C}"/>
    <hyperlink ref="F424" r:id="rId464" display="file:///teams/MIL/2023.html" xr:uid="{C67F818C-5FC7-914F-9F90-4860A0A407CE}"/>
    <hyperlink ref="B425" r:id="rId465" display="file:///players/m/millspa02.html" xr:uid="{FE103660-5A94-8640-891B-3E4A44F26E2F}"/>
    <hyperlink ref="F425" r:id="rId466" display="file:///teams/BRK/2023.html" xr:uid="{6EC3CBAA-5C60-D142-8436-BF00C74D0DB7}"/>
    <hyperlink ref="B426" r:id="rId467" display="file:///players/m/miltosh01.html" xr:uid="{8A16ECB4-02FE-6646-9AC9-2F8DD74D6157}"/>
    <hyperlink ref="F426" r:id="rId468" display="file:///teams/PHI/2023.html" xr:uid="{E6186116-7E76-8D4F-A4A0-EDCC75726FA4}"/>
    <hyperlink ref="B427" r:id="rId469" display="file:///players/m/minotjo01.html" xr:uid="{8FE8BC54-C284-D149-AD48-E256700ED78B}"/>
    <hyperlink ref="F427" r:id="rId470" display="file:///teams/MIN/2023.html" xr:uid="{D9D06E3B-894C-FD4F-B965-0AD733282CC6}"/>
    <hyperlink ref="B428" r:id="rId471" display="file:///players/m/mitchda01.html" xr:uid="{B892F503-B5F0-B145-8CA7-25DA0A892815}"/>
    <hyperlink ref="F428" r:id="rId472" display="file:///teams/SAC/2023.html" xr:uid="{B54D796F-D456-5D41-AFCC-217151D3AFA1}"/>
    <hyperlink ref="B429" r:id="rId473" display="file:///players/m/mitchdo01.html" xr:uid="{BC270561-4706-0041-ADE6-8B0E41518515}"/>
    <hyperlink ref="F429" r:id="rId474" display="file:///teams/CLE/2023.html" xr:uid="{36C39337-1CE5-2840-96D3-4DD7A816AE3D}"/>
    <hyperlink ref="B430" r:id="rId475" display="file:///players/m/mobleev01.html" xr:uid="{7EB91581-4C9D-5C47-A57B-F9BF2FF7944D}"/>
    <hyperlink ref="F430" r:id="rId476" display="file:///teams/CLE/2023.html" xr:uid="{925CF4CE-17F4-CB4F-8CBF-F861865C8DF2}"/>
    <hyperlink ref="B431" r:id="rId477" display="file:///players/m/mobleis01.html" xr:uid="{0A3E9B90-CA7A-9845-85D5-831332A7EC72}"/>
    <hyperlink ref="F431" r:id="rId478" display="file:///teams/CLE/2023.html" xr:uid="{C638D4E1-6E99-684F-9931-FA22234896B3}"/>
    <hyperlink ref="B432" r:id="rId479" display="file:///players/m/monekch01.html" xr:uid="{3147E8E8-7102-9346-86E5-100BB4D85A74}"/>
    <hyperlink ref="F432" r:id="rId480" display="file:///teams/SAC/2023.html" xr:uid="{CE0FFB2B-2515-6046-A327-E8B85C2DD15D}"/>
    <hyperlink ref="B401" r:id="rId481" display="file:///players/m/martity01.html" xr:uid="{CBD7C07D-33F4-D549-84B5-63E4923E7C3E}"/>
    <hyperlink ref="F401" r:id="rId482" display="file:///teams/ATL/2023.html" xr:uid="{87C5933B-E381-4B46-A771-DDC020ABD25B}"/>
    <hyperlink ref="B402" r:id="rId483" display="file:///players/m/mathega01.html" xr:uid="{284FAC87-D684-D34D-AA69-174EBA752823}"/>
    <hyperlink ref="B403" r:id="rId484" display="file:///players/m/mathega01.html" xr:uid="{0F93D33A-FCD8-D84C-A9B2-E1A2AD264DD2}"/>
    <hyperlink ref="F403" r:id="rId485" display="file:///teams/HOU/2023.html" xr:uid="{7142BB59-2E77-9643-A84C-0F4360D18536}"/>
    <hyperlink ref="B404" r:id="rId486" display="file:///players/m/mathega01.html" xr:uid="{0F619129-E1A7-0D43-8FFC-855C820AC8D5}"/>
    <hyperlink ref="F404" r:id="rId487" display="file:///teams/ATL/2023.html" xr:uid="{8DCA63A4-60DB-F04A-AF40-3EDB73CB7F04}"/>
    <hyperlink ref="B405" r:id="rId488" display="file:///players/m/mathube01.html" xr:uid="{86F65854-7080-C743-8C92-A1112E1AD171}"/>
    <hyperlink ref="F405" r:id="rId489" display="file:///teams/IND/2023.html" xr:uid="{43F7ED2F-510B-1747-99A8-EECD1DA459F1}"/>
    <hyperlink ref="B406" r:id="rId490" display="file:///players/m/matthwe02.html" xr:uid="{447D9C07-2B09-F446-AE5F-8AC5C17E4ED3}"/>
    <hyperlink ref="F406" r:id="rId491" display="file:///teams/MIL/2023.html" xr:uid="{3133E5D6-7AF7-294E-900B-4A4643CB3B0B}"/>
    <hyperlink ref="B407" r:id="rId492" display="file:///players/m/maxeyty01.html" xr:uid="{2EA74F3D-D336-D448-8B53-6474F898F39B}"/>
    <hyperlink ref="F407" r:id="rId493" display="file:///teams/PHI/2023.html" xr:uid="{2EDF68D7-203B-654F-8530-E79E8E4A97EA}"/>
    <hyperlink ref="B408" r:id="rId494" display="file:///players/m/mcbrimi01.html" xr:uid="{CF8C0FD0-FD62-2842-A726-8B1A23734DB3}"/>
    <hyperlink ref="F408" r:id="rId495" display="file:///teams/NYK/2023.html" xr:uid="{949B8C44-538D-9545-875E-95394AD79763}"/>
    <hyperlink ref="B409" r:id="rId496" display="file:///players/m/mccolcj01.html" xr:uid="{95FAE652-FC3E-DA42-83A1-AF6933CE63A9}"/>
    <hyperlink ref="F409" r:id="rId497" display="file:///teams/NOP/2023.html" xr:uid="{84E8054D-7EE1-C349-BC97-E8F2714B525A}"/>
    <hyperlink ref="B410" r:id="rId498" display="file:///players/m/mccontj01.html" xr:uid="{EEC01ED7-8853-C345-A87F-1C5693382023}"/>
    <hyperlink ref="F410" r:id="rId499" display="file:///teams/IND/2023.html" xr:uid="{085F5EC8-C232-D549-A80D-D7B31814796A}"/>
    <hyperlink ref="B411" r:id="rId500" display="file:///players/m/mcdanja02.html" xr:uid="{69AE900E-F755-1442-94A0-9569342CA381}"/>
    <hyperlink ref="F411" r:id="rId501" display="file:///teams/MIN/2023.html" xr:uid="{6929C130-8285-2B48-9B3C-2F35CFA312AF}"/>
    <hyperlink ref="B412" r:id="rId502" display="file:///players/m/mcdanja01.html" xr:uid="{EC767EC4-3EC8-6C4A-B326-5A2FA6BC7229}"/>
    <hyperlink ref="B413" r:id="rId503" display="file:///players/m/mcdanja01.html" xr:uid="{C05309CA-F494-784D-A0DE-71C985546D14}"/>
    <hyperlink ref="F413" r:id="rId504" display="file:///teams/CHO/2023.html" xr:uid="{71A43F2C-A14E-A642-AA70-05C9ABBE1A08}"/>
    <hyperlink ref="B414" r:id="rId505" display="file:///players/m/mcdanja01.html" xr:uid="{9A12B80B-D741-1C44-B044-90E2F4C387CC}"/>
    <hyperlink ref="F414" r:id="rId506" display="file:///teams/PHI/2023.html" xr:uid="{DA7E31B1-9B9E-2D47-8B43-64004B873868}"/>
    <hyperlink ref="B415" r:id="rId507" display="file:///players/m/mcderdo01.html" xr:uid="{035FC3E4-A7CE-E44F-A73F-F6197CB438E6}"/>
    <hyperlink ref="F415" r:id="rId508" display="file:///teams/SAS/2023.html" xr:uid="{5683A2C9-EFDF-2A40-9A2E-0FED40C7A6E8}"/>
    <hyperlink ref="B416" r:id="rId509" display="file:///players/m/mcgeeja01.html" xr:uid="{C34F7F53-C180-AA42-AF55-E8BE9CE89C10}"/>
    <hyperlink ref="F416" r:id="rId510" display="file:///teams/DAL/2023.html" xr:uid="{D15DD2D4-54AD-3245-9100-BAB2BF92EAC0}"/>
    <hyperlink ref="B385" r:id="rId511" display="file:///players/l/loveke01.html" xr:uid="{CB6F0875-F8F5-5C47-8B63-227FF02D050C}"/>
    <hyperlink ref="F385" r:id="rId512" display="file:///teams/MIA/2023.html" xr:uid="{DC8F03DA-A6F5-5640-8B0D-616B000252B6}"/>
    <hyperlink ref="B386" r:id="rId513" display="file:///players/l/lowryky01.html" xr:uid="{D4AC15BB-3CED-024C-96CC-0EB7F2781C77}"/>
    <hyperlink ref="F386" r:id="rId514" display="file:///teams/MIA/2023.html" xr:uid="{A5B5B88B-25BB-2043-B7A8-4844C0753F2E}"/>
    <hyperlink ref="B387" r:id="rId515" display="file:///players/l/lylestr01.html" xr:uid="{73F60834-1E68-274A-A1A9-170CCEC3D667}"/>
    <hyperlink ref="F387" r:id="rId516" display="file:///teams/SAC/2023.html" xr:uid="{2C108FB7-2E36-5E43-B60C-9A3056ACCCC3}"/>
    <hyperlink ref="B388" r:id="rId517" display="file:///players/m/maledth01.html" xr:uid="{38C98AC4-3ACE-A945-A065-9A2F3E621AF6}"/>
    <hyperlink ref="F388" r:id="rId518" display="file:///teams/CHO/2023.html" xr:uid="{DA9559C3-5F06-2D48-BA11-6C4CC1E49AF4}"/>
    <hyperlink ref="B389" r:id="rId519" display="file:///players/m/mamuksa01.html" xr:uid="{F69524D5-36CB-2147-A4B5-2260EAE1FA99}"/>
    <hyperlink ref="B390" r:id="rId520" display="file:///players/m/mamuksa01.html" xr:uid="{B8161650-0DF1-C247-98AF-FEEDBD21E4BC}"/>
    <hyperlink ref="F390" r:id="rId521" display="file:///teams/MIL/2023.html" xr:uid="{1BB292BD-F670-444E-9151-26ED6F8A666B}"/>
    <hyperlink ref="B391" r:id="rId522" display="file:///players/m/mamuksa01.html" xr:uid="{4C280B65-3868-0444-A5F3-60A9BF6D5060}"/>
    <hyperlink ref="F391" r:id="rId523" display="file:///teams/SAS/2023.html" xr:uid="{7F129253-05CE-5049-9ACE-BB939029F28D}"/>
    <hyperlink ref="B392" r:id="rId524" display="file:///players/m/mannte01.html" xr:uid="{E616C487-2E3B-0540-A962-773A25DFE632}"/>
    <hyperlink ref="F392" r:id="rId525" display="file:///teams/LAC/2023.html" xr:uid="{0160B5BF-AE01-D14B-97A8-0E5EBF19FA82}"/>
    <hyperlink ref="B393" r:id="rId526" display="file:///players/m/manntr01.html" xr:uid="{08B2AD91-156B-1547-B24E-15031D5A4C19}"/>
    <hyperlink ref="F393" r:id="rId527" display="file:///teams/OKC/2023.html" xr:uid="{3BFFDFE9-0584-9F46-B7CE-E94B770FD985}"/>
    <hyperlink ref="B394" r:id="rId528" display="file:///players/m/marjabo01.html" xr:uid="{4A5B2434-8CF9-FA48-95FE-380D2D9C3795}"/>
    <hyperlink ref="F394" r:id="rId529" display="file:///teams/HOU/2023.html" xr:uid="{5BE7320E-1855-634A-A4DA-8E7AC6572B68}"/>
    <hyperlink ref="B395" r:id="rId530" display="file:///players/m/markkla01.html" xr:uid="{6F779F26-8A14-8343-8495-66535474C183}"/>
    <hyperlink ref="F395" r:id="rId531" display="file:///teams/UTA/2023.html" xr:uid="{AF44B441-A691-0547-8C99-87120FB5B614}"/>
    <hyperlink ref="B396" r:id="rId532" display="file:///players/m/marshna01.html" xr:uid="{38FB0C82-9603-8F45-A140-AE20187CF073}"/>
    <hyperlink ref="F396" r:id="rId533" display="file:///teams/NOP/2023.html" xr:uid="{C07AF89B-95E1-C344-BB62-AC00566BBC2D}"/>
    <hyperlink ref="B398" r:id="rId534" display="file:///players/m/martica02.html" xr:uid="{216ED322-2684-B540-88A9-C54E516B1E58}"/>
    <hyperlink ref="F398" r:id="rId535" display="file:///teams/MIA/2023.html" xr:uid="{D3158FE7-1EA7-C94A-80EC-5607C856396A}"/>
    <hyperlink ref="B399" r:id="rId536" display="file:///players/m/martico01.html" xr:uid="{44BB229B-BBD0-6049-973A-4BA4DCBCF402}"/>
    <hyperlink ref="F399" r:id="rId537" display="file:///teams/CHO/2023.html" xr:uid="{1CC0FDC6-AB46-9640-AE32-907EA56AB483}"/>
    <hyperlink ref="B400" r:id="rId538" display="file:///players/m/martike04.html" xr:uid="{2AE1C578-7779-2C4C-A088-0FC80F02BD80}"/>
    <hyperlink ref="F400" r:id="rId539" display="file:///teams/HOU/2023.html" xr:uid="{3D3E6438-5DF3-C440-8950-70F52D0062F2}"/>
    <hyperlink ref="B369" r:id="rId540" display="file:///players/l/leesa01.html" xr:uid="{3A0A6412-0F90-E94B-B89F-4B05C118403C}"/>
    <hyperlink ref="F369" r:id="rId541" display="file:///teams/PHO/2023.html" xr:uid="{61EEDB71-4F42-C642-A1C9-5D10ECFDCEA1}"/>
    <hyperlink ref="B370" r:id="rId542" display="file:///players/l/lenal01.html" xr:uid="{E755FFEB-BC99-C044-A5DD-C00F1AE5A88E}"/>
    <hyperlink ref="F370" r:id="rId543" display="file:///teams/SAC/2023.html" xr:uid="{C26236A9-CBF6-F540-8A39-5541916609D3}"/>
    <hyperlink ref="B371" r:id="rId544" display="file:///players/l/leonaka01.html" xr:uid="{3DAC862C-EC8C-D948-AF2E-38FF3FA55AC3}"/>
    <hyperlink ref="F371" r:id="rId545" display="file:///teams/LAC/2023.html" xr:uid="{A14151B3-0032-C84C-A7C5-9B3966676081}"/>
    <hyperlink ref="B373" r:id="rId546" display="file:///players/l/leoname01.html" xr:uid="{B07D0685-3945-B44E-A664-22F58EAB3300}"/>
    <hyperlink ref="F373" r:id="rId547" display="file:///teams/MIL/2023.html" xr:uid="{6AC3259A-D5F7-F24A-9727-FECE08FDC70E}"/>
    <hyperlink ref="B374" r:id="rId548" display="file:///players/l/leverca01.html" xr:uid="{8CF9F276-F2D6-344A-A469-CCB649207A41}"/>
    <hyperlink ref="F374" r:id="rId549" display="file:///teams/CLE/2023.html" xr:uid="{274A31CA-91A8-544F-8F01-49B7FCF9F6FB}"/>
    <hyperlink ref="B375" r:id="rId550" display="file:///players/l/lewiski01.html" xr:uid="{7E481B0E-3E5E-8B4F-B416-17B18A41D0E5}"/>
    <hyperlink ref="F375" r:id="rId551" display="file:///teams/NOP/2023.html" xr:uid="{FCB67822-2CAA-1347-80E6-9E8C88FF39B8}"/>
    <hyperlink ref="B376" r:id="rId552" display="file:///players/l/lillada01.html" xr:uid="{3774BE28-7FB9-2B4E-BDB7-051503C80CB2}"/>
    <hyperlink ref="F376" r:id="rId553" display="file:///teams/POR/2023.html" xr:uid="{02791CC2-3CFE-3F4A-9B68-EB91D00AD217}"/>
    <hyperlink ref="B377" r:id="rId554" display="file:///players/l/littlna01.html" xr:uid="{7D069DCB-9FCB-F74D-B496-D7F26C365F6B}"/>
    <hyperlink ref="F377" r:id="rId555" display="file:///teams/POR/2023.html" xr:uid="{D3B70DF0-BF12-A14E-AF0D-F8F0D7C9A5D4}"/>
    <hyperlink ref="B378" r:id="rId556" display="file:///players/l/liveris01.html" xr:uid="{9C1FE9A5-1BE0-F94A-8F7C-80D822544066}"/>
    <hyperlink ref="F378" r:id="rId557" display="file:///teams/DET/2023.html" xr:uid="{D5DC7EED-3B7A-7A47-89AB-845BB8737671}"/>
    <hyperlink ref="B379" r:id="rId558" display="file:///players/l/loftoke01.html" xr:uid="{F23EB6D6-5944-AB49-B73B-E163971DF327}"/>
    <hyperlink ref="F379" r:id="rId559" display="file:///teams/MEM/2023.html" xr:uid="{AC10F8F8-7CFC-9E48-9F38-1007F1321F79}"/>
    <hyperlink ref="B380" r:id="rId560" display="file:///players/l/looneke01.html" xr:uid="{1C9DADDD-04EF-3F4E-96B0-E2676BE627D1}"/>
    <hyperlink ref="F380" r:id="rId561" display="file:///teams/GSW/2023.html" xr:uid="{A295C18C-ED48-5D40-9E57-296A8BEE00E1}"/>
    <hyperlink ref="B381" r:id="rId562" display="file:///players/l/lopezbr01.html" xr:uid="{0E4387B2-EE21-844E-974D-31A3CA4425BA}"/>
    <hyperlink ref="F381" r:id="rId563" display="file:///teams/MIL/2023.html" xr:uid="{9532B389-9D1A-AD47-8970-85090FB937EF}"/>
    <hyperlink ref="B382" r:id="rId564" display="file:///players/l/lopezro01.html" xr:uid="{857FB999-4CD3-A247-A0A6-40BDE990423B}"/>
    <hyperlink ref="F382" r:id="rId565" display="file:///teams/CLE/2023.html" xr:uid="{B55ABD4D-5276-AA4D-AAA7-DD6435F2D1FF}"/>
    <hyperlink ref="B383" r:id="rId566" display="file:///players/l/loveke01.html" xr:uid="{A19BD1E1-2E36-CD4B-AC1B-74FDD618EC6C}"/>
    <hyperlink ref="B384" r:id="rId567" display="file:///players/l/loveke01.html" xr:uid="{43B2C42B-EA82-A746-94A3-F1B501884845}"/>
    <hyperlink ref="F384" r:id="rId568" display="file:///teams/CLE/2023.html" xr:uid="{C3689ABF-F801-7D4B-9722-B71525614B83}"/>
    <hyperlink ref="B353" r:id="rId569" display="file:///players/k/korkmfu01.html" xr:uid="{BB5711AD-9C36-864C-981B-A384A6F33895}"/>
    <hyperlink ref="F353" r:id="rId570" display="file:///teams/PHI/2023.html" xr:uid="{2EC8F0F2-58BB-664F-9E1C-6A0CA5F861E0}"/>
    <hyperlink ref="B354" r:id="rId571" display="file:///players/k/kornelu01.html" xr:uid="{94AE1FCE-5813-2E42-8A9D-22B98E2EED12}"/>
    <hyperlink ref="F354" r:id="rId572" display="file:///teams/BOS/2023.html" xr:uid="{22FBD8DB-F559-B143-85D2-8DA665D4F02D}"/>
    <hyperlink ref="B355" r:id="rId573" display="file:///players/k/krejcvi01.html" xr:uid="{99A56BA2-218F-F147-B67B-78723273F45E}"/>
    <hyperlink ref="F355" r:id="rId574" display="file:///teams/ATL/2023.html" xr:uid="{C19D3B8E-30AA-0C49-9798-450565944471}"/>
    <hyperlink ref="B356" r:id="rId575" display="file:///players/k/kuminjo01.html" xr:uid="{5685F576-BFC8-A94B-B0E5-90405A8A839A}"/>
    <hyperlink ref="F356" r:id="rId576" display="file:///teams/GSW/2023.html" xr:uid="{F55037CD-FCB1-E746-83B0-B33A333A4F68}"/>
    <hyperlink ref="B357" r:id="rId577" display="file:///players/k/kuzmaky01.html" xr:uid="{26A5571F-D5F0-1340-A09E-4749A8454886}"/>
    <hyperlink ref="F357" r:id="rId578" display="file:///teams/WAS/2023.html" xr:uid="{2441039A-9A88-E442-A294-E021097C1CB3}"/>
    <hyperlink ref="B358" r:id="rId579" display="file:///players/l/lamban01.html" xr:uid="{C67C748C-FC67-704F-AF79-9A28374744B4}"/>
    <hyperlink ref="F358" r:id="rId580" display="file:///teams/GSW/2023.html" xr:uid="{765D1483-15AA-164E-876F-A255DE331D9D}"/>
    <hyperlink ref="B359" r:id="rId581" display="file:///players/l/landajo01.html" xr:uid="{907C9211-88FA-CE44-9AED-5DDF261F3D8F}"/>
    <hyperlink ref="F359" r:id="rId582" display="file:///teams/PHO/2023.html" xr:uid="{CE795820-04D8-0B43-A7AE-34703DD8DCCC}"/>
    <hyperlink ref="B360" r:id="rId583" display="file:///players/l/langfro01.html" xr:uid="{681EFAFF-EED7-4E46-8419-76E3BED1F47C}"/>
    <hyperlink ref="F360" r:id="rId584" display="file:///teams/SAS/2023.html" xr:uid="{CD7C5A07-588D-9247-98C8-7FAD81F4325E}"/>
    <hyperlink ref="B361" r:id="rId585" display="file:///players/l/laravja01.html" xr:uid="{A9F3AFF7-2903-0641-A6E0-7F4122861104}"/>
    <hyperlink ref="F361" r:id="rId586" display="file:///teams/MEM/2023.html" xr:uid="{707E829A-95BE-6E4E-8635-B7845509BA67}"/>
    <hyperlink ref="B362" r:id="rId587" display="file:///players/l/lavinza01.html" xr:uid="{EC2DBF1F-811E-0645-A1A7-104BA703AC35}"/>
    <hyperlink ref="F362" r:id="rId588" display="file:///teams/CHI/2023.html" xr:uid="{96714F46-57BA-5A4D-A5C1-F0F5688DEE2A}"/>
    <hyperlink ref="B363" r:id="rId589" display="file:///players/l/lawsoaj01.html" xr:uid="{723C8451-BEF1-B14F-A1FA-26AA3FA68618}"/>
    <hyperlink ref="B364" r:id="rId590" display="file:///players/l/lawsoaj01.html" xr:uid="{815DB8B3-26E4-8C46-A21C-5191CD3B59FE}"/>
    <hyperlink ref="F364" r:id="rId591" display="file:///teams/MIN/2023.html" xr:uid="{0FC08EFE-1CFC-254A-806E-5E3C17FFF4B0}"/>
    <hyperlink ref="B365" r:id="rId592" display="file:///players/l/lawsoaj01.html" xr:uid="{B26508C2-A8EC-B441-A93D-87C85A542C4F}"/>
    <hyperlink ref="F365" r:id="rId593" display="file:///teams/DAL/2023.html" xr:uid="{FBFC9A40-5F87-494A-9C24-7CF35B9FFB5B}"/>
    <hyperlink ref="B366" r:id="rId594" display="file:///players/l/leeda03.html" xr:uid="{1E102CC2-7BCA-F544-8575-5760C2006F36}"/>
    <hyperlink ref="F366" r:id="rId595" display="file:///teams/PHO/2023.html" xr:uid="{A25D35CC-E09C-924C-87FE-25C0F4B710D5}"/>
    <hyperlink ref="B367" r:id="rId596" display="file:///players/l/leesa01.html" xr:uid="{F1CF51E8-89B7-1B4A-AF0A-6744B126B32C}"/>
    <hyperlink ref="B368" r:id="rId597" display="file:///players/l/leesa01.html" xr:uid="{2856F2DC-A9F4-A640-BFA0-AD8D0B6857F5}"/>
    <hyperlink ref="F368" r:id="rId598" display="file:///teams/PHI/2023.html" xr:uid="{4FF35D81-F326-784A-9B6B-AF8060A411B9}"/>
    <hyperlink ref="B337" r:id="rId599" display="file:///players/k/kaminfr01.html" xr:uid="{27E34AEA-6DD3-F049-8092-61215DCC5C83}"/>
    <hyperlink ref="F337" r:id="rId600" display="file:///teams/HOU/2023.html" xr:uid="{A4C9BD93-1B62-4F4F-8B62-8B1FAF2E7704}"/>
    <hyperlink ref="B338" r:id="rId601" display="file:///players/k/keelstr01.html" xr:uid="{9FE58782-98FF-0E41-BE13-FED5B27E4B59}"/>
    <hyperlink ref="F338" r:id="rId602" display="file:///teams/NYK/2023.html" xr:uid="{DE213F55-C1FB-7D4E-9D04-C7683AF0FE11}"/>
    <hyperlink ref="B339" r:id="rId603" display="file:///players/k/kennalu01.html" xr:uid="{936A039C-473E-8243-8B25-95B7E3BAF8CF}"/>
    <hyperlink ref="B340" r:id="rId604" display="file:///players/k/kennalu01.html" xr:uid="{3385D870-5746-EA42-AA75-38907CEE2844}"/>
    <hyperlink ref="F340" r:id="rId605" display="file:///teams/LAC/2023.html" xr:uid="{6F789C5C-3B47-B740-BF90-DDA60E0D6959}"/>
    <hyperlink ref="B341" r:id="rId606" display="file:///players/k/kennalu01.html" xr:uid="{06A114A4-FC9D-134B-9EF8-99A360E1671B}"/>
    <hyperlink ref="F341" r:id="rId607" display="file:///teams/MEM/2023.html" xr:uid="{BC8AF84F-4E8E-B041-B489-B7048643B46E}"/>
    <hyperlink ref="B342" r:id="rId608" display="file:///players/k/kesslwa01.html" xr:uid="{F7E25087-A118-664B-B2D1-5B672CE2499A}"/>
    <hyperlink ref="F342" r:id="rId609" display="file:///teams/UTA/2023.html" xr:uid="{C4402353-9281-404A-A6C6-F99E7030ABF0}"/>
    <hyperlink ref="B343" r:id="rId610" display="file:///players/k/keybr01.html" xr:uid="{EC0CECB2-3F10-8444-BFBF-F21E7F15ED58}"/>
    <hyperlink ref="F343" r:id="rId611" display="file:///teams/DET/2023.html" xr:uid="{F36E36D4-4391-374A-9B2F-B916B7A85E0D}"/>
    <hyperlink ref="B344" r:id="rId612" display="file:///players/k/kispeco01.html" xr:uid="{8BB7B118-549F-8F40-9F4E-FB034F5C8B60}"/>
    <hyperlink ref="F344" r:id="rId613" display="file:///teams/WAS/2023.html" xr:uid="{FCD96374-DA96-A140-B4A3-0ED1B405C0B6}"/>
    <hyperlink ref="B346" r:id="rId614" display="file:///players/k/klebima01.html" xr:uid="{A9CC8E6A-CAB9-F144-8D1C-B69BDCB92437}"/>
    <hyperlink ref="F346" r:id="rId615" display="file:///teams/DAL/2023.html" xr:uid="{F75C243A-FD22-2D46-B6B5-3C9C4416D2EA}"/>
    <hyperlink ref="B347" r:id="rId616" display="file:///players/k/knighna01.html" xr:uid="{5F8517CF-1A99-7B4E-A991-FEBADF7E0BDE}"/>
    <hyperlink ref="F347" r:id="rId617" display="file:///teams/MIN/2023.html" xr:uid="{0253AD22-3345-EC41-B521-87F0D1BBC909}"/>
    <hyperlink ref="B348" r:id="rId618" display="file:///players/k/knoxke01.html" xr:uid="{90571399-D0FC-BA4B-B820-3CE202E37301}"/>
    <hyperlink ref="B349" r:id="rId619" display="file:///players/k/knoxke01.html" xr:uid="{37538B21-0030-A849-A241-1B3BFD309A00}"/>
    <hyperlink ref="F349" r:id="rId620" display="file:///teams/DET/2023.html" xr:uid="{AE0A4755-951A-F947-ADEE-8A2F439A2B43}"/>
    <hyperlink ref="B350" r:id="rId621" display="file:///players/k/knoxke01.html" xr:uid="{95ED05FB-C3F3-8148-8FBE-8D2807412055}"/>
    <hyperlink ref="F350" r:id="rId622" display="file:///teams/POR/2023.html" xr:uid="{86FAEFB2-86FF-7B42-9822-C09302D75F8D}"/>
    <hyperlink ref="B351" r:id="rId623" display="file:///players/k/kolokch01.html" xr:uid="{F1A01E8C-402D-C947-A8C8-3AFD66A4BC6F}"/>
    <hyperlink ref="F351" r:id="rId624" display="file:///teams/TOR/2023.html" xr:uid="{F7DFD268-8304-D741-825D-0D0969169001}"/>
    <hyperlink ref="B352" r:id="rId625" display="file:///players/k/konchjo01.html" xr:uid="{60C979CF-FD08-2046-86B8-1F1166075501}"/>
    <hyperlink ref="F352" r:id="rId626" display="file:///teams/MEM/2023.html" xr:uid="{152264E0-0F1D-C14F-A2E3-DE70C5722338}"/>
    <hyperlink ref="B321" r:id="rId627" display="file:///players/j/jonesca03.html" xr:uid="{D8AD83A7-499D-6F4A-BC07-2D5765ACA580}"/>
    <hyperlink ref="F321" r:id="rId628" display="file:///teams/CHI/2023.html" xr:uid="{67991B91-C8A8-B146-B9C4-D6276E2E9452}"/>
    <hyperlink ref="B322" r:id="rId629" display="file:///players/j/jonesda03.html" xr:uid="{91951982-9EEE-7643-92C6-D708151C7212}"/>
    <hyperlink ref="B323" r:id="rId630" display="file:///players/j/jonesda03.html" xr:uid="{5AFD90F9-2023-834C-A836-A5B600701D68}"/>
    <hyperlink ref="F323" r:id="rId631" display="file:///teams/LAL/2023.html" xr:uid="{3D9F26BC-1191-9F48-B04C-A076FF0B9DC1}"/>
    <hyperlink ref="B324" r:id="rId632" display="file:///players/j/jonesda03.html" xr:uid="{A6CD39C6-3EDC-DB46-A91D-8D89AD3F6BAE}"/>
    <hyperlink ref="F324" r:id="rId633" display="file:///teams/UTA/2023.html" xr:uid="{AC9D762D-7ECE-B440-88AD-233D34D9E3B3}"/>
    <hyperlink ref="B325" r:id="rId634" display="file:///players/j/jonesde02.html" xr:uid="{35491A82-94C8-DF4D-BC87-D4CB29EA4EE5}"/>
    <hyperlink ref="F325" r:id="rId635" display="file:///teams/CHI/2023.html" xr:uid="{070FB057-393B-4141-989B-6A229C137E61}"/>
    <hyperlink ref="B326" r:id="rId636" display="file:///players/j/joneshe01.html" xr:uid="{1E590A46-6E12-224B-9C40-D670BBE68ECA}"/>
    <hyperlink ref="F326" r:id="rId637" display="file:///teams/NOP/2023.html" xr:uid="{9A32669D-989F-DC48-93F3-22472B492F58}"/>
    <hyperlink ref="B327" r:id="rId638" display="file:///players/j/joneska01.html" xr:uid="{C81655B1-59AD-9A4F-9FA1-BF0291A3EC39}"/>
    <hyperlink ref="F327" r:id="rId639" display="file:///teams/CHO/2023.html" xr:uid="{C26D9229-669A-5747-A6D7-F824500EEE57}"/>
    <hyperlink ref="B328" r:id="rId640" display="file:///players/j/jonestr01.html" xr:uid="{B318C9AF-D6FB-B742-A9FD-EE96C944D055}"/>
    <hyperlink ref="F328" r:id="rId641" display="file:///teams/SAS/2023.html" xr:uid="{C1C83C39-4074-F643-8695-E9553383695A}"/>
    <hyperlink ref="B329" r:id="rId642" display="file:///players/j/jonesty01.html" xr:uid="{434CD42C-FA38-5041-9B01-D2568AB9714D}"/>
    <hyperlink ref="F329" r:id="rId643" display="file:///teams/MEM/2023.html" xr:uid="{74E24821-8630-6B40-B623-483B90445763}"/>
    <hyperlink ref="B330" r:id="rId644" display="file:///players/j/jordade01.html" xr:uid="{D554189D-6B1C-2941-B9BF-13F84362E52D}"/>
    <hyperlink ref="F330" r:id="rId645" display="file:///teams/DEN/2023.html" xr:uid="{E9068460-3FE8-DC49-B935-9F8A7FFA5290}"/>
    <hyperlink ref="B331" r:id="rId646" display="file:///players/j/josepco01.html" xr:uid="{D4A9190C-79D8-FC44-B6A8-B975DCCB90AC}"/>
    <hyperlink ref="F331" r:id="rId647" display="file:///teams/DET/2023.html" xr:uid="{94797E69-EDBE-AF49-BA72-0124AF8D256C}"/>
    <hyperlink ref="B332" r:id="rId648" display="file:///players/j/jovicni01.html" xr:uid="{BDECF679-DA8A-664B-9AAC-F199A4FBFAE8}"/>
    <hyperlink ref="F332" r:id="rId649" display="file:///teams/MIA/2023.html" xr:uid="{E87B1867-3DD8-E749-BADE-BE0B3754317A}"/>
    <hyperlink ref="B333" r:id="rId650" display="file:///players/j/juzanjo01.html" xr:uid="{AF1EF438-7B02-9042-82A3-767D6A8A4421}"/>
    <hyperlink ref="F333" r:id="rId651" display="file:///teams/UTA/2023.html" xr:uid="{0D7576B8-18D2-ED4B-A28B-FE292D3DEC80}"/>
    <hyperlink ref="B334" r:id="rId652" display="file:///players/k/kabenmf01.html" xr:uid="{1D87DF1F-EE6F-5642-83AC-EFC0D0DD50A3}"/>
    <hyperlink ref="F334" r:id="rId653" display="file:///teams/BOS/2023.html" xr:uid="{869A4F26-0BA1-2342-8279-D6FD2571B3E0}"/>
    <hyperlink ref="B335" r:id="rId654" display="file:///players/k/kaminfr01.html" xr:uid="{7B508726-22D4-7448-985D-5988B8114178}"/>
    <hyperlink ref="B336" r:id="rId655" display="file:///players/k/kaminfr01.html" xr:uid="{B3C351F9-1840-4340-B654-6745FC4E91A3}"/>
    <hyperlink ref="F336" r:id="rId656" display="file:///teams/ATL/2023.html" xr:uid="{A494B5E5-D779-7744-9E55-7CB0B9B8C547}"/>
    <hyperlink ref="B305" r:id="rId657" display="file:///players/j/jacksre01.html" xr:uid="{9CBAC9C3-E9C9-B64E-B273-50A2206B1F13}"/>
    <hyperlink ref="F305" r:id="rId658" display="file:///teams/LAC/2023.html" xr:uid="{ACE18F9E-0CA8-4642-8413-2F7CB95C7827}"/>
    <hyperlink ref="B306" r:id="rId659" display="file:///players/j/jacksre01.html" xr:uid="{1B384678-45E9-674E-9277-F840FFA8117E}"/>
    <hyperlink ref="F306" r:id="rId660" display="file:///teams/DEN/2023.html" xr:uid="{11D0CC9E-8124-554F-BD5A-4F5AE6424197}"/>
    <hyperlink ref="B307" r:id="rId661" display="file:///players/j/jamesle01.html" xr:uid="{378CCB2C-5766-4B4F-BDEC-11CC5AA98CCA}"/>
    <hyperlink ref="F307" r:id="rId662" display="file:///teams/LAL/2023.html" xr:uid="{BB5544CB-E9FA-1045-BE90-6252B488E087}"/>
    <hyperlink ref="B308" r:id="rId663" display="file:///players/j/jeromty01.html" xr:uid="{ECDC03B4-4F7C-6A4F-8D04-104E1337C1AB}"/>
    <hyperlink ref="F308" r:id="rId664" display="file:///teams/GSW/2023.html" xr:uid="{185AAC6B-792A-C94F-8A35-D3D0E1FAD244}"/>
    <hyperlink ref="B309" r:id="rId665" display="file:///players/j/joeis01.html" xr:uid="{5C6EE922-2A07-1A49-9199-897A581C3902}"/>
    <hyperlink ref="F309" r:id="rId666" display="file:///teams/OKC/2023.html" xr:uid="{61AF037D-4CBD-E447-A255-D2C0E755E25E}"/>
    <hyperlink ref="B310" r:id="rId667" display="file:///players/j/johnsal02.html" xr:uid="{72F6950B-F152-6846-A7EA-F83B3B08D889}"/>
    <hyperlink ref="F310" r:id="rId668" display="file:///teams/SAS/2023.html" xr:uid="{6EBED890-8FA5-2A43-8623-EC2921324DA8}"/>
    <hyperlink ref="B311" r:id="rId669" display="file:///players/j/johnsca02.html" xr:uid="{9CAAA95C-492E-2B4D-B289-131E3732020C}"/>
    <hyperlink ref="B312" r:id="rId670" display="file:///players/j/johnsca02.html" xr:uid="{21CC7DE6-DFAA-2548-9F35-A25414584C73}"/>
    <hyperlink ref="F312" r:id="rId671" display="file:///teams/PHO/2023.html" xr:uid="{B6D28161-F2FD-FC41-9041-12E448AF9CF4}"/>
    <hyperlink ref="B313" r:id="rId672" display="file:///players/j/johnsca02.html" xr:uid="{2DCCE460-F0D4-7144-986E-8CD75DD3FA3A}"/>
    <hyperlink ref="F313" r:id="rId673" display="file:///teams/BRK/2023.html" xr:uid="{43A21620-1ED8-3341-B87C-03F154D9DA4A}"/>
    <hyperlink ref="B314" r:id="rId674" display="file:///players/j/johnsja05.html" xr:uid="{BCBF21C2-2ED2-D045-A277-E2D208CFD157}"/>
    <hyperlink ref="F314" r:id="rId675" display="file:///teams/ATL/2023.html" xr:uid="{51E5A4C3-342B-1446-8727-75C7D62577BA}"/>
    <hyperlink ref="B315" r:id="rId676" display="file:///players/j/johnsja01.html" xr:uid="{E4DADD90-7B58-DE45-BCF3-4261FB06656F}"/>
    <hyperlink ref="F315" r:id="rId677" display="file:///teams/IND/2023.html" xr:uid="{4F48993C-8818-074D-95E1-4D2DCA8361D1}"/>
    <hyperlink ref="B316" r:id="rId678" display="file:///players/j/johnske04.html" xr:uid="{C078CDFB-129E-1E4C-8094-40B2D6AB10DB}"/>
    <hyperlink ref="F316" r:id="rId679" display="file:///teams/SAS/2023.html" xr:uid="{9D210569-11E2-324C-8725-D0B641B89317}"/>
    <hyperlink ref="B317" r:id="rId680" display="file:///players/j/johnske07.html" xr:uid="{A89CFCF6-965A-5B4C-8732-A3B84E320CBD}"/>
    <hyperlink ref="F317" r:id="rId681" display="file:///teams/POR/2023.html" xr:uid="{91432A6A-45E0-1748-9B75-EECC94ED2E12}"/>
    <hyperlink ref="B319" r:id="rId682" display="file:///players/j/johnsst04.html" xr:uid="{38D58A24-E32D-134E-A541-761E0ADFFFCF}"/>
    <hyperlink ref="F319" r:id="rId683" display="file:///teams/SAS/2023.html" xr:uid="{8F873FD9-335D-1342-99B4-E0CE889CE220}"/>
    <hyperlink ref="B320" r:id="rId684" display="file:///players/j/jokicni01.html" xr:uid="{C48F77A3-E1D5-694B-B193-B533FB527DBB}"/>
    <hyperlink ref="F320" r:id="rId685" display="file:///teams/DEN/2023.html" xr:uid="{9565FE0B-1D0F-7245-9FB0-01B41B524B34}"/>
    <hyperlink ref="B289" r:id="rId686" display="file:///players/i/ibakase01.html" xr:uid="{0DA33752-A216-DE43-AC87-A001C7030F35}"/>
    <hyperlink ref="F289" r:id="rId687" display="file:///teams/MIL/2023.html" xr:uid="{AB77565C-302F-A14E-9E6F-5C9A59EFA37F}"/>
    <hyperlink ref="B290" r:id="rId688" display="file:///players/i/iguodan01.html" xr:uid="{6D82BEC9-A704-8B41-B889-48A9DFA89907}"/>
    <hyperlink ref="F290" r:id="rId689" display="file:///teams/GSW/2023.html" xr:uid="{F4232472-C1DD-2E45-A597-C1442D98D005}"/>
    <hyperlink ref="B292" r:id="rId690" display="file:///players/i/inglejo01.html" xr:uid="{98FE335A-B14D-2F45-970A-334B6504F64C}"/>
    <hyperlink ref="F292" r:id="rId691" display="file:///teams/MIL/2023.html" xr:uid="{2A246AF0-F810-314A-BBCC-2AFB5BD02A2F}"/>
    <hyperlink ref="B293" r:id="rId692" display="file:///players/i/ingrabr01.html" xr:uid="{EDF767FA-56AB-E14C-A9BF-2B88ABA7D2BF}"/>
    <hyperlink ref="F293" r:id="rId693" display="file:///teams/NOP/2023.html" xr:uid="{91738752-BEE2-7140-BAA3-B74186E51042}"/>
    <hyperlink ref="B294" r:id="rId694" display="file:///players/i/irvinky01.html" xr:uid="{3BCA39B9-2C4B-E249-89C8-4A79643A34F2}"/>
    <hyperlink ref="B295" r:id="rId695" display="file:///players/i/irvinky01.html" xr:uid="{278D5774-B4BF-0044-A0BA-4D0AF3BB6B90}"/>
    <hyperlink ref="F295" r:id="rId696" display="file:///teams/BRK/2023.html" xr:uid="{EC888187-C41F-5D4B-A543-CBAE5326ACD9}"/>
    <hyperlink ref="B296" r:id="rId697" display="file:///players/i/irvinky01.html" xr:uid="{F7D296B8-7309-BF44-97E0-B8707915D4DE}"/>
    <hyperlink ref="F296" r:id="rId698" display="file:///teams/DAL/2023.html" xr:uid="{AD73BEAC-83EE-1844-B0F0-10FBDDE24511}"/>
    <hyperlink ref="B297" r:id="rId699" display="file:///players/i/isaacjo01.html" xr:uid="{153E9307-7D25-ED4F-B8A3-1E6915FCAF71}"/>
    <hyperlink ref="F297" r:id="rId700" display="file:///teams/ORL/2023.html" xr:uid="{45EE53D4-8AB3-6143-8FBE-C56697533D96}"/>
    <hyperlink ref="B298" r:id="rId701" display="file:///players/i/iveyja01.html" xr:uid="{DA2985CD-594D-F242-9056-45399F7EA979}"/>
    <hyperlink ref="F298" r:id="rId702" display="file:///teams/DET/2023.html" xr:uid="{CD6934F0-0785-334F-8BA4-62FCEB6AF867}"/>
    <hyperlink ref="B299" r:id="rId703" display="file:///players/j/jacksfr01.html" xr:uid="{A22F4B16-FE6C-514B-88E4-15B45D797F5A}"/>
    <hyperlink ref="F299" r:id="rId704" display="file:///teams/UTA/2023.html" xr:uid="{7D52F305-8B0A-CA4C-B4B5-B699358A10BB}"/>
    <hyperlink ref="B300" r:id="rId705" display="file:///players/j/jacksis01.html" xr:uid="{DBE7935E-D835-CF42-B788-54C12163897A}"/>
    <hyperlink ref="F300" r:id="rId706" display="file:///teams/IND/2023.html" xr:uid="{402E4E96-042D-B047-A144-5C09C13F363A}"/>
    <hyperlink ref="B301" r:id="rId707" display="file:///players/j/jacksja02.html" xr:uid="{CB52D992-12E5-7547-A7EF-ABD02ABC7120}"/>
    <hyperlink ref="F301" r:id="rId708" display="file:///teams/MEM/2023.html" xr:uid="{484C960A-26A8-6B4F-AEDF-D6352D1C5257}"/>
    <hyperlink ref="B302" r:id="rId709" display="file:///players/j/jacksju01.html" xr:uid="{A7EC9677-9F7C-3A43-893F-F81AA5D18082}"/>
    <hyperlink ref="F302" r:id="rId710" display="file:///teams/BOS/2023.html" xr:uid="{85AE62F2-3CF0-E84A-82BE-FA94202C6469}"/>
    <hyperlink ref="B303" r:id="rId711" display="file:///players/j/jacksqu01.html" xr:uid="{40141D4B-C242-ED4B-B3F4-D9F825BEE2E6}"/>
    <hyperlink ref="F303" r:id="rId712" display="file:///teams/WAS/2023.html" xr:uid="{CC5524D4-F081-F046-ADA4-C69483A9BD0D}"/>
    <hyperlink ref="B304" r:id="rId713" display="file:///players/j/jacksre01.html" xr:uid="{8DD6F318-C716-DD4A-BA34-F8E03CBDCBEF}"/>
    <hyperlink ref="B273" r:id="rId714" display="file:///players/h/holidjr01.html" xr:uid="{32597F2B-3779-3942-BDF5-77E4018E0D31}"/>
    <hyperlink ref="F273" r:id="rId715" display="file:///teams/MIL/2023.html" xr:uid="{B769A9BE-75A7-214A-8150-28EBCA565F36}"/>
    <hyperlink ref="B274" r:id="rId716" display="file:///players/h/holidju01.html" xr:uid="{4522FA6E-EB84-7543-9234-D734964B68C6}"/>
    <hyperlink ref="B275" r:id="rId717" display="file:///players/h/holidju01.html" xr:uid="{F1DD90A9-69C4-7544-835A-69AEF58BFF68}"/>
    <hyperlink ref="F275" r:id="rId718" display="file:///teams/ATL/2023.html" xr:uid="{E81D24BA-2A45-8A42-B1D4-1EDA339ED4C3}"/>
    <hyperlink ref="B276" r:id="rId719" display="file:///players/h/holidju01.html" xr:uid="{CD74A673-D487-9C47-9331-50A3FC3A30A3}"/>
    <hyperlink ref="F276" r:id="rId720" display="file:///teams/DAL/2023.html" xr:uid="{19A36329-9E3F-7E4D-8CFC-A78EA6509921}"/>
    <hyperlink ref="B277" r:id="rId721" display="file:///players/h/holmeri01.html" xr:uid="{928B577F-42E2-4D4F-BFF0-E0A6F4C4B57D}"/>
    <hyperlink ref="F277" r:id="rId722" display="file:///teams/SAC/2023.html" xr:uid="{B02975E6-1530-C346-AC96-7D25A633F505}"/>
    <hyperlink ref="B278" r:id="rId723" display="file:///players/h/horfoal01.html" xr:uid="{DFF836D8-06B2-0C4D-B876-2C0FAFB5F43E}"/>
    <hyperlink ref="F278" r:id="rId724" display="file:///teams/BOS/2023.html" xr:uid="{BC19A4BD-68AE-DE49-991B-EE941517962A}"/>
    <hyperlink ref="B279" r:id="rId725" display="file:///players/h/hortota01.html" xr:uid="{F0EEDB02-509E-6246-BD6A-87D43C0D48E5}"/>
    <hyperlink ref="F279" r:id="rId726" display="file:///teams/UTA/2023.html" xr:uid="{ADC8DD3A-B5C1-7A48-9F44-26A3AE0BE3C9}"/>
    <hyperlink ref="B280" r:id="rId727" display="file:///players/h/houseda01.html" xr:uid="{9281A06F-B1A1-EF4A-BF79-FF1B946797AB}"/>
    <hyperlink ref="F280" r:id="rId728" display="file:///teams/PHI/2023.html" xr:uid="{A3FCC6C6-722F-944F-BB61-B3E4FE30A280}"/>
    <hyperlink ref="B281" r:id="rId729" display="file:///players/h/houstca01.html" xr:uid="{7BC2821D-5C1B-7148-90F6-5E77B0723012}"/>
    <hyperlink ref="F281" r:id="rId730" display="file:///teams/ORL/2023.html" xr:uid="{A5C5E34D-ECB8-CE41-8FB0-87B797C53412}"/>
    <hyperlink ref="B282" r:id="rId731" display="file:///players/h/hudgitr01.html" xr:uid="{A712A8FC-CA90-C745-8C5D-497F36FC3E45}"/>
    <hyperlink ref="F282" r:id="rId732" display="file:///teams/HOU/2023.html" xr:uid="{F9875FD9-38C3-5444-B89A-64327C233D08}"/>
    <hyperlink ref="B283" r:id="rId733" display="file:///players/h/huertke01.html" xr:uid="{91163820-6A07-1743-B164-C3FAA32B0B1D}"/>
    <hyperlink ref="F283" r:id="rId734" display="file:///teams/SAC/2023.html" xr:uid="{134E77AD-E17C-1E4A-AFE9-E60C3BD79B15}"/>
    <hyperlink ref="B284" r:id="rId735" display="file:///players/h/huffja01.html" xr:uid="{3E67C1A8-3200-8A4E-9D4C-519F44992686}"/>
    <hyperlink ref="F284" r:id="rId736" display="file:///teams/WAS/2023.html" xr:uid="{2976B181-248A-2940-B912-E50200EBB147}"/>
    <hyperlink ref="B285" r:id="rId737" display="file:///players/h/huntede01.html" xr:uid="{99E228C4-A928-D64D-BC65-44A8596DC2D9}"/>
    <hyperlink ref="F285" r:id="rId738" display="file:///teams/ATL/2023.html" xr:uid="{CBFEE8BD-0C47-1D4C-A91E-9DCDEB150F2A}"/>
    <hyperlink ref="B286" r:id="rId739" display="file:///players/h/hylanbo01.html" xr:uid="{A83EACD2-9A56-5244-98A8-F45EBE14400C}"/>
    <hyperlink ref="B287" r:id="rId740" display="file:///players/h/hylanbo01.html" xr:uid="{FB610DCD-DD5C-104C-A8D8-4D0E93E61474}"/>
    <hyperlink ref="F287" r:id="rId741" display="file:///teams/DEN/2023.html" xr:uid="{983B697F-72D6-F14D-B53D-EB23C64B5625}"/>
    <hyperlink ref="B288" r:id="rId742" display="file:///players/h/hylanbo01.html" xr:uid="{0E17374E-6FCF-1240-B5CA-F0CCCE6686B0}"/>
    <hyperlink ref="F288" r:id="rId743" display="file:///teams/LAC/2023.html" xr:uid="{68F133F4-1654-FC4C-B211-451C07A3DE39}"/>
    <hyperlink ref="B257" r:id="rId744" display="file:///players/h/hasleud01.html" xr:uid="{823D273C-5AB1-F94D-BF98-73C9B2E22944}"/>
    <hyperlink ref="F257" r:id="rId745" display="file:///teams/MIA/2023.html" xr:uid="{F3907456-8438-714C-B451-9DE3600E3B4B}"/>
    <hyperlink ref="B258" r:id="rId746" display="file:///players/h/hausesa01.html" xr:uid="{2257C544-AC84-8B42-95EB-C591916D5502}"/>
    <hyperlink ref="F258" r:id="rId747" display="file:///teams/BOS/2023.html" xr:uid="{95F987AF-7242-CB46-BAC6-08D9E1B5539C}"/>
    <hyperlink ref="B259" r:id="rId748" display="file:///players/h/hayesja02.html" xr:uid="{BDF5F174-6981-B246-BDEB-ACD7AACCAE78}"/>
    <hyperlink ref="F259" r:id="rId749" display="file:///teams/NOP/2023.html" xr:uid="{BCEC043B-C7E7-5A40-B6A8-0EB7EEC2395E}"/>
    <hyperlink ref="B260" r:id="rId750" display="file:///players/h/hayeski01.html" xr:uid="{37E9D060-B7B3-A643-A991-1EFE2C64F8CA}"/>
    <hyperlink ref="F260" r:id="rId751" display="file:///teams/DET/2023.html" xr:uid="{7A30C922-6D56-914D-A2E9-8124CB9B90AD}"/>
    <hyperlink ref="B261" r:id="rId752" display="file:///players/h/haywago01.html" xr:uid="{5CCEBEEE-215E-554B-A44B-BC5878231495}"/>
    <hyperlink ref="F261" r:id="rId753" display="file:///teams/CHO/2023.html" xr:uid="{AB7B8D44-4AA3-7D4B-A4B1-21D62FB2233F}"/>
    <hyperlink ref="B262" r:id="rId754" display="file:///players/h/hernaju01.html" xr:uid="{8A229C2E-AAC2-8342-BB21-215145CED19B}"/>
    <hyperlink ref="F262" r:id="rId755" display="file:///teams/TOR/2023.html" xr:uid="{186C5486-0996-CA4F-B559-30AA698B03D2}"/>
    <hyperlink ref="B263" r:id="rId756" display="file:///players/h/hernawi01.html" xr:uid="{08E58534-B70C-DD47-A62D-4BF42C49F2ED}"/>
    <hyperlink ref="F263" r:id="rId757" display="file:///teams/NOP/2023.html" xr:uid="{F43F615E-D6EF-C34C-A123-5305FAB79827}"/>
    <hyperlink ref="B265" r:id="rId758" display="file:///players/h/herroty01.html" xr:uid="{AF823F20-FD79-214F-90CB-881851698887}"/>
    <hyperlink ref="F265" r:id="rId759" display="file:///teams/MIA/2023.html" xr:uid="{C4F8CFAE-5228-5546-83F1-E625D746010D}"/>
    <hyperlink ref="B266" r:id="rId760" display="file:///players/h/hieldbu01.html" xr:uid="{FFA1BCAE-AFE6-4843-8801-F6D7614EEEDC}"/>
    <hyperlink ref="F266" r:id="rId761" display="file:///teams/IND/2023.html" xr:uid="{7AC827F5-AD36-7E47-B6E2-A2C97D09149A}"/>
    <hyperlink ref="B267" r:id="rId762" display="file:///players/h/highsha01.html" xr:uid="{F3D0B087-8179-8545-AC68-D11A6DE572CF}"/>
    <hyperlink ref="F267" r:id="rId763" display="file:///teams/MIA/2023.html" xr:uid="{FFB96FFA-AA80-1C4B-AC60-176D1E5B46A3}"/>
    <hyperlink ref="B268" r:id="rId764" display="file:///players/h/hillge01.html" xr:uid="{70C605CD-3F75-2843-850E-BA81C3FFEB20}"/>
    <hyperlink ref="B269" r:id="rId765" display="file:///players/h/hillge01.html" xr:uid="{E143B8C6-6219-BD4B-A7A5-6AB5C3AF2ACF}"/>
    <hyperlink ref="F269" r:id="rId766" display="file:///teams/MIL/2023.html" xr:uid="{5DB97339-2D4B-3A49-96C2-DDDFBD7DCA87}"/>
    <hyperlink ref="B270" r:id="rId767" display="file:///players/h/hillge01.html" xr:uid="{795C9BA5-9830-6649-B783-D017D25974FD}"/>
    <hyperlink ref="F270" r:id="rId768" display="file:///teams/IND/2023.html" xr:uid="{9D91919B-2C45-F144-ABA1-9219B6A9EE7D}"/>
    <hyperlink ref="B271" r:id="rId769" display="file:///players/h/hillma01.html" xr:uid="{2E958388-974C-854D-8F91-52356D9E9E77}"/>
    <hyperlink ref="F271" r:id="rId770" display="file:///teams/CHI/2023.html" xr:uid="{AE7F73E4-39EA-694B-8D50-3793365F0456}"/>
    <hyperlink ref="B272" r:id="rId771" display="file:///players/h/holidaa01.html" xr:uid="{16257CF6-786C-BC4E-9253-22E158C3BEFD}"/>
    <hyperlink ref="F272" r:id="rId772" display="file:///teams/ATL/2023.html" xr:uid="{7CB2ED03-D63B-5F4F-8D11-93B1D4E47303}"/>
    <hyperlink ref="B241" r:id="rId773" display="file:///players/h/hamptrj01.html" xr:uid="{F80991E4-DE11-C14A-8CF4-A65EC1BC33F1}"/>
    <hyperlink ref="B242" r:id="rId774" display="file:///players/h/hamptrj01.html" xr:uid="{CD47CB45-1EAE-6948-9D41-D27581C27B61}"/>
    <hyperlink ref="F242" r:id="rId775" display="file:///teams/ORL/2023.html" xr:uid="{B555601C-5828-DA40-8445-A66CE9F1985B}"/>
    <hyperlink ref="B243" r:id="rId776" display="file:///players/h/hamptrj01.html" xr:uid="{4E9F5B5E-12AB-494C-8CAF-CEF279166924}"/>
    <hyperlink ref="F243" r:id="rId777" display="file:///teams/DET/2023.html" xr:uid="{902E697D-39B6-4447-9951-B8876766015E}"/>
    <hyperlink ref="B244" r:id="rId778" display="file:///players/h/hardati02.html" xr:uid="{906933F9-D3B2-2345-A387-58EF8610C12B}"/>
    <hyperlink ref="F244" r:id="rId779" display="file:///teams/DAL/2023.html" xr:uid="{10463C8D-3F02-8D4F-AFDA-2B0DD140F1F3}"/>
    <hyperlink ref="B245" r:id="rId780" display="file:///players/h/hardeja01.html" xr:uid="{8272E441-AC92-8E4D-8220-031AC6AF22AE}"/>
    <hyperlink ref="F245" r:id="rId781" display="file:///teams/PHI/2023.html" xr:uid="{2E73F2FB-4F66-9941-BE15-4784E9AFA493}"/>
    <hyperlink ref="B246" r:id="rId782" display="file:///players/h/hardyja02.html" xr:uid="{D793A9D5-5EB8-344E-B8DA-FCDD8731DCB6}"/>
    <hyperlink ref="F246" r:id="rId783" display="file:///teams/DAL/2023.html" xr:uid="{3A0574A2-C811-BE47-8A55-E71EC68776EB}"/>
    <hyperlink ref="B247" r:id="rId784" display="file:///players/h/harpero02.html" xr:uid="{BFE410D6-86A3-184F-8EDF-34D76282B0E9}"/>
    <hyperlink ref="F247" r:id="rId785" display="file:///teams/TOR/2023.html" xr:uid="{2D525208-E444-0D42-9DF0-2DD9DD896240}"/>
    <hyperlink ref="B248" r:id="rId786" display="file:///players/h/harremo01.html" xr:uid="{09A4923E-FA74-AF44-A016-2858DF4F8AC8}"/>
    <hyperlink ref="F248" r:id="rId787" display="file:///teams/PHI/2023.html" xr:uid="{C2ED1940-0FBE-1542-852B-395C145C360A}"/>
    <hyperlink ref="B249" r:id="rId788" display="file:///players/h/harriga01.html" xr:uid="{3BC63AD0-4E84-1642-AA76-1F7FDDC76C73}"/>
    <hyperlink ref="F249" r:id="rId789" display="file:///teams/ORL/2023.html" xr:uid="{B8D216DE-3C13-F843-8DE6-2F39064D182C}"/>
    <hyperlink ref="B250" r:id="rId790" display="file:///players/h/harrijo01.html" xr:uid="{0DDE3DF1-73B0-894E-A6E4-C16E5A7FDB6F}"/>
    <hyperlink ref="F250" r:id="rId791" display="file:///teams/BRK/2023.html" xr:uid="{49019AD8-D156-E240-A58C-566CA60A948B}"/>
    <hyperlink ref="B251" r:id="rId792" display="file:///players/h/harrike01.html" xr:uid="{048F7C04-CD53-D245-B32A-523E6A2E2EFC}"/>
    <hyperlink ref="F251" r:id="rId793" display="file:///teams/ORL/2023.html" xr:uid="{EE5377F5-A0BA-824C-8AFF-7A89040923EC}"/>
    <hyperlink ref="B252" r:id="rId794" display="file:///players/h/harrito02.html" xr:uid="{E80AEA12-D1C4-1045-B933-9C47EEE90F21}"/>
    <hyperlink ref="F252" r:id="rId795" display="file:///teams/PHI/2023.html" xr:uid="{4BAF5161-CA73-AF45-BCA5-E001AB7BDEAA}"/>
    <hyperlink ref="B253" r:id="rId796" display="file:///players/h/hartjo01.html" xr:uid="{44816CDC-C19C-444C-92EC-24726B5A0BC8}"/>
    <hyperlink ref="B254" r:id="rId797" display="file:///players/h/hartjo01.html" xr:uid="{FD24B943-CE0C-ED4F-9D9C-5A830D5E4662}"/>
    <hyperlink ref="F254" r:id="rId798" display="file:///teams/POR/2023.html" xr:uid="{E9601283-DB17-664C-851D-03C54AD83323}"/>
    <hyperlink ref="B255" r:id="rId799" display="file:///players/h/hartjo01.html" xr:uid="{2F1A3FE1-8B76-2D4C-9C7A-BC4BB4F54E6B}"/>
    <hyperlink ref="F255" r:id="rId800" display="file:///teams/NYK/2023.html" xr:uid="{CEEBE9DA-4DB8-5846-BD9A-B274DE90FDAE}"/>
    <hyperlink ref="B256" r:id="rId801" display="file:///players/h/harteis01.html" xr:uid="{E6C2FDE4-6DFB-E445-A191-0CACEBA45023}"/>
    <hyperlink ref="F256" r:id="rId802" display="file:///teams/NYK/2023.html" xr:uid="{8BAD509B-91C9-A746-BD17-BF134FF5CB9D}"/>
    <hyperlink ref="B225" r:id="rId803" display="file:///players/g/greenda02.html" xr:uid="{C68F255F-7BE0-5847-86DE-A6DF9FC84CD5}"/>
    <hyperlink ref="F225" r:id="rId804" display="file:///teams/CLE/2023.html" xr:uid="{D0B144F6-EB82-BD48-9E7F-0CF312E0C6D4}"/>
    <hyperlink ref="B226" r:id="rId805" display="file:///players/g/greendr01.html" xr:uid="{5321F1FC-E990-2C4E-AFF8-978AEDB23A2B}"/>
    <hyperlink ref="F226" r:id="rId806" display="file:///teams/GSW/2023.html" xr:uid="{A10B258B-8EC8-8146-9DEE-DF52959F99C6}"/>
    <hyperlink ref="B227" r:id="rId807" display="file:///players/g/greenja05.html" xr:uid="{114CD672-4BED-9A47-A713-18DB5493C44A}"/>
    <hyperlink ref="F227" r:id="rId808" display="file:///teams/HOU/2023.html" xr:uid="{06E17786-6838-3244-A293-CC958038DA48}"/>
    <hyperlink ref="B228" r:id="rId809" display="file:///players/g/greenja01.html" xr:uid="{FEF12C95-1475-1C4F-BA56-086EF7ED4EC0}"/>
    <hyperlink ref="F228" r:id="rId810" display="file:///teams/GSW/2023.html" xr:uid="{27079A3F-52D6-F94A-B225-E6FF4120EAF9}"/>
    <hyperlink ref="B229" r:id="rId811" display="file:///players/g/greenja02.html" xr:uid="{8D608C08-64F7-7F45-B9E0-ADE399544565}"/>
    <hyperlink ref="F229" r:id="rId812" display="file:///teams/CHI/2023.html" xr:uid="{8C15BCBB-AFC4-8341-A7DC-BD3D0E43181D}"/>
    <hyperlink ref="B230" r:id="rId813" display="file:///players/g/greenje02.html" xr:uid="{6F3337E4-DC1F-954E-B80B-4BC553AEE2E8}"/>
    <hyperlink ref="F230" r:id="rId814" display="file:///teams/DEN/2023.html" xr:uid="{72698249-4845-AB4F-AE56-30CEB90C74F6}"/>
    <hyperlink ref="B231" r:id="rId815" display="file:///players/g/greenjo02.html" xr:uid="{2BCB3B64-6B80-C34D-B525-3CF012026741}"/>
    <hyperlink ref="F231" r:id="rId816" display="file:///teams/DAL/2023.html" xr:uid="{8D4F1305-0C55-8841-AD71-EA017ACB4FA3}"/>
    <hyperlink ref="B232" r:id="rId817" display="file:///players/g/griffaj01.html" xr:uid="{ED913035-5384-B24B-8DCA-4E9093FBA073}"/>
    <hyperlink ref="F232" r:id="rId818" display="file:///teams/ATL/2023.html" xr:uid="{80F3DA70-87DE-6D48-A99C-696256CE9CB5}"/>
    <hyperlink ref="B233" r:id="rId819" display="file:///players/g/griffbl01.html" xr:uid="{CEC09D56-BA18-9442-90BF-896ADCDEB0B6}"/>
    <hyperlink ref="F233" r:id="rId820" display="file:///teams/BOS/2023.html" xr:uid="{D74FA45E-BD4C-7549-8798-55731CEAA2C6}"/>
    <hyperlink ref="B234" r:id="rId821" display="file:///players/g/grimequ01.html" xr:uid="{1077A1B3-71AA-2A4F-A1CF-82D244890A4B}"/>
    <hyperlink ref="F234" r:id="rId822" display="file:///teams/NYK/2023.html" xr:uid="{54C6650D-6B0A-A541-8820-6C983B105149}"/>
    <hyperlink ref="B235" r:id="rId823" display="file:///players/h/hachiru01.html" xr:uid="{A938984E-4D06-7141-8BF4-D31014D12436}"/>
    <hyperlink ref="B236" r:id="rId824" display="file:///players/h/hachiru01.html" xr:uid="{DC0A056A-FEE7-3046-908E-0CE71B76C366}"/>
    <hyperlink ref="F236" r:id="rId825" display="file:///teams/WAS/2023.html" xr:uid="{4FD4B4A0-86CC-A548-8D3F-272E0DE27E30}"/>
    <hyperlink ref="B237" r:id="rId826" display="file:///players/h/hachiru01.html" xr:uid="{B05FCF51-29FA-C143-B344-B2443BB1F0D3}"/>
    <hyperlink ref="F237" r:id="rId827" display="file:///teams/LAL/2023.html" xr:uid="{C9E2C7E1-74AA-8149-9EC4-B7131AED0494}"/>
    <hyperlink ref="B238" r:id="rId828" display="file:///players/h/halibty01.html" xr:uid="{C0B02537-E0A1-EC49-8163-4A9C373FA63F}"/>
    <hyperlink ref="F238" r:id="rId829" display="file:///teams/IND/2023.html" xr:uid="{B7DCFA1C-C73A-7943-A555-94FF3A9FC19D}"/>
    <hyperlink ref="B240" r:id="rId830" display="file:///players/h/halljo02.html" xr:uid="{4FFF56F5-D737-D942-A6F7-93A0B0E7D984}"/>
    <hyperlink ref="F240" r:id="rId831" display="file:///teams/SAS/2023.html" xr:uid="{A7D6DB73-03EA-EE4E-BF5D-3C9B63294832}"/>
    <hyperlink ref="B209" r:id="rId832" display="file:///players/g/gilgesh01.html" xr:uid="{3D04CB9C-437B-EC40-B14D-55824E1213EE}"/>
    <hyperlink ref="F209" r:id="rId833" display="file:///teams/OKC/2023.html" xr:uid="{0A7E01CA-310D-A147-924A-BB31F9DFF2A2}"/>
    <hyperlink ref="B211" r:id="rId834" display="file:///players/g/gillan01.html" xr:uid="{1FC0D883-5C46-C54A-A536-2D75DD63B06D}"/>
    <hyperlink ref="F211" r:id="rId835" display="file:///teams/WAS/2023.html" xr:uid="{3410A68F-2176-844E-BD01-C90F6BCD7A03}"/>
    <hyperlink ref="B212" r:id="rId836" display="file:///players/g/goberru01.html" xr:uid="{F6C7B84D-9C76-EF45-AC96-26326747C392}"/>
    <hyperlink ref="F212" r:id="rId837" display="file:///teams/MIN/2023.html" xr:uid="{46C4D425-B6A3-CA47-80D9-E5B427313FE0}"/>
    <hyperlink ref="B213" r:id="rId838" display="file:///players/g/goodwjo01.html" xr:uid="{88998E69-1A8D-EA46-AFA2-43EA672766AF}"/>
    <hyperlink ref="F213" r:id="rId839" display="file:///teams/WAS/2023.html" xr:uid="{1F4C8263-5879-F540-AD60-A4E644380012}"/>
    <hyperlink ref="B214" r:id="rId840" display="file:///players/g/gordoaa01.html" xr:uid="{20CD27B6-C689-7740-9B47-ABF10A05A1CA}"/>
    <hyperlink ref="F214" r:id="rId841" display="file:///teams/DEN/2023.html" xr:uid="{8E7B84FF-8F9C-3647-A108-FEF93AB563C9}"/>
    <hyperlink ref="B215" r:id="rId842" display="file:///players/g/gordoer01.html" xr:uid="{8030E620-3F91-514F-BEB7-E70254F6E2DA}"/>
    <hyperlink ref="B216" r:id="rId843" display="file:///players/g/gordoer01.html" xr:uid="{78298100-8507-094F-8689-8208F7BA356D}"/>
    <hyperlink ref="F216" r:id="rId844" display="file:///teams/HOU/2023.html" xr:uid="{43C24EBF-C88B-6A4C-BADF-E08A87C856FB}"/>
    <hyperlink ref="B217" r:id="rId845" display="file:///players/g/gordoer01.html" xr:uid="{38D0FFDF-6685-864B-8214-C3644343F754}"/>
    <hyperlink ref="F217" r:id="rId846" display="file:///teams/LAC/2023.html" xr:uid="{1B2BF9D1-C811-0241-8832-030B96874039}"/>
    <hyperlink ref="B218" r:id="rId847" display="file:///players/g/grahade01.html" xr:uid="{004E9596-ADF4-D540-983A-7D9244B307EA}"/>
    <hyperlink ref="B219" r:id="rId848" display="file:///players/g/grahade01.html" xr:uid="{6CFD70F4-4D5F-094B-B736-C66748C344BF}"/>
    <hyperlink ref="F219" r:id="rId849" display="file:///teams/NOP/2023.html" xr:uid="{2D177264-0DF1-D64A-AA9C-E076CDDD778A}"/>
    <hyperlink ref="B220" r:id="rId850" display="file:///players/g/grahade01.html" xr:uid="{DE10EDC6-8848-AB4D-B543-03FB563606CD}"/>
    <hyperlink ref="F220" r:id="rId851" display="file:///teams/SAS/2023.html" xr:uid="{49DF8354-16A0-C446-BAF4-CFD08A3D0E06}"/>
    <hyperlink ref="B221" r:id="rId852" display="file:///players/g/grantje01.html" xr:uid="{D343C5CA-EF79-F04F-9BED-08922B787E84}"/>
    <hyperlink ref="F221" r:id="rId853" display="file:///teams/POR/2023.html" xr:uid="{7AAFDC65-6A1F-8443-8BC1-7C0EB97CE471}"/>
    <hyperlink ref="B222" r:id="rId854" display="file:///players/g/greenaj01.html" xr:uid="{73437DF0-89D9-474F-900C-9516D6738FA5}"/>
    <hyperlink ref="F222" r:id="rId855" display="file:///teams/MIL/2023.html" xr:uid="{A08A7731-E00C-054B-B28F-B723FF9A3672}"/>
    <hyperlink ref="B223" r:id="rId856" display="file:///players/g/greenda02.html" xr:uid="{1566641E-C77F-6743-9442-422D5B698271}"/>
    <hyperlink ref="B224" r:id="rId857" display="file:///players/g/greenda02.html" xr:uid="{59F82B6A-B303-4C41-A703-6FD6713606B0}"/>
    <hyperlink ref="F224" r:id="rId858" display="file:///teams/MEM/2023.html" xr:uid="{688707B8-32C0-AA45-9A0B-539C65B79031}"/>
    <hyperlink ref="B193" r:id="rId859" display="file:///players/f/fontesi01.html" xr:uid="{F19CA57C-D2E2-0047-8101-002F3E897E00}"/>
    <hyperlink ref="F193" r:id="rId860" display="file:///teams/UTA/2023.html" xr:uid="{A3E05EBB-79A7-694B-87BB-DEE5972BC41D}"/>
    <hyperlink ref="B194" r:id="rId861" display="file:///players/f/forbebr01.html" xr:uid="{CDC3C5E3-8CE8-3348-874F-B9BA83F58CDB}"/>
    <hyperlink ref="F194" r:id="rId862" display="file:///teams/MIN/2023.html" xr:uid="{7B363527-2FA7-7F46-B42E-BCD9F72F908C}"/>
    <hyperlink ref="B195" r:id="rId863" display="file:///players/f/forretr01.html" xr:uid="{3399D345-9012-414B-89EB-97EDD03CA45B}"/>
    <hyperlink ref="F195" r:id="rId864" display="file:///teams/ATL/2023.html" xr:uid="{E0D48149-E095-2B4D-B33A-B90D36AAA77F}"/>
    <hyperlink ref="B196" r:id="rId865" display="file:///players/f/fostemi02.html" xr:uid="{B2CF44B6-772C-094F-8FE8-9467CD8151CB}"/>
    <hyperlink ref="F196" r:id="rId866" display="file:///teams/PHI/2023.html" xr:uid="{0142C5A3-8204-E448-8010-D7955454E463}"/>
    <hyperlink ref="B197" r:id="rId867" display="file:///players/f/fournev01.html" xr:uid="{BB59E44E-D4CE-FC4D-9982-A5B72F6278C2}"/>
    <hyperlink ref="F197" r:id="rId868" display="file:///teams/NYK/2023.html" xr:uid="{48266D6C-F43A-5345-8A5B-254356B25A01}"/>
    <hyperlink ref="B198" r:id="rId869" display="file:///players/f/foxde01.html" xr:uid="{6F4E1779-D420-844B-B88E-E99C2D0A916F}"/>
    <hyperlink ref="F198" r:id="rId870" display="file:///teams/SAC/2023.html" xr:uid="{F1D09F67-2F9F-244A-A53A-6AC45DCF125A}"/>
    <hyperlink ref="B199" r:id="rId871" display="file:///players/f/fultzma01.html" xr:uid="{C40469B7-BC41-2046-9436-CA6DE41472B5}"/>
    <hyperlink ref="F199" r:id="rId872" display="file:///teams/ORL/2023.html" xr:uid="{10543094-C2D6-E141-B560-E5C12CF39A4A}"/>
    <hyperlink ref="B200" r:id="rId873" display="file:///players/g/gabriwe01.html" xr:uid="{203FC6D6-FC9D-C342-8159-71AB84F8B353}"/>
    <hyperlink ref="F200" r:id="rId874" display="file:///teams/LAL/2023.html" xr:uid="{F09E2399-291D-234B-B2A7-A2E904A1E53E}"/>
    <hyperlink ref="B201" r:id="rId875" display="file:///players/g/gaffoda01.html" xr:uid="{1384CBEF-070D-164A-A485-B10B0EC0298A}"/>
    <hyperlink ref="F201" r:id="rId876" display="file:///teams/WAS/2023.html" xr:uid="{1DBA2A8C-E984-2F48-A3E1-C93F6E6558E4}"/>
    <hyperlink ref="B202" r:id="rId877" display="file:///players/g/garlada01.html" xr:uid="{99C7EB54-B7D1-4C44-9BAE-0E0732F99D86}"/>
    <hyperlink ref="F202" r:id="rId878" display="file:///teams/CLE/2023.html" xr:uid="{088AA580-6CB7-6347-8832-FB1CA2186567}"/>
    <hyperlink ref="B203" r:id="rId879" display="file:///players/g/garubus01.html" xr:uid="{1E4292A5-9E7B-C740-BDD8-F9974C84D460}"/>
    <hyperlink ref="F203" r:id="rId880" display="file:///teams/HOU/2023.html" xr:uid="{54E8D23C-7EEB-7944-AA34-71237126C575}"/>
    <hyperlink ref="B204" r:id="rId881" display="file:///players/g/garzalu01.html" xr:uid="{B03E66AB-FDFC-8B40-BD41-E2C26AD30A1A}"/>
    <hyperlink ref="F204" r:id="rId882" display="file:///teams/MIN/2023.html" xr:uid="{F047BAD5-1D84-4E46-BC6C-A82D63F3EBCB}"/>
    <hyperlink ref="B205" r:id="rId883" display="file:///players/g/gayru01.html" xr:uid="{B35E5DF2-042D-4F4A-B267-96BC1921332A}"/>
    <hyperlink ref="F205" r:id="rId884" display="file:///teams/UTA/2023.html" xr:uid="{E76365D8-4821-B241-9EA6-A9FB8E486B27}"/>
    <hyperlink ref="B206" r:id="rId885" display="file:///players/g/georgpa01.html" xr:uid="{F7602AD8-BEE1-8245-B14A-D695F1AEDBF4}"/>
    <hyperlink ref="F206" r:id="rId886" display="file:///teams/LAC/2023.html" xr:uid="{FFE4976D-058C-B34C-992D-0F337F439174}"/>
    <hyperlink ref="B207" r:id="rId887" display="file:///players/g/gibsota01.html" xr:uid="{DF9BD2F0-5AB5-DF4B-A1FC-8986B1672960}"/>
    <hyperlink ref="F207" r:id="rId888" display="file:///teams/WAS/2023.html" xr:uid="{39A777C9-D693-7C4C-B1DB-8C60648FBDB0}"/>
    <hyperlink ref="B208" r:id="rId889" display="file:///players/g/giddejo01.html" xr:uid="{8790FAA8-462A-3E43-A060-BC22D50A95B2}"/>
    <hyperlink ref="F208" r:id="rId890" display="file:///teams/OKC/2023.html" xr:uid="{3F8905DE-9189-8E45-8E13-24866F8A3557}"/>
    <hyperlink ref="B177" r:id="rId891" display="file:///players/e/easonta01.html" xr:uid="{207CC7B4-007A-C242-BE0B-B166078D6ADC}"/>
    <hyperlink ref="F177" r:id="rId892" display="file:///teams/HOU/2023.html" xr:uid="{F9B10627-C6DB-7C40-98D1-04184BD6BC29}"/>
    <hyperlink ref="B178" r:id="rId893" display="file:///players/e/edwaran01.html" xr:uid="{0B1F9D59-A288-114C-BEEB-F21205D575C9}"/>
    <hyperlink ref="F178" r:id="rId894" display="file:///teams/MIN/2023.html" xr:uid="{EF43362F-B63E-C740-B0F2-028FB46B2E65}"/>
    <hyperlink ref="B179" r:id="rId895" display="file:///players/e/edwarke02.html" xr:uid="{BE40E9FA-4BA2-794C-ACAA-DA2AA3CFF699}"/>
    <hyperlink ref="B180" r:id="rId896" display="file:///players/e/edwarke02.html" xr:uid="{AA762A73-7FAB-B64F-80AC-2A073DBA6252}"/>
    <hyperlink ref="F180" r:id="rId897" display="file:///teams/BRK/2023.html" xr:uid="{8250F315-1D6E-5E40-839C-D6C1DD00A814}"/>
    <hyperlink ref="B181" r:id="rId898" display="file:///players/e/edwarke02.html" xr:uid="{06C4742F-9E03-7C4A-A30F-1CEB89256875}"/>
    <hyperlink ref="F181" r:id="rId899" display="file:///teams/SAC/2023.html" xr:uid="{AE572105-2EFE-ED46-926F-78F015806155}"/>
    <hyperlink ref="B182" r:id="rId900" display="file:///players/e/elliske01.html" xr:uid="{FA66C5A9-980E-E54B-B5E4-015D788D3FDC}"/>
    <hyperlink ref="F182" r:id="rId901" display="file:///teams/SAC/2023.html" xr:uid="{270680AE-072F-7148-A854-2A7873FB3808}"/>
    <hyperlink ref="B183" r:id="rId902" display="file:///players/e/embiijo01.html" xr:uid="{B536AF93-CA2A-7545-8AB2-970BC67B717E}"/>
    <hyperlink ref="F183" r:id="rId903" display="file:///teams/PHI/2023.html" xr:uid="{2B520DD9-BE3F-9B41-8E9D-627596A5B27E}"/>
    <hyperlink ref="B184" r:id="rId904" display="file:///players/e/eubandr01.html" xr:uid="{3F1286E7-D709-6C4B-BAF6-1620077F4735}"/>
    <hyperlink ref="F184" r:id="rId905" display="file:///teams/POR/2023.html" xr:uid="{BF2C4E47-9ECF-5B43-8924-1734CDAF1333}"/>
    <hyperlink ref="B186" r:id="rId906" display="file:///players/f/fernabr01.html" xr:uid="{4D1BD6D9-C7C2-224F-9A33-BAC6133FE3DB}"/>
    <hyperlink ref="B187" r:id="rId907" display="file:///players/f/fernabr01.html" xr:uid="{CC91B0CA-C843-934A-974F-3D48B3AC852A}"/>
    <hyperlink ref="F187" r:id="rId908" display="file:///teams/HOU/2023.html" xr:uid="{8B7863C4-0A38-464B-B37E-554727B98860}"/>
    <hyperlink ref="B188" r:id="rId909" display="file:///players/f/fernabr01.html" xr:uid="{2A14CE2B-4F95-8D45-BC1B-0EAB2B708125}"/>
    <hyperlink ref="F188" r:id="rId910" display="file:///teams/ATL/2023.html" xr:uid="{674D8574-249C-C443-B7CD-4F727ACFEF27}"/>
    <hyperlink ref="B189" r:id="rId911" display="file:///players/f/finnedo01.html" xr:uid="{AA3211CA-CF46-8146-8691-F90FD8D7F460}"/>
    <hyperlink ref="B190" r:id="rId912" display="file:///players/f/finnedo01.html" xr:uid="{858188E4-EE10-6E4B-AF39-5AA9C1F65952}"/>
    <hyperlink ref="F190" r:id="rId913" display="file:///teams/DAL/2023.html" xr:uid="{90085F27-2B72-2041-9AAC-E92DA4CE9D6C}"/>
    <hyperlink ref="B191" r:id="rId914" display="file:///players/f/finnedo01.html" xr:uid="{16EBFA66-410B-BA4B-97DA-BABD1C97875B}"/>
    <hyperlink ref="F191" r:id="rId915" display="file:///teams/BRK/2023.html" xr:uid="{BC4250D2-FAA3-F743-B791-FD3BACB45508}"/>
    <hyperlink ref="B192" r:id="rId916" display="file:///players/f/flynnma01.html" xr:uid="{B93091DE-CC9B-FA47-B18B-D33F5049D71E}"/>
    <hyperlink ref="F192" r:id="rId917" display="file:///teams/TOR/2023.html" xr:uid="{090DF8F9-2887-C146-9528-FA0295153812}"/>
    <hyperlink ref="B161" r:id="rId918" display="file:///players/d/doncilu01.html" xr:uid="{FD72E871-4D20-AE40-B0E0-6517FDC87B4D}"/>
    <hyperlink ref="F161" r:id="rId919" display="file:///teams/DAL/2023.html" xr:uid="{C4C599E1-5827-1F4D-9D50-E9862427D26E}"/>
    <hyperlink ref="B162" r:id="rId920" display="file:///players/d/dorsety01.html" xr:uid="{CA7559D8-7FB8-4643-A820-2A29F9BE1A37}"/>
    <hyperlink ref="F162" r:id="rId921" display="file:///teams/DAL/2023.html" xr:uid="{08AC795C-E381-7C48-BC3F-09B701B89B4C}"/>
    <hyperlink ref="B163" r:id="rId922" display="file:///players/d/dortlu01.html" xr:uid="{5E294611-436B-864E-A117-B715D23B601C}"/>
    <hyperlink ref="F163" r:id="rId923" display="file:///teams/OKC/2023.html" xr:uid="{627F32A8-27AA-954C-90CD-4AC2C610CED5}"/>
    <hyperlink ref="B164" r:id="rId924" display="file:///players/d/dosunay01.html" xr:uid="{ADDFD999-126D-6449-846E-A2ED595EFD70}"/>
    <hyperlink ref="F164" r:id="rId925" display="file:///teams/CHI/2023.html" xr:uid="{89F4A347-C63F-6548-B1FC-656FFACBE1EF}"/>
    <hyperlink ref="B165" r:id="rId926" display="file:///players/d/dotsode01.html" xr:uid="{6F5EE93A-4FC6-1B4A-B1C3-763E28D28663}"/>
    <hyperlink ref="F165" r:id="rId927" display="file:///teams/WAS/2023.html" xr:uid="{4BC3D675-A86C-DD49-860A-93801215049A}"/>
    <hyperlink ref="B166" r:id="rId928" display="file:///players/d/dowtije01.html" xr:uid="{1A753C08-309F-5F42-9849-9606FB481C20}"/>
    <hyperlink ref="F166" r:id="rId929" display="file:///teams/TOR/2023.html" xr:uid="{7446B418-3962-5B43-902F-CD21ED4A0641}"/>
    <hyperlink ref="B167" r:id="rId930" display="file:///players/d/doziepj01.html" xr:uid="{06FE7403-EE22-604A-BBDA-76E2B7B0DD55}"/>
    <hyperlink ref="F167" r:id="rId931" display="file:///teams/SAC/2023.html" xr:uid="{4F5B9B20-2658-F246-B105-388C6B890B8D}"/>
    <hyperlink ref="B168" r:id="rId932" display="file:///players/d/dragigo01.html" xr:uid="{CCE9FB48-4EFE-854C-AE13-5C39CE8947A8}"/>
    <hyperlink ref="F168" r:id="rId933" display="file:///teams/CHI/2023.html" xr:uid="{74A121F5-E035-BB4E-ABFA-CB8F56173881}"/>
    <hyperlink ref="B169" r:id="rId934" display="file:///players/d/drumman01.html" xr:uid="{3F80C014-1EF8-F449-BA01-24C527388E46}"/>
    <hyperlink ref="F169" r:id="rId935" display="file:///teams/CHI/2023.html" xr:uid="{963F3935-16F3-3849-96D2-76EBEC2C5C75}"/>
    <hyperlink ref="B170" r:id="rId936" display="file:///players/d/duartch01.html" xr:uid="{9AE3077A-E919-C541-AF5E-23A39A2E5F41}"/>
    <hyperlink ref="F170" r:id="rId937" display="file:///teams/IND/2023.html" xr:uid="{E27F0E44-2E7E-D940-9352-27F53940916A}"/>
    <hyperlink ref="B171" r:id="rId938" display="file:///players/d/dukeda01.html" xr:uid="{2D9A3857-6715-DA43-9276-DED1CEA103FF}"/>
    <hyperlink ref="F171" r:id="rId939" display="file:///teams/BRK/2023.html" xr:uid="{8AB473F7-7ED4-E74E-BD04-CC5A573CEC46}"/>
    <hyperlink ref="B172" r:id="rId940" display="file:///players/d/dunnkr01.html" xr:uid="{90531A1B-CC4E-A647-9167-809A0B611150}"/>
    <hyperlink ref="F172" r:id="rId941" display="file:///teams/UTA/2023.html" xr:uid="{4C9853DA-974F-8242-BE03-1DC9016832B9}"/>
    <hyperlink ref="B173" r:id="rId942" display="file:///players/d/duranke01.html" xr:uid="{44B19139-EE7A-624C-81CB-C4BD77400865}"/>
    <hyperlink ref="B174" r:id="rId943" display="file:///players/d/duranke01.html" xr:uid="{7AF44A36-F1A9-9945-9422-48E3385EF165}"/>
    <hyperlink ref="F174" r:id="rId944" display="file:///teams/BRK/2023.html" xr:uid="{A0D7E39E-58B0-144D-B0B8-79764899B3D9}"/>
    <hyperlink ref="B175" r:id="rId945" display="file:///players/d/duranke01.html" xr:uid="{D0532A54-213B-904A-B9A5-930DE3C6F336}"/>
    <hyperlink ref="F175" r:id="rId946" display="file:///teams/PHO/2023.html" xr:uid="{D1059446-3C3F-FD4D-89C9-9820CB5E3EA7}"/>
    <hyperlink ref="B176" r:id="rId947" display="file:///players/d/durenja01.html" xr:uid="{91027C1B-436B-AA49-9469-46F5628C9965}"/>
    <hyperlink ref="F176" r:id="rId948" display="file:///teams/DET/2023.html" xr:uid="{8CE9AD88-0656-9843-9336-A72166DC1BA7}"/>
    <hyperlink ref="B145" r:id="rId949" display="file:///players/d/daysda01.html" xr:uid="{A9C6047E-2DC8-E844-9947-5B221B9D0878}"/>
    <hyperlink ref="F145" r:id="rId950" display="file:///teams/HOU/2023.html" xr:uid="{9316352E-72E4-E24E-8C2F-FC66910A1DB9}"/>
    <hyperlink ref="B146" r:id="rId951" display="file:///players/d/dedmode01.html" xr:uid="{B36654B1-85FE-E547-B18D-017A4AAE2585}"/>
    <hyperlink ref="B147" r:id="rId952" display="file:///players/d/dedmode01.html" xr:uid="{365D3C29-4B62-DA43-8FBE-23B0FAED6A90}"/>
    <hyperlink ref="F147" r:id="rId953" display="file:///teams/MIA/2023.html" xr:uid="{85D0C983-0D55-9349-8A9F-E373E8C643FD}"/>
    <hyperlink ref="B148" r:id="rId954" display="file:///players/d/dedmode01.html" xr:uid="{B951D9EC-E8CC-EF42-A2A5-BF73DEA51E39}"/>
    <hyperlink ref="F148" r:id="rId955" display="file:///teams/PHI/2023.html" xr:uid="{2EB34342-9EC0-1748-80D0-B2DAD6E9C342}"/>
    <hyperlink ref="B149" r:id="rId956" display="file:///players/d/dellama01.html" xr:uid="{1B179A49-6CDA-2D48-BA8E-69D604AC89A8}"/>
    <hyperlink ref="F149" r:id="rId957" display="file:///teams/SAC/2023.html" xr:uid="{ABA52C43-D5DA-0E46-B729-68DAF3FD28D2}"/>
    <hyperlink ref="B150" r:id="rId958" display="file:///players/d/derozde01.html" xr:uid="{983CD906-806C-A94F-860E-A450B3BA1BDF}"/>
    <hyperlink ref="F150" r:id="rId959" display="file:///teams/CHI/2023.html" xr:uid="{F9275D7D-E3FF-FC40-BC4E-816E960DC229}"/>
    <hyperlink ref="B151" r:id="rId960" display="file:///players/d/diabamo01.html" xr:uid="{361890DD-BFD6-134A-A355-8881A96F7656}"/>
    <hyperlink ref="F151" r:id="rId961" display="file:///teams/LAC/2023.html" xr:uid="{35D8BF7B-EF0A-2F45-B50E-C13D09BF0C6F}"/>
    <hyperlink ref="B152" r:id="rId962" display="file:///players/d/diakima01.html" xr:uid="{017C5DCA-F10A-1046-9FB1-EFDDE5FF2CA5}"/>
    <hyperlink ref="F152" r:id="rId963" display="file:///teams/CLE/2023.html" xr:uid="{475C70B5-5F1D-424F-89B5-B83A641BBBDD}"/>
    <hyperlink ref="B153" r:id="rId964" display="file:///players/d/diallha01.html" xr:uid="{F311E9D1-287B-474D-85D2-16100249BCC6}"/>
    <hyperlink ref="F153" r:id="rId965" display="file:///teams/DET/2023.html" xr:uid="{8EA56097-FC49-C640-8248-8F4DBB403882}"/>
    <hyperlink ref="B154" r:id="rId966" display="file:///players/d/dienggo01.html" xr:uid="{788E9F39-9BEA-4A40-90D4-912C697F2FD3}"/>
    <hyperlink ref="F154" r:id="rId967" display="file:///teams/SAS/2023.html" xr:uid="{37CBED08-5EA8-BA41-B8D5-C8EB625BF81A}"/>
    <hyperlink ref="B155" r:id="rId968" display="file:///players/d/diengou01.html" xr:uid="{CC849800-2C3B-854B-AADA-FCAB9C11647B}"/>
    <hyperlink ref="F155" r:id="rId969" display="file:///teams/OKC/2023.html" xr:uid="{66C172E9-EBED-7E46-B730-97773058F231}"/>
    <hyperlink ref="B156" r:id="rId970" display="file:///players/d/dinwisp01.html" xr:uid="{5E514A5F-E0CB-3D46-A37F-8410848D4009}"/>
    <hyperlink ref="B157" r:id="rId971" display="file:///players/d/dinwisp01.html" xr:uid="{6AE6B7BC-B94B-CB46-A7B2-2371049BABB4}"/>
    <hyperlink ref="F157" r:id="rId972" display="file:///teams/DAL/2023.html" xr:uid="{B1CB80A5-4972-8D42-8E43-3D891AA8789A}"/>
    <hyperlink ref="B158" r:id="rId973" display="file:///players/d/dinwisp01.html" xr:uid="{2DEBC47B-D6E2-1C4D-8566-EE40884FB87E}"/>
    <hyperlink ref="F158" r:id="rId974" display="file:///teams/BRK/2023.html" xr:uid="{08DC4593-76D1-9748-815E-55B662D74BA5}"/>
    <hyperlink ref="B159" r:id="rId975" display="file:///players/d/divindo01.html" xr:uid="{05419AA8-ADA4-0E47-A9E3-1037A5AC2FA8}"/>
    <hyperlink ref="F159" r:id="rId976" display="file:///teams/GSW/2023.html" xr:uid="{B10C8DBA-956A-BC48-A393-2094619BDE1D}"/>
    <hyperlink ref="B129" r:id="rId977" display="file:///players/c/conlemi01.html" xr:uid="{075F825E-0BD2-364E-AA0F-1DC8A0C87744}"/>
    <hyperlink ref="F129" r:id="rId978" display="file:///teams/UTA/2023.html" xr:uid="{D8920078-1B45-5945-8E61-479F43ADB9AD}"/>
    <hyperlink ref="B130" r:id="rId979" display="file:///players/c/conlemi01.html" xr:uid="{F386BDD8-BF47-E045-BCC0-C5338FACFD5C}"/>
    <hyperlink ref="F130" r:id="rId980" display="file:///teams/MIN/2023.html" xr:uid="{24312DCA-89B9-2E45-9D8D-C115E81AF437}"/>
    <hyperlink ref="B131" r:id="rId981" display="file:///players/c/connapa01.html" xr:uid="{E25C043B-19D8-BC42-A17D-D60210F662BB}"/>
    <hyperlink ref="F131" r:id="rId982" display="file:///teams/MIL/2023.html" xr:uid="{22F8A199-9B0F-EE4A-896B-E14AB0571932}"/>
    <hyperlink ref="B132" r:id="rId983" display="file:///players/c/covinro01.html" xr:uid="{1467152B-CEFD-0747-A2EC-0D9D53409496}"/>
    <hyperlink ref="F132" r:id="rId984" display="file:///teams/LAC/2023.html" xr:uid="{867C6534-7570-AB44-A2AA-A3F239006822}"/>
    <hyperlink ref="B133" r:id="rId985" display="file:///players/c/craigto01.html" xr:uid="{698EC4A6-FA5D-2748-9E1C-A126526EC1B1}"/>
    <hyperlink ref="F133" r:id="rId986" display="file:///teams/PHO/2023.html" xr:uid="{9AE71B9F-5455-6547-9E34-6680C3134822}"/>
    <hyperlink ref="B134" r:id="rId987" display="file:///players/c/crowdja01.html" xr:uid="{4770AE3D-6933-9F49-B313-ADCF55E403B2}"/>
    <hyperlink ref="F134" r:id="rId988" display="file:///teams/MIL/2023.html" xr:uid="{47F60FD0-9DA3-9540-8E79-8B9F26A9E487}"/>
    <hyperlink ref="B136" r:id="rId989" display="file:///players/c/culveja01.html" xr:uid="{678ED643-78B2-2948-86C0-6BE949B6F27F}"/>
    <hyperlink ref="F136" r:id="rId990" display="file:///teams/ATL/2023.html" xr:uid="{A3CB3DC5-2EFF-CC4C-BF1C-0A0BEAD97944}"/>
    <hyperlink ref="B137" r:id="rId991" display="file:///players/c/cunnica01.html" xr:uid="{413DF4EC-0FDD-1D4E-8C8F-E44F98E7270C}"/>
    <hyperlink ref="F137" r:id="rId992" display="file:///teams/DET/2023.html" xr:uid="{574834DA-74E9-6441-9EB0-CC601CAB0C3E}"/>
    <hyperlink ref="B138" r:id="rId993" display="file:///players/c/curryse01.html" xr:uid="{B64BDD47-5431-6B47-ADB1-4543821FD54F}"/>
    <hyperlink ref="F138" r:id="rId994" display="file:///teams/BRK/2023.html" xr:uid="{2F7C48FA-5B4A-1348-AD0D-6AFA2A4F7741}"/>
    <hyperlink ref="B139" r:id="rId995" display="file:///players/c/curryst01.html" xr:uid="{DC11CF53-B5E6-4641-9B91-9CA5D789C167}"/>
    <hyperlink ref="F139" r:id="rId996" display="file:///teams/GSW/2023.html" xr:uid="{B68FA9DD-4082-C643-8E8D-6A66B339D55F}"/>
    <hyperlink ref="B140" r:id="rId997" display="file:///players/d/daniedy01.html" xr:uid="{7BA14CFC-6915-C940-A4BD-6FA6126A57D1}"/>
    <hyperlink ref="F140" r:id="rId998" display="file:///teams/NOP/2023.html" xr:uid="{95ADB9F8-0572-EE43-A61B-9CCAF15795F1}"/>
    <hyperlink ref="B141" r:id="rId999" display="file:///players/d/davisan02.html" xr:uid="{405D6247-F251-2946-AC38-4A9252688BE1}"/>
    <hyperlink ref="F141" r:id="rId1000" display="file:///teams/LAL/2023.html" xr:uid="{B1D49192-CD47-BD43-AC1D-245F28A81A2F}"/>
    <hyperlink ref="B142" r:id="rId1001" display="file:///players/d/davisjo06.html" xr:uid="{8CE402B3-2580-4348-88E0-FAA808F0D5EB}"/>
    <hyperlink ref="F142" r:id="rId1002" display="file:///teams/WAS/2023.html" xr:uid="{14264748-6494-8948-ADD8-C57CC8EB7EB2}"/>
    <hyperlink ref="B143" r:id="rId1003" display="file:///players/d/daviste02.html" xr:uid="{022E476E-1CD3-104A-977C-D294F4FC37EB}"/>
    <hyperlink ref="F143" r:id="rId1004" display="file:///teams/SAC/2023.html" xr:uid="{45F5445E-39B8-164A-8DA2-D036D1CC5A29}"/>
    <hyperlink ref="B144" r:id="rId1005" display="file:///players/d/davisjd01.html" xr:uid="{D5AE76A2-ECFA-1A40-A436-FB17CFB2D042}"/>
    <hyperlink ref="F144" r:id="rId1006" display="file:///teams/BOS/2023.html" xr:uid="{72F14776-B64E-D44B-ADB6-4CC13BA2B977}"/>
    <hyperlink ref="B113" r:id="rId1007" display="file:///players/c/cartewe01.html" xr:uid="{3FFB8DE4-19CA-7344-BB61-09789231E897}"/>
    <hyperlink ref="F113" r:id="rId1008" display="file:///teams/ORL/2023.html" xr:uid="{92187976-4753-6E46-AC9B-DB612FF527B0}"/>
    <hyperlink ref="B114" r:id="rId1009" display="file:///players/c/carusal01.html" xr:uid="{32A1BD61-BD7A-3D4A-9533-943101DD98B8}"/>
    <hyperlink ref="F114" r:id="rId1010" display="file:///teams/CHI/2023.html" xr:uid="{83E24DC5-0AA6-2F4B-878E-A15ECF8D7FFA}"/>
    <hyperlink ref="B115" r:id="rId1011" display="file:///players/c/champju02.html" xr:uid="{B32C9C05-5BE1-5A40-A78D-8E715EEA1362}"/>
    <hyperlink ref="B116" r:id="rId1012" display="file:///players/c/champju02.html" xr:uid="{16033FF5-0A50-EE4A-9DBE-2E36B5E234F6}"/>
    <hyperlink ref="F116" r:id="rId1013" display="file:///teams/PHI/2023.html" xr:uid="{6237EEA5-084F-C14B-BA4A-3634D6841AB6}"/>
    <hyperlink ref="B117" r:id="rId1014" display="file:///players/c/champju02.html" xr:uid="{30196B47-388E-CA43-BEFE-E92D78D19AE1}"/>
    <hyperlink ref="F117" r:id="rId1015" display="file:///teams/SAS/2023.html" xr:uid="{DE850DB1-C3DB-ED41-90A9-68FF952026AE}"/>
    <hyperlink ref="B118" r:id="rId1016" display="file:///players/c/champju01.html" xr:uid="{162160D7-D127-3D41-BBC5-6694C63BA063}"/>
    <hyperlink ref="F118" r:id="rId1017" display="file:///teams/TOR/2023.html" xr:uid="{D131BB3D-01C9-3C47-BA60-4BB9A2F653DA}"/>
    <hyperlink ref="B119" r:id="rId1018" display="file:///players/c/chandke01.html" xr:uid="{45189AA6-3157-004B-9D08-ADD14686901A}"/>
    <hyperlink ref="F119" r:id="rId1019" display="file:///teams/MEM/2023.html" xr:uid="{DDC64C35-8804-2242-AD2E-8593FB746573}"/>
    <hyperlink ref="B120" r:id="rId1020" display="file:///players/c/chrisma02.html" xr:uid="{0C26AAD5-63FD-DE4C-863F-2CC067859015}"/>
    <hyperlink ref="F120" r:id="rId1021" display="file:///teams/LAL/2023.html" xr:uid="{2A109C9E-FD17-0B43-8E30-9FFD14A7BB0D}"/>
    <hyperlink ref="B121" r:id="rId1022" display="file:///players/c/chrisjo01.html" xr:uid="{D52B0F71-814C-704A-9377-5140039AF0E2}"/>
    <hyperlink ref="F121" r:id="rId1023" display="file:///teams/HOU/2023.html" xr:uid="{0C0D436E-1F1B-8140-8F8E-83AC9F79B81D}"/>
    <hyperlink ref="B122" r:id="rId1024" display="file:///players/c/clarkbr01.html" xr:uid="{3142DEAE-C850-E74A-BC16-E3AA24BFDCAF}"/>
    <hyperlink ref="F122" r:id="rId1025" display="file:///teams/MEM/2023.html" xr:uid="{B10F9659-8719-5F4A-BF22-C0F20EB21C5F}"/>
    <hyperlink ref="B123" r:id="rId1026" display="file:///players/c/clarkjo01.html" xr:uid="{1FF175EB-75A0-C840-AB2E-CAD994AF6C8C}"/>
    <hyperlink ref="F123" r:id="rId1027" display="file:///teams/UTA/2023.html" xr:uid="{CBBB9F70-6849-7344-BF34-8091CC275EB9}"/>
    <hyperlink ref="B124" r:id="rId1028" display="file:///players/c/claxtni01.html" xr:uid="{A0EA3992-C388-AD4F-B3ED-3643E0E628D1}"/>
    <hyperlink ref="F124" r:id="rId1029" display="file:///teams/BRK/2023.html" xr:uid="{E319BDBF-2CE2-D74C-AAAA-1C5DFF4C9C77}"/>
    <hyperlink ref="B125" r:id="rId1030" display="file:///players/c/coffeam01.html" xr:uid="{317A6C68-0175-154C-A46A-8176587655F2}"/>
    <hyperlink ref="F125" r:id="rId1031" display="file:///teams/LAC/2023.html" xr:uid="{22671105-616F-5244-862F-EFED99F3A9E8}"/>
    <hyperlink ref="B126" r:id="rId1032" display="file:///players/c/collijo01.html" xr:uid="{C39F0A9C-13A4-FD4E-8A82-73D4DAFAEA86}"/>
    <hyperlink ref="F126" r:id="rId1033" display="file:///teams/ATL/2023.html" xr:uid="{6CA9C777-689F-7546-8F6D-A573B6F51C32}"/>
    <hyperlink ref="B127" r:id="rId1034" display="file:///players/c/colliza01.html" xr:uid="{7601A062-65B8-F245-AA56-B57793925623}"/>
    <hyperlink ref="F127" r:id="rId1035" display="file:///teams/SAS/2023.html" xr:uid="{09844F40-3A78-0C41-9D03-ADCA99790D20}"/>
    <hyperlink ref="B128" r:id="rId1036" display="file:///players/c/conlemi01.html" xr:uid="{D64ED2DD-6E0B-964D-9DE7-64952B05CD2B}"/>
    <hyperlink ref="B97" r:id="rId1037" display="file:///players/b/bryanth01.html" xr:uid="{8492DCA5-BB50-BA47-B576-52F147B67321}"/>
    <hyperlink ref="F97" r:id="rId1038" display="file:///teams/LAL/2023.html" xr:uid="{6BA302DC-70F2-8342-BD37-880EA6574FA5}"/>
    <hyperlink ref="B98" r:id="rId1039" display="file:///players/b/bryanth01.html" xr:uid="{4C4D227A-4347-7C4C-AFEF-60F977A1B815}"/>
    <hyperlink ref="F98" r:id="rId1040" display="file:///teams/DEN/2023.html" xr:uid="{25686D6B-35EB-3247-AE74-D621CCE5A638}"/>
    <hyperlink ref="B99" r:id="rId1041" display="file:///players/b/bullore01.html" xr:uid="{92F43A36-25AD-C94F-BA4C-46112011ADA0}"/>
    <hyperlink ref="F99" r:id="rId1042" display="file:///teams/DAL/2023.html" xr:uid="{52A4EF9C-78B8-C446-A51A-F9F6BB184738}"/>
    <hyperlink ref="B100" r:id="rId1043" display="file:///players/b/burksal01.html" xr:uid="{AE58A141-8AAE-B849-B8F3-C9C57346A243}"/>
    <hyperlink ref="F100" r:id="rId1044" display="file:///teams/DET/2023.html" xr:uid="{1BDEDD3F-A90A-4E4C-8210-F981B5BEC6DA}"/>
    <hyperlink ref="B101" r:id="rId1045" display="file:///players/b/burtode02.html" xr:uid="{D462F103-8E54-E44C-8F50-88FD376B11DD}"/>
    <hyperlink ref="F101" r:id="rId1046" display="file:///teams/SAC/2023.html" xr:uid="{136AB6F4-0AC6-E14F-A318-68A490565556}"/>
    <hyperlink ref="B102" r:id="rId1047" display="file:///players/b/butleja02.html" xr:uid="{95E04370-BFFA-5D4D-8899-AFC446FBCB74}"/>
    <hyperlink ref="F102" r:id="rId1048" display="file:///teams/OKC/2023.html" xr:uid="{4F91E6B5-69E6-DF46-BCC9-E11A661F13C7}"/>
    <hyperlink ref="B103" r:id="rId1049" display="file:///players/b/butleji01.html" xr:uid="{AC804F8E-5D13-1745-8794-6E028C9AE612}"/>
    <hyperlink ref="F103" r:id="rId1050" display="file:///teams/MIA/2023.html" xr:uid="{11C62964-F8CA-0C4F-BFD1-5003FA0532F6}"/>
    <hyperlink ref="B104" r:id="rId1051" display="file:///players/b/butlejo01.html" xr:uid="{1F2BB606-42E9-8C49-BB90-730C4251A858}"/>
    <hyperlink ref="F104" r:id="rId1052" display="file:///teams/POR/2023.html" xr:uid="{567B1A61-61C6-504D-ACE7-30160AD6202B}"/>
    <hyperlink ref="B105" r:id="rId1053" display="file:///players/c/cainja01.html" xr:uid="{77242C53-93A6-0D4F-BBD2-AE88E12B3B54}"/>
    <hyperlink ref="F105" r:id="rId1054" display="file:///teams/MIA/2023.html" xr:uid="{3D076E8E-9729-9141-BB37-0DA4A7ED93A7}"/>
    <hyperlink ref="B106" r:id="rId1055" display="file:///players/c/caldwke01.html" xr:uid="{8FB5688D-F73A-5147-B415-F767FD97DEB8}"/>
    <hyperlink ref="F106" r:id="rId1056" display="file:///teams/DEN/2023.html" xr:uid="{6CC353A2-E507-7849-AA6D-E5C9FBF14B4F}"/>
    <hyperlink ref="B107" r:id="rId1057" display="file:///players/c/campafa01.html" xr:uid="{5B51A733-8EF3-C34C-AE3E-23A764A9F8CC}"/>
    <hyperlink ref="F107" r:id="rId1058" display="file:///teams/DAL/2023.html" xr:uid="{15F07339-EDA1-5345-B77F-818AF5FEF246}"/>
    <hyperlink ref="B108" r:id="rId1059" display="file:///players/c/cancavl01.html" xr:uid="{DFC0E235-B5E7-1844-889A-B7DC17BDCDCB}"/>
    <hyperlink ref="F108" r:id="rId1060" display="file:///teams/DEN/2023.html" xr:uid="{C12DDC34-E462-634A-8514-08EAB66704EE}"/>
    <hyperlink ref="B109" r:id="rId1061" display="file:///players/c/capelca01.html" xr:uid="{E9F8C6A6-2BD7-254F-BC6F-2D46C8AE2F72}"/>
    <hyperlink ref="F109" r:id="rId1062" display="file:///teams/ATL/2023.html" xr:uid="{1790D637-BA86-F44D-8AAB-5C6EC5091E72}"/>
    <hyperlink ref="B111" r:id="rId1063" display="file:///players/c/careyve01.html" xr:uid="{EBE1AA11-6073-AB43-8107-2052701CE1EA}"/>
    <hyperlink ref="F111" r:id="rId1064" display="file:///teams/WAS/2023.html" xr:uid="{E37B98F2-204F-1A43-9CCB-1DA19B981A7A}"/>
    <hyperlink ref="B112" r:id="rId1065" display="file:///players/c/carteje01.html" xr:uid="{D35EC54D-7BBA-C547-AC75-AAA4D0D12685}"/>
    <hyperlink ref="F112" r:id="rId1066" display="file:///teams/MIL/2023.html" xr:uid="{79F8F7DC-8545-2A47-AE46-9FF73C77F338}"/>
    <hyperlink ref="B81" r:id="rId1067" display="file:///players/b/bridgmi01.html" xr:uid="{26001BDB-7DE7-9647-B0B0-A666E58CFCCF}"/>
    <hyperlink ref="B82" r:id="rId1068" display="file:///players/b/bridgmi01.html" xr:uid="{40A31926-06AA-AA43-BED3-5C1B6DC41FDE}"/>
    <hyperlink ref="F82" r:id="rId1069" display="file:///teams/PHO/2023.html" xr:uid="{73CCAA52-F226-B141-893E-FC1458E14627}"/>
    <hyperlink ref="B83" r:id="rId1070" display="file:///players/b/bridgmi01.html" xr:uid="{E291B39F-034C-F34F-8C9C-96DD9CFA2440}"/>
    <hyperlink ref="F83" r:id="rId1071" display="file:///teams/BRK/2023.html" xr:uid="{85256DC2-36FE-3444-820C-AADC4E27FFF3}"/>
    <hyperlink ref="B84" r:id="rId1072" display="file:///players/b/brissos01.html" xr:uid="{8315EACA-FAED-3440-BA2B-002F84D48359}"/>
    <hyperlink ref="F84" r:id="rId1073" display="file:///teams/IND/2023.html" xr:uid="{E73F6FB7-B1E5-4842-9A17-109CC2EBD141}"/>
    <hyperlink ref="B85" r:id="rId1074" display="file:///players/b/brogdma01.html" xr:uid="{D8E4F380-5197-1D46-8AF6-9A55C7B96A0E}"/>
    <hyperlink ref="F85" r:id="rId1075" display="file:///teams/BOS/2023.html" xr:uid="{75D2CDED-378F-BE48-96AA-0C10C718B785}"/>
    <hyperlink ref="B86" r:id="rId1076" display="file:///players/b/brookdi01.html" xr:uid="{CEB09FC0-E86C-C54F-B85A-D7A741DF455C}"/>
    <hyperlink ref="F86" r:id="rId1077" display="file:///teams/MEM/2023.html" xr:uid="{1892859D-BDA2-504E-B4F4-16C81420920F}"/>
    <hyperlink ref="B88" r:id="rId1078" display="file:///players/b/brownbr01.html" xr:uid="{5F368E44-7565-EE43-A931-A22D53AB30DD}"/>
    <hyperlink ref="F88" r:id="rId1079" display="file:///teams/DEN/2023.html" xr:uid="{5151321C-748F-6348-9F34-13FCACDF4087}"/>
    <hyperlink ref="B89" r:id="rId1080" display="file:///players/b/browngr01.html" xr:uid="{B27DB5F1-C731-1949-B169-E17C104542A7}"/>
    <hyperlink ref="F89" r:id="rId1081" display="file:///teams/POR/2023.html" xr:uid="{4929F012-CCF0-ED4A-B68B-23C2F37CEDCB}"/>
    <hyperlink ref="B90" r:id="rId1082" display="file:///players/b/brownja02.html" xr:uid="{7E9EF68B-6F1A-D14C-B5B1-37B74A7E2222}"/>
    <hyperlink ref="F90" r:id="rId1083" display="file:///teams/BOS/2023.html" xr:uid="{C294C40B-25A7-464E-AE7F-F91944EA7F55}"/>
    <hyperlink ref="B91" r:id="rId1084" display="file:///players/b/brownke03.html" xr:uid="{F1EDAC42-CF27-A24A-AAD0-6DF76EA0729E}"/>
    <hyperlink ref="F91" r:id="rId1085" display="file:///teams/IND/2023.html" xr:uid="{D81A9C96-C6B7-E94E-8A46-078BAB8C0856}"/>
    <hyperlink ref="B92" r:id="rId1086" display="file:///players/b/brownmo01.html" xr:uid="{C639A9AC-7268-A14E-9575-5D20345266E2}"/>
    <hyperlink ref="F92" r:id="rId1087" display="file:///teams/LAC/2023.html" xr:uid="{F993FEF9-0D6F-4E48-A9A4-057145F103C8}"/>
    <hyperlink ref="B93" r:id="rId1088" display="file:///players/b/brownst02.html" xr:uid="{953124F0-DEAA-194E-B484-F50493ECE8A9}"/>
    <hyperlink ref="F93" r:id="rId1089" display="file:///teams/LAL/2023.html" xr:uid="{9287BA47-0B19-8148-A2F1-84FE1730F832}"/>
    <hyperlink ref="B94" r:id="rId1090" display="file:///players/b/browntr01.html" xr:uid="{A412E89D-362E-3745-A802-8C65C2B95168}"/>
    <hyperlink ref="F94" r:id="rId1091" display="file:///teams/LAL/2023.html" xr:uid="{47BA1982-C959-F348-A2CF-817D7291F691}"/>
    <hyperlink ref="B95" r:id="rId1092" display="file:///players/b/brunsja01.html" xr:uid="{85476E3D-4562-544D-82AF-8BC88850C970}"/>
    <hyperlink ref="F95" r:id="rId1093" display="file:///teams/NYK/2023.html" xr:uid="{2DEAAF36-A6AB-0543-984B-F8745BEE3FA3}"/>
    <hyperlink ref="B96" r:id="rId1094" display="file:///players/b/bryanth01.html" xr:uid="{1A2EC69B-296F-734D-8812-1A73F4A03E92}"/>
    <hyperlink ref="B65" r:id="rId1095" display="file:///players/b/biyombi01.html" xr:uid="{8E5C3D11-AE4A-0049-AEBC-4D94C3DE8E2F}"/>
    <hyperlink ref="F65" r:id="rId1096" display="file:///teams/PHO/2023.html" xr:uid="{A6EE3E9C-89FE-6841-B81D-C32E5E53A062}"/>
    <hyperlink ref="B66" r:id="rId1097" display="file:///players/b/boehebu01.html" xr:uid="{2C5B68F9-BFD1-C146-A714-4BB17E5600F3}"/>
    <hyperlink ref="F66" r:id="rId1098" display="file:///teams/DET/2023.html" xr:uid="{615F566E-EDCB-AE47-93FE-9B2EE0D7868D}"/>
    <hyperlink ref="B67" r:id="rId1099" display="file:///players/b/bogdabo01.html" xr:uid="{8A2749C6-4E4B-1E47-9C93-85F570B667C1}"/>
    <hyperlink ref="F67" r:id="rId1100" display="file:///teams/ATL/2023.html" xr:uid="{BA7E5529-F3BC-3F44-9AFA-62B3A453495B}"/>
    <hyperlink ref="B68" r:id="rId1101" display="file:///players/b/bogdabo02.html" xr:uid="{1785BD5E-E1DF-5F4A-8676-57341BC1370A}"/>
    <hyperlink ref="F68" r:id="rId1102" display="file:///teams/DET/2023.html" xr:uid="{64B8E27B-EC03-934B-A6E1-C0E0DB7E8728}"/>
    <hyperlink ref="B69" r:id="rId1103" display="file:///players/b/bolbo01.html" xr:uid="{E2A7EDF6-775B-2B4D-845E-8DC7AB6883BC}"/>
    <hyperlink ref="F69" r:id="rId1104" display="file:///teams/ORL/2023.html" xr:uid="{5CE3B35E-0E98-F244-9C5C-A54DB546439C}"/>
    <hyperlink ref="B70" r:id="rId1105" display="file:///players/b/bolmale01.html" xr:uid="{820B81B2-D0F7-9D4E-AE08-5FBC390C84E2}"/>
    <hyperlink ref="F70" r:id="rId1106" display="file:///teams/UTA/2023.html" xr:uid="{6FFE8D3C-BB53-CB4F-9A71-510DB776837E}"/>
    <hyperlink ref="B71" r:id="rId1107" display="file:///players/b/bookede01.html" xr:uid="{B03A5400-58BD-1A46-9907-52C42A01E3DC}"/>
    <hyperlink ref="F71" r:id="rId1108" display="file:///teams/PHO/2023.html" xr:uid="{295ABA97-EF28-BD4F-B23C-91F47687DF9D}"/>
    <hyperlink ref="B72" r:id="rId1109" display="file:///players/b/bostobr01.html" xr:uid="{84188763-6BF2-B942-B91B-349C9E45002D}"/>
    <hyperlink ref="F72" r:id="rId1110" display="file:///teams/LAC/2023.html" xr:uid="{A0331A16-FD7F-A940-B1FD-6E7FCACE75F4}"/>
    <hyperlink ref="B73" r:id="rId1111" display="file:///players/b/bouchch01.html" xr:uid="{612CC8F5-F70F-A34F-8981-4758AE1C3949}"/>
    <hyperlink ref="F73" r:id="rId1112" display="file:///teams/TOR/2023.html" xr:uid="{2B78F18E-822D-6148-B1C5-AAE7FFC64358}"/>
    <hyperlink ref="B74" r:id="rId1113" display="file:///players/b/bouknja01.html" xr:uid="{E8201F9F-2B81-0E40-B61E-4F14ABEC4F3A}"/>
    <hyperlink ref="F74" r:id="rId1114" display="file:///teams/CHO/2023.html" xr:uid="{80A80909-E39E-9B46-9877-9D4B5ED13F9C}"/>
    <hyperlink ref="B75" r:id="rId1115" display="file:///players/b/bouyeja01.html" xr:uid="{8D3DEC7F-D7D2-4744-AA52-6EA1895940A6}"/>
    <hyperlink ref="B76" r:id="rId1116" display="file:///players/b/bouyeja01.html" xr:uid="{7F4AFF0B-F2B9-5247-9623-1E2BCEA2B358}"/>
    <hyperlink ref="F76" r:id="rId1117" display="file:///teams/MIA/2023.html" xr:uid="{23271FF3-1D50-264E-9DE9-5EA2FAAB0DA0}"/>
    <hyperlink ref="B77" r:id="rId1118" display="file:///players/b/bouyeja01.html" xr:uid="{37900E93-4578-C04B-AC9D-92CF221F6D4C}"/>
    <hyperlink ref="F77" r:id="rId1119" display="file:///teams/WAS/2023.html" xr:uid="{7AEA811F-5ABF-B840-ADA9-9D4B9AF44C39}"/>
    <hyperlink ref="B78" r:id="rId1120" display="file:///players/b/bradlto01.html" xr:uid="{79EB54E3-6829-F64C-B551-48B6F3640A47}"/>
    <hyperlink ref="F78" r:id="rId1121" display="file:///teams/CHI/2023.html" xr:uid="{53213A65-23C7-4B4C-A1BF-A119410552AC}"/>
    <hyperlink ref="B79" r:id="rId1122" display="file:///players/b/branhma01.html" xr:uid="{CDD940AE-B902-EA4A-AB63-A24434B7EF68}"/>
    <hyperlink ref="F79" r:id="rId1123" display="file:///teams/SAS/2023.html" xr:uid="{D19DCA00-94D1-3849-A0AB-F38998C0230B}"/>
    <hyperlink ref="B80" r:id="rId1124" display="file:///players/b/braunch01.html" xr:uid="{9B4AE0DC-FEC4-224C-B4C3-AE52B0ACA271}"/>
    <hyperlink ref="F80" r:id="rId1125" display="file:///teams/DEN/2023.html" xr:uid="{528B665B-4C23-6F44-A440-78EE550394B8}"/>
    <hyperlink ref="B49" r:id="rId1126" display="file:///players/b/beaslma01.html" xr:uid="{2BFE3183-9645-6545-AAC5-697C165BEAD8}"/>
    <hyperlink ref="B50" r:id="rId1127" display="file:///players/b/beaslma01.html" xr:uid="{4B6615E5-A154-A144-9475-6FD37680B093}"/>
    <hyperlink ref="F50" r:id="rId1128" display="file:///teams/UTA/2023.html" xr:uid="{907D763B-E52B-024C-BA11-2F84E018A2F0}"/>
    <hyperlink ref="B51" r:id="rId1129" display="file:///players/b/beaslma01.html" xr:uid="{36CD976A-3A69-D942-99E1-CCDEC931A5BE}"/>
    <hyperlink ref="F51" r:id="rId1130" display="file:///teams/LAL/2023.html" xr:uid="{D20BB0E5-5CC1-BD47-B451-974FA7807394}"/>
    <hyperlink ref="B52" r:id="rId1131" display="file:///players/b/beaucma01.html" xr:uid="{742E14BF-541C-2E45-9D56-EE4FC30F31F7}"/>
    <hyperlink ref="F52" r:id="rId1132" display="file:///teams/MIL/2023.html" xr:uid="{5CBDC15C-86F8-484B-A87C-9E26EB2B8069}"/>
    <hyperlink ref="B53" r:id="rId1133" display="file:///players/b/bertada01.html" xr:uid="{B6BE82E6-B2BF-3449-869E-4C45A1E9E0E0}"/>
    <hyperlink ref="F53" r:id="rId1134" display="file:///teams/DAL/2023.html" xr:uid="{66BA8B24-46E4-C549-8325-6E370F87D270}"/>
    <hyperlink ref="B54" r:id="rId1135" display="file:///players/b/beverpa01.html" xr:uid="{361E7E72-1FEC-044B-8AD9-5F1E4564E1DD}"/>
    <hyperlink ref="B55" r:id="rId1136" display="file:///players/b/beverpa01.html" xr:uid="{588FB587-3FD8-3D4F-BAF6-A61BA1FCFB73}"/>
    <hyperlink ref="F55" r:id="rId1137" display="file:///teams/LAL/2023.html" xr:uid="{E7FFD6C5-9B10-8B48-A550-394AA33F8C43}"/>
    <hyperlink ref="B56" r:id="rId1138" display="file:///players/b/beverpa01.html" xr:uid="{5E1C3BB5-8B86-944A-A7EB-4E784562DD9A}"/>
    <hyperlink ref="F56" r:id="rId1139" display="file:///teams/CHI/2023.html" xr:uid="{C46C2CA4-B1ED-D14D-BD07-C5F1EA142CD1}"/>
    <hyperlink ref="B57" r:id="rId1140" display="file:///players/b/beysa01.html" xr:uid="{D1BF39CB-2587-1141-BA05-10FBBF4732E9}"/>
    <hyperlink ref="B58" r:id="rId1141" display="file:///players/b/beysa01.html" xr:uid="{7F55446A-548E-B64D-8DE2-866F17A9FE29}"/>
    <hyperlink ref="F58" r:id="rId1142" display="file:///teams/DET/2023.html" xr:uid="{04286683-76A1-534A-87A8-BD5BCB328114}"/>
    <hyperlink ref="B59" r:id="rId1143" display="file:///players/b/beysa01.html" xr:uid="{85CED08A-74FC-F946-A679-2DBB403A2164}"/>
    <hyperlink ref="F59" r:id="rId1144" display="file:///teams/ATL/2023.html" xr:uid="{1902A979-883B-6941-BB3A-B3A67C66C50C}"/>
    <hyperlink ref="B61" r:id="rId1145" display="file:///players/b/birchkh01.html" xr:uid="{A7E9838B-FCBE-BF44-A0D7-134F46185A0A}"/>
    <hyperlink ref="F61" r:id="rId1146" display="file:///teams/TOR/2023.html" xr:uid="{4470CAAD-7876-3444-B220-B0BC089B446B}"/>
    <hyperlink ref="B62" r:id="rId1147" display="file:///players/b/bitadgo01.html" xr:uid="{180127BE-E283-8443-8603-D79CBB75C57C}"/>
    <hyperlink ref="B63" r:id="rId1148" display="file:///players/b/bitadgo01.html" xr:uid="{65E11C24-09FB-DA46-8497-2CF36145C143}"/>
    <hyperlink ref="F63" r:id="rId1149" display="file:///teams/IND/2023.html" xr:uid="{ACC354F2-122B-D84B-A5B4-D5F7732BFF76}"/>
    <hyperlink ref="B64" r:id="rId1150" display="file:///players/b/bitadgo01.html" xr:uid="{62E0C85F-A321-4D4D-82EA-94A9386C89C0}"/>
    <hyperlink ref="F64" r:id="rId1151" display="file:///teams/ORL/2023.html" xr:uid="{0009CB5E-9B8D-684F-ACA7-BC3AB43D5EEE}"/>
    <hyperlink ref="B33" r:id="rId1152" display="file:///players/b/banede01.html" xr:uid="{A239257D-1E06-A443-8F40-847EA54A080C}"/>
    <hyperlink ref="F33" r:id="rId1153" display="file:///teams/MEM/2023.html" xr:uid="{89A0AFF9-AAD8-8F43-940E-5F4EB7D9CF57}"/>
    <hyperlink ref="B34" r:id="rId1154" display="file:///players/b/bantoda01.html" xr:uid="{12CB66E1-FDD3-1841-8CB8-76C0359EB452}"/>
    <hyperlink ref="F34" r:id="rId1155" display="file:///teams/TOR/2023.html" xr:uid="{120D1CF1-78CC-E640-B59A-C61BF0A0F02A}"/>
    <hyperlink ref="B35" r:id="rId1156" display="file:///players/b/barlodo01.html" xr:uid="{2BB8A229-C8D0-1A40-89F5-02D52594B619}"/>
    <hyperlink ref="F35" r:id="rId1157" display="file:///teams/SAS/2023.html" xr:uid="{568639F4-49F1-CB48-A3D4-63C84DB2F2A6}"/>
    <hyperlink ref="B36" r:id="rId1158" display="file:///players/b/barneha02.html" xr:uid="{DAD22E23-FAA6-2442-A173-B25795B3F19C}"/>
    <hyperlink ref="F36" r:id="rId1159" display="file:///teams/SAC/2023.html" xr:uid="{D1C8DA91-7AAA-114D-8747-BD66FB2923D4}"/>
    <hyperlink ref="B37" r:id="rId1160" display="file:///players/b/barnesc01.html" xr:uid="{DDBFBEAF-F8C8-184E-80E0-D03168B8AFE8}"/>
    <hyperlink ref="F37" r:id="rId1161" display="file:///teams/TOR/2023.html" xr:uid="{D0C10F73-7BAD-CC46-B58B-42756CCE4EC0}"/>
    <hyperlink ref="B38" r:id="rId1162" display="file:///players/b/barrerj01.html" xr:uid="{5E30A980-A38E-7942-BE56-5DA760EBC852}"/>
    <hyperlink ref="F38" r:id="rId1163" display="file:///teams/NYK/2023.html" xr:uid="{55805A24-BA23-604D-9FEA-0283EF5CFD5A}"/>
    <hyperlink ref="B39" r:id="rId1164" display="file:///players/b/bartowi01.html" xr:uid="{A6B1F868-2EDA-2D4C-86A0-F5ED874E377D}"/>
    <hyperlink ref="B40" r:id="rId1165" display="file:///players/b/bartowi01.html" xr:uid="{4F21ED39-279B-6248-B233-85EA754D3072}"/>
    <hyperlink ref="F40" r:id="rId1166" display="file:///teams/WAS/2023.html" xr:uid="{E7CAF929-390B-4148-A2E3-09D827E00871}"/>
    <hyperlink ref="B41" r:id="rId1167" display="file:///players/b/bartowi01.html" xr:uid="{C8EE675D-2867-3140-BA48-2703E7CBECE4}"/>
    <hyperlink ref="F41" r:id="rId1168" display="file:///teams/TOR/2023.html" xr:uid="{0CE98214-B83D-7A44-BC9A-65458A46813B}"/>
    <hyperlink ref="B42" r:id="rId1169" display="file:///players/b/bassech01.html" xr:uid="{F8D8EEC7-D166-C140-8074-018C2D5E1492}"/>
    <hyperlink ref="F42" r:id="rId1170" display="file:///teams/SAS/2023.html" xr:uid="{7EB8991B-2410-BB49-88C6-D1F8559D8855}"/>
    <hyperlink ref="B43" r:id="rId1171" display="file:///players/b/bateske01.html" xr:uid="{C00E90F3-9635-2B4E-B19E-B89EF8DBD393}"/>
    <hyperlink ref="F43" r:id="rId1172" display="file:///teams/SAS/2023.html" xr:uid="{14E30D55-6554-5F46-B8B0-D9E5E9A42D7E}"/>
    <hyperlink ref="B44" r:id="rId1173" display="file:///players/b/batumni01.html" xr:uid="{D3C75F0B-1017-904E-A04F-8812F5D1FAB5}"/>
    <hyperlink ref="F44" r:id="rId1174" display="file:///teams/LAC/2023.html" xr:uid="{C8B8B8A9-E122-334F-97FA-36983C8881F4}"/>
    <hyperlink ref="B45" r:id="rId1175" display="file:///players/b/bazleda01.html" xr:uid="{8E7C7E81-F775-8248-9738-73ABC4F9E33E}"/>
    <hyperlink ref="B46" r:id="rId1176" display="file:///players/b/bazleda01.html" xr:uid="{D017B76D-787E-754A-8A1A-88174EA021D3}"/>
    <hyperlink ref="F46" r:id="rId1177" display="file:///teams/OKC/2023.html" xr:uid="{16E6133C-6003-3146-8C1C-B66D60583CE6}"/>
    <hyperlink ref="B47" r:id="rId1178" display="file:///players/b/bazleda01.html" xr:uid="{1728DE28-2C47-5B42-A328-7231BDA7AC05}"/>
    <hyperlink ref="F47" r:id="rId1179" display="file:///teams/PHO/2023.html" xr:uid="{160B922B-CDAF-F344-8D10-FD45DBB38873}"/>
    <hyperlink ref="B48" r:id="rId1180" display="file:///players/b/bealbr01.html" xr:uid="{FB564FF4-1AAD-6C4D-AC12-D8A2D53CF7DD}"/>
    <hyperlink ref="F48" r:id="rId1181" display="file:///teams/WAS/2023.html" xr:uid="{F960FB64-2879-974D-901E-CC995834FE26}"/>
    <hyperlink ref="B17" r:id="rId1182" display="file:///players/a/anthoco01.html" xr:uid="{B7ABE458-8226-9D48-A8E4-A9A488806E5E}"/>
    <hyperlink ref="F17" r:id="rId1183" display="file:///teams/ORL/2023.html" xr:uid="{2BC1F366-03D3-604E-A70C-BFAA41501B67}"/>
    <hyperlink ref="B18" r:id="rId1184" display="file:///players/a/anunoog01.html" xr:uid="{2598E1EA-3C09-644D-A107-389D6FB95176}"/>
    <hyperlink ref="F18" r:id="rId1185" display="file:///teams/TOR/2023.html" xr:uid="{5ADC2075-C16C-5945-AAC5-3559D2B7B92F}"/>
    <hyperlink ref="B19" r:id="rId1186" display="file:///players/a/arcidry01.html" xr:uid="{87A27301-6708-5145-8E95-51ABC0665A18}"/>
    <hyperlink ref="B20" r:id="rId1187" display="file:///players/a/arcidry01.html" xr:uid="{B0EA783C-CB03-8843-A0E4-567356C88C4E}"/>
    <hyperlink ref="F20" r:id="rId1188" display="file:///teams/NYK/2023.html" xr:uid="{A9F2F2B6-3B36-C343-A5F7-6DDF387A5298}"/>
    <hyperlink ref="B21" r:id="rId1189" display="file:///players/a/arcidry01.html" xr:uid="{1987D059-59EE-5049-BD9E-0805E1A2C68E}"/>
    <hyperlink ref="F21" r:id="rId1190" display="file:///teams/POR/2023.html" xr:uid="{FC7262DC-4BDB-1E4E-B53F-AADEFBBA82B5}"/>
    <hyperlink ref="B22" r:id="rId1191" display="file:///players/a/avdijde01.html" xr:uid="{F204ABD5-F6FD-6F4B-A3A1-E8D6171A2418}"/>
    <hyperlink ref="F22" r:id="rId1192" display="file:///teams/WAS/2023.html" xr:uid="{0EA94B0D-01A4-8B44-8B49-BD30812E8365}"/>
    <hyperlink ref="B23" r:id="rId1193" display="file:///players/a/aytonde01.html" xr:uid="{C4816016-E50E-884E-99F7-E7C40C9350BE}"/>
    <hyperlink ref="F23" r:id="rId1194" display="file:///teams/PHO/2023.html" xr:uid="{4454EB76-5A8C-9449-9C80-8957F50D1832}"/>
    <hyperlink ref="B24" r:id="rId1195" display="file:///players/a/azubuud01.html" xr:uid="{BAA9CC5B-4D9E-B443-86CC-1CA5B24DCB46}"/>
    <hyperlink ref="F24" r:id="rId1196" display="file:///teams/UTA/2023.html" xr:uid="{76947E95-6AE8-D541-A878-E6AF947A1632}"/>
    <hyperlink ref="B25" r:id="rId1197" display="file:///players/b/baglema01.html" xr:uid="{5CCAA243-DA32-CA43-B480-D43B013A2E27}"/>
    <hyperlink ref="F25" r:id="rId1198" display="file:///teams/DET/2023.html" xr:uid="{9C8342B9-0E2D-3140-A693-879D4F9DDB29}"/>
    <hyperlink ref="B26" r:id="rId1199" display="file:///players/b/baldwpa01.html" xr:uid="{F5F43254-F69F-2E43-BDA8-3C8980730795}"/>
    <hyperlink ref="F26" r:id="rId1200" display="file:///teams/GSW/2023.html" xr:uid="{9D755DAB-82B7-8A4D-9005-C4D0B5D60527}"/>
    <hyperlink ref="B28" r:id="rId1201" display="file:///players/b/ballla01.html" xr:uid="{AC34C56F-810D-1A4E-AF2E-4B765CFA9C3C}"/>
    <hyperlink ref="F28" r:id="rId1202" display="file:///teams/CHO/2023.html" xr:uid="{D937DBB8-87AD-2B4F-A385-447D86438DF0}"/>
    <hyperlink ref="B29" r:id="rId1203" display="file:///players/b/bambamo01.html" xr:uid="{C8EA5C13-2036-3549-B208-AB7FFEEF448B}"/>
    <hyperlink ref="B30" r:id="rId1204" display="file:///players/b/bambamo01.html" xr:uid="{FF219831-D2C8-2448-A437-2516B600DA7A}"/>
    <hyperlink ref="F30" r:id="rId1205" display="file:///teams/ORL/2023.html" xr:uid="{B267DFD2-8A85-A343-82A2-EAAB8E9E18CB}"/>
    <hyperlink ref="B31" r:id="rId1206" display="file:///players/b/bambamo01.html" xr:uid="{AB10F272-54C5-1046-B85F-E0A00D89D2A7}"/>
    <hyperlink ref="F31" r:id="rId1207" display="file:///teams/LAL/2023.html" xr:uid="{D8C92E8A-CB5B-0A44-93E7-FAEAFFDA343B}"/>
    <hyperlink ref="B32" r:id="rId1208" display="file:///players/b/banchpa01.html" xr:uid="{A7B913C9-0D41-3842-B4C5-90E237BC3A9C}"/>
    <hyperlink ref="F32" r:id="rId1209" display="file:///teams/ORL/2023.html" xr:uid="{0E4DCF9C-D5F1-564D-8824-B88EBA91D4A3}"/>
    <hyperlink ref="B3" r:id="rId1210" display="file:///players/a/achiupr01.html" xr:uid="{E92C0606-0DE4-9D41-A5F4-807D8554858E}"/>
    <hyperlink ref="F3" r:id="rId1211" display="file:///teams/TOR/2023.html" xr:uid="{E0C7228B-11D5-604F-A8CB-91BCFDCF6C91}"/>
    <hyperlink ref="B4" r:id="rId1212" display="file:///players/a/adamsst01.html" xr:uid="{09444911-8AEE-DE4B-BE90-14396170525A}"/>
    <hyperlink ref="F4" r:id="rId1213" display="file:///teams/MEM/2023.html" xr:uid="{318341E8-5FB5-BC48-BCF2-E5D8359C1D43}"/>
    <hyperlink ref="B5" r:id="rId1214" display="file:///players/a/adebaba01.html" xr:uid="{8F1B000D-F029-1947-9B80-4457ACE226A3}"/>
    <hyperlink ref="F5" r:id="rId1215" display="file:///teams/MIA/2023.html" xr:uid="{9EF64820-9CCD-BC45-962E-F618C011DBFD}"/>
    <hyperlink ref="B6" r:id="rId1216" display="file:///players/a/agbajoc01.html" xr:uid="{E04A1E09-19F5-D647-9E81-71DDD58152D1}"/>
    <hyperlink ref="F6" r:id="rId1217" display="file:///teams/UTA/2023.html" xr:uid="{4F09CA3F-B962-B841-A920-77C092911DA1}"/>
    <hyperlink ref="B7" r:id="rId1218" display="file:///players/a/aldamsa01.html" xr:uid="{4BFB27E7-EB5A-CB46-8521-CB1D51813EBB}"/>
    <hyperlink ref="F7" r:id="rId1219" display="file:///teams/MEM/2023.html" xr:uid="{1CB797E3-2F9C-0842-84B1-C37250D7FFAC}"/>
    <hyperlink ref="B8" r:id="rId1220" display="file:///players/a/alexani01.html" xr:uid="{6DD10AD9-3456-3F4A-84A7-2DA3CE7119C4}"/>
    <hyperlink ref="B9" r:id="rId1221" display="file:///players/a/alexani01.html" xr:uid="{69A59719-6F58-5648-AAC7-3E2401D9BDAF}"/>
    <hyperlink ref="F9" r:id="rId1222" display="file:///teams/UTA/2023.html" xr:uid="{D214025B-15F9-5148-B3D5-3925C0C08A6A}"/>
    <hyperlink ref="B10" r:id="rId1223" display="file:///players/a/alexani01.html" xr:uid="{C7FFFF78-E334-924D-964F-E921058D9CC4}"/>
    <hyperlink ref="F10" r:id="rId1224" display="file:///teams/MIN/2023.html" xr:uid="{1891854D-FC00-4844-83E0-609F191454E3}"/>
    <hyperlink ref="B11" r:id="rId1225" display="file:///players/a/allengr01.html" xr:uid="{92632C9E-CA66-BB49-9D6D-506F07DDB67E}"/>
    <hyperlink ref="F11" r:id="rId1226" display="file:///teams/MIL/2023.html" xr:uid="{9E5A028A-CE50-5847-8A84-C190F7A9D897}"/>
    <hyperlink ref="B12" r:id="rId1227" display="file:///players/a/allenja01.html" xr:uid="{B11212FB-DB24-4E43-AB47-53D66D4D3C1F}"/>
    <hyperlink ref="F12" r:id="rId1228" display="file:///teams/CLE/2023.html" xr:uid="{C7E3D0D8-794A-C045-A903-26FDCC34A309}"/>
    <hyperlink ref="B13" r:id="rId1229" display="file:///players/a/alvarjo01.html" xr:uid="{12E48CD3-C934-A14D-B2DB-3CDE3BDC6C72}"/>
    <hyperlink ref="F13" r:id="rId1230" display="file:///teams/NOP/2023.html" xr:uid="{F7D22052-D08C-8149-B972-B5C9E625CFA5}"/>
    <hyperlink ref="B14" r:id="rId1231" display="file:///players/a/anderky01.html" xr:uid="{80073FD3-84E1-7042-A56C-FA7182C7A963}"/>
    <hyperlink ref="F14" r:id="rId1232" display="file:///teams/MIN/2023.html" xr:uid="{9139F476-0E2E-8248-901C-D7E72A89CC58}"/>
    <hyperlink ref="B15" r:id="rId1233" display="file:///players/a/antetgi01.html" xr:uid="{A525B609-CE7D-9E43-8871-AE8BF04E7B30}"/>
    <hyperlink ref="F15" r:id="rId1234" display="file:///teams/MIL/2023.html" xr:uid="{01FCB632-664E-9849-98A3-B8C957CCCA43}"/>
    <hyperlink ref="B16" r:id="rId1235" display="file:///players/a/antetth01.html" xr:uid="{AAD8DB8F-7EA8-E648-BD78-683D8A46554D}"/>
    <hyperlink ref="F16" r:id="rId1236" display="file:///teams/MIL/2023.html" xr:uid="{B8723B3E-ACE7-9242-8AA3-4E39A1DF911D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5158-7BD2-5B49-841D-5DE673C542FA}">
  <dimension ref="A1:P503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5.83203125" bestFit="1" customWidth="1"/>
    <col min="2" max="2" width="47.33203125" bestFit="1" customWidth="1"/>
    <col min="3" max="3" width="37.33203125" bestFit="1" customWidth="1"/>
    <col min="4" max="4" width="15.33203125" bestFit="1" customWidth="1"/>
    <col min="5" max="5" width="15.5" bestFit="1" customWidth="1"/>
    <col min="6" max="7" width="23.5" bestFit="1" customWidth="1"/>
    <col min="8" max="8" width="10.83203125" bestFit="1" customWidth="1"/>
    <col min="9" max="9" width="12.5" customWidth="1"/>
    <col min="10" max="10" width="26.1640625" bestFit="1" customWidth="1"/>
    <col min="11" max="11" width="8.6640625" customWidth="1"/>
    <col min="12" max="12" width="18.5" bestFit="1" customWidth="1"/>
    <col min="13" max="13" width="6" bestFit="1" customWidth="1"/>
  </cols>
  <sheetData>
    <row r="1" spans="1:16" ht="26" x14ac:dyDescent="0.3">
      <c r="B1" s="32" t="s">
        <v>663</v>
      </c>
      <c r="C1" s="32" t="s">
        <v>42</v>
      </c>
      <c r="D1" t="s">
        <v>674</v>
      </c>
      <c r="E1" t="s">
        <v>735</v>
      </c>
      <c r="F1" t="s">
        <v>721</v>
      </c>
      <c r="G1" t="s">
        <v>722</v>
      </c>
      <c r="L1" t="s">
        <v>675</v>
      </c>
    </row>
    <row r="2" spans="1:16" ht="92" customHeight="1" x14ac:dyDescent="0.55000000000000004">
      <c r="B2" s="33" t="str">
        <f>'Team Results'!F1</f>
        <v>Boston Celtics</v>
      </c>
      <c r="C2" s="53" t="str">
        <f>'Team Results'!F4</f>
        <v>Philadelphia 76ers</v>
      </c>
      <c r="D2" s="34"/>
      <c r="F2" s="35">
        <f>(COUNTIF($D$4:$D$503,"Win")/500)+(0.5*COUNTIF($D$4:$D$503,"Tie")/500)</f>
        <v>6.0999999999999999E-2</v>
      </c>
      <c r="G2" s="35">
        <f>(COUNTIF($D$4:$D$503,"Loss")/500)+(0.5*COUNTIF($D$4:$D$503,"Tie")/500)</f>
        <v>0.93900000000000006</v>
      </c>
      <c r="L2" s="10" t="e">
        <f>(COUNTIF(#REF!,"Win")/10000)+(0.5*COUNTIF(#REF!,"Tie")/10000)</f>
        <v>#REF!</v>
      </c>
      <c r="M2" s="10" t="e">
        <f>(COUNTIF(#REF!,"Loss")/10000)+(0.5*COUNTIF(#REF!,"Tie")/10000)</f>
        <v>#REF!</v>
      </c>
    </row>
    <row r="3" spans="1:16" ht="34" x14ac:dyDescent="0.2">
      <c r="A3" s="36" t="s">
        <v>727</v>
      </c>
      <c r="B3" s="36">
        <f ca="1">'Team Results'!O33</f>
        <v>103</v>
      </c>
      <c r="C3" s="36">
        <f ca="1">'Team Results'!O61</f>
        <v>151</v>
      </c>
      <c r="D3" s="36" t="str" cm="1">
        <f t="array" aca="1" ref="D3" ca="1">_xlfn.IFS(B3&gt;C3,"Win",B3=C3,"Tie",B3&lt;C3,"Loss")</f>
        <v>Loss</v>
      </c>
      <c r="E3" s="36">
        <f ca="1">SUM(B3:C3)</f>
        <v>254</v>
      </c>
      <c r="H3" t="s">
        <v>729</v>
      </c>
      <c r="I3" s="1" t="s">
        <v>734</v>
      </c>
      <c r="J3" t="s">
        <v>730</v>
      </c>
      <c r="O3" s="21"/>
      <c r="P3" s="21"/>
    </row>
    <row r="4" spans="1:16" x14ac:dyDescent="0.2">
      <c r="A4" cm="1">
        <f t="array" ref="A4:A503">_xlfn.SEQUENCE(500)</f>
        <v>1</v>
      </c>
      <c r="B4">
        <f t="dataTable" ref="B4:D503" dt2D="0" dtr="0" r1="S10" ca="1"/>
        <v>142</v>
      </c>
      <c r="C4">
        <v>116</v>
      </c>
      <c r="D4" t="str">
        <v>Win</v>
      </c>
      <c r="E4">
        <f t="shared" ref="E4:E67" si="0">SUM(B4:C4)</f>
        <v>258</v>
      </c>
      <c r="H4" s="40">
        <v>130</v>
      </c>
      <c r="I4" s="41">
        <f>COUNTIF($E$4:$E$503, "&gt;=130")</f>
        <v>500</v>
      </c>
      <c r="J4" s="54">
        <f t="shared" ref="J4:J11" si="1">I4/500</f>
        <v>1</v>
      </c>
      <c r="K4" s="54"/>
      <c r="O4" s="21"/>
      <c r="P4" s="21"/>
    </row>
    <row r="5" spans="1:16" x14ac:dyDescent="0.2">
      <c r="A5">
        <v>2</v>
      </c>
      <c r="B5">
        <v>131</v>
      </c>
      <c r="C5">
        <v>113</v>
      </c>
      <c r="D5" t="str">
        <v>Win</v>
      </c>
      <c r="E5">
        <f t="shared" si="0"/>
        <v>244</v>
      </c>
      <c r="G5" s="10"/>
      <c r="H5" s="40">
        <v>140</v>
      </c>
      <c r="I5" s="41">
        <f>COUNTIF($E$4:$E$503, "&gt;=140")</f>
        <v>500</v>
      </c>
      <c r="J5" s="54">
        <f t="shared" si="1"/>
        <v>1</v>
      </c>
      <c r="K5" s="54"/>
      <c r="O5" s="21"/>
      <c r="P5" s="21"/>
    </row>
    <row r="6" spans="1:16" x14ac:dyDescent="0.2">
      <c r="A6">
        <v>3</v>
      </c>
      <c r="B6">
        <v>104</v>
      </c>
      <c r="C6">
        <v>140</v>
      </c>
      <c r="D6" t="str">
        <v>Loss</v>
      </c>
      <c r="E6">
        <f t="shared" si="0"/>
        <v>244</v>
      </c>
      <c r="G6" s="10"/>
      <c r="H6" s="40">
        <v>150</v>
      </c>
      <c r="I6" s="41">
        <f>COUNTIF($E$4:$E$503, "&gt;=150")</f>
        <v>500</v>
      </c>
      <c r="J6" s="54">
        <f t="shared" si="1"/>
        <v>1</v>
      </c>
      <c r="K6" s="54"/>
      <c r="O6" s="21"/>
      <c r="P6" s="21"/>
    </row>
    <row r="7" spans="1:16" x14ac:dyDescent="0.2">
      <c r="A7">
        <v>4</v>
      </c>
      <c r="B7">
        <v>95</v>
      </c>
      <c r="C7">
        <v>104</v>
      </c>
      <c r="D7" t="str">
        <v>Loss</v>
      </c>
      <c r="E7">
        <f t="shared" si="0"/>
        <v>199</v>
      </c>
      <c r="G7" s="10"/>
      <c r="H7" s="40">
        <v>160</v>
      </c>
      <c r="I7" s="41">
        <f>COUNTIF($E$4:$E$503, "&gt;=160")</f>
        <v>500</v>
      </c>
      <c r="J7" s="54">
        <f t="shared" si="1"/>
        <v>1</v>
      </c>
      <c r="K7" s="54"/>
      <c r="O7" s="21"/>
      <c r="P7" s="21"/>
    </row>
    <row r="8" spans="1:16" x14ac:dyDescent="0.2">
      <c r="A8">
        <v>5</v>
      </c>
      <c r="B8">
        <v>139</v>
      </c>
      <c r="C8">
        <v>139</v>
      </c>
      <c r="D8" t="str">
        <v>Tie</v>
      </c>
      <c r="E8">
        <f t="shared" si="0"/>
        <v>278</v>
      </c>
      <c r="G8" s="10"/>
      <c r="H8" s="40">
        <v>170</v>
      </c>
      <c r="I8" s="41">
        <f>COUNTIF($E$4:$E$503, "&gt;=170")</f>
        <v>500</v>
      </c>
      <c r="J8" s="54">
        <f t="shared" si="1"/>
        <v>1</v>
      </c>
      <c r="K8" s="54"/>
      <c r="O8" s="21"/>
      <c r="P8" s="21"/>
    </row>
    <row r="9" spans="1:16" x14ac:dyDescent="0.2">
      <c r="A9">
        <v>6</v>
      </c>
      <c r="B9">
        <v>108</v>
      </c>
      <c r="C9">
        <v>125</v>
      </c>
      <c r="D9" t="str">
        <v>Loss</v>
      </c>
      <c r="E9">
        <f t="shared" si="0"/>
        <v>233</v>
      </c>
      <c r="G9" s="10"/>
      <c r="H9" s="40">
        <v>180</v>
      </c>
      <c r="I9" s="41">
        <f>COUNTIF($E$4:$E$503, "&gt;=180")</f>
        <v>500</v>
      </c>
      <c r="J9" s="54">
        <f t="shared" si="1"/>
        <v>1</v>
      </c>
      <c r="K9" s="54"/>
      <c r="O9" s="21"/>
      <c r="P9" s="21"/>
    </row>
    <row r="10" spans="1:16" x14ac:dyDescent="0.2">
      <c r="A10">
        <v>7</v>
      </c>
      <c r="B10">
        <v>133</v>
      </c>
      <c r="C10">
        <v>144</v>
      </c>
      <c r="D10" t="str">
        <v>Loss</v>
      </c>
      <c r="E10">
        <f t="shared" si="0"/>
        <v>277</v>
      </c>
      <c r="G10" s="10"/>
      <c r="H10" s="40">
        <v>190</v>
      </c>
      <c r="I10" s="41">
        <f>COUNTIF($E$4:$E$503, "&gt;=190")</f>
        <v>500</v>
      </c>
      <c r="J10" s="54">
        <f t="shared" si="1"/>
        <v>1</v>
      </c>
      <c r="K10" s="54"/>
      <c r="O10" s="21"/>
      <c r="P10" s="21"/>
    </row>
    <row r="11" spans="1:16" x14ac:dyDescent="0.2">
      <c r="A11">
        <v>8</v>
      </c>
      <c r="B11">
        <v>111</v>
      </c>
      <c r="C11">
        <v>144</v>
      </c>
      <c r="D11" t="str">
        <v>Loss</v>
      </c>
      <c r="E11">
        <f t="shared" si="0"/>
        <v>255</v>
      </c>
      <c r="G11" s="10"/>
      <c r="H11" s="40">
        <v>200</v>
      </c>
      <c r="I11" s="41">
        <f>COUNTIF($E$4:$E$503, "&gt;=200")</f>
        <v>499</v>
      </c>
      <c r="J11" s="54">
        <f t="shared" si="1"/>
        <v>0.998</v>
      </c>
      <c r="K11" s="54"/>
      <c r="O11" s="21"/>
      <c r="P11" s="21"/>
    </row>
    <row r="12" spans="1:16" x14ac:dyDescent="0.2">
      <c r="A12">
        <v>9</v>
      </c>
      <c r="B12">
        <v>105</v>
      </c>
      <c r="C12">
        <v>168</v>
      </c>
      <c r="D12" t="str">
        <v>Loss</v>
      </c>
      <c r="E12">
        <f t="shared" si="0"/>
        <v>273</v>
      </c>
      <c r="G12" s="10"/>
      <c r="H12" s="40">
        <v>210</v>
      </c>
      <c r="I12" s="41">
        <f>COUNTIF($E$4:$E$503, "&gt;=210")</f>
        <v>497</v>
      </c>
      <c r="J12" s="54">
        <f>I12/500</f>
        <v>0.99399999999999999</v>
      </c>
      <c r="K12" s="54"/>
      <c r="O12" s="21"/>
      <c r="P12" s="21"/>
    </row>
    <row r="13" spans="1:16" x14ac:dyDescent="0.2">
      <c r="A13">
        <v>10</v>
      </c>
      <c r="B13">
        <v>94</v>
      </c>
      <c r="C13">
        <v>178</v>
      </c>
      <c r="D13" t="str">
        <v>Loss</v>
      </c>
      <c r="E13">
        <f t="shared" si="0"/>
        <v>272</v>
      </c>
      <c r="G13" s="10"/>
      <c r="H13" s="40">
        <v>220</v>
      </c>
      <c r="I13" s="41">
        <f>COUNTIF($E$4:$E$503, "&gt;=220")</f>
        <v>489</v>
      </c>
      <c r="J13" s="54">
        <f>I13/500</f>
        <v>0.97799999999999998</v>
      </c>
      <c r="K13" s="54"/>
      <c r="O13" s="21"/>
      <c r="P13" s="21"/>
    </row>
    <row r="14" spans="1:16" x14ac:dyDescent="0.2">
      <c r="A14">
        <v>11</v>
      </c>
      <c r="B14">
        <v>129</v>
      </c>
      <c r="C14">
        <v>149</v>
      </c>
      <c r="D14" t="str">
        <v>Loss</v>
      </c>
      <c r="E14">
        <f t="shared" si="0"/>
        <v>278</v>
      </c>
      <c r="G14" s="10"/>
      <c r="H14" s="40">
        <v>230</v>
      </c>
      <c r="I14" s="41">
        <f>COUNTIF($E$4:$E$503, "&gt;=230")</f>
        <v>465</v>
      </c>
      <c r="J14" s="54">
        <f t="shared" ref="J14:J18" si="2">I14/500</f>
        <v>0.93</v>
      </c>
      <c r="K14" s="54"/>
      <c r="O14" s="21"/>
      <c r="P14" s="21"/>
    </row>
    <row r="15" spans="1:16" x14ac:dyDescent="0.2">
      <c r="A15">
        <v>12</v>
      </c>
      <c r="B15">
        <v>115</v>
      </c>
      <c r="C15">
        <v>179</v>
      </c>
      <c r="D15" t="str">
        <v>Loss</v>
      </c>
      <c r="E15">
        <f t="shared" si="0"/>
        <v>294</v>
      </c>
      <c r="G15" s="10"/>
      <c r="H15" s="40">
        <v>240</v>
      </c>
      <c r="I15" s="41">
        <f>COUNTIF($E$4:$E$503, "&gt;=240")</f>
        <v>415</v>
      </c>
      <c r="J15" s="54">
        <f t="shared" si="2"/>
        <v>0.83</v>
      </c>
      <c r="K15" s="54"/>
      <c r="O15" s="21"/>
      <c r="P15" s="21"/>
    </row>
    <row r="16" spans="1:16" x14ac:dyDescent="0.2">
      <c r="A16">
        <v>13</v>
      </c>
      <c r="B16">
        <v>98</v>
      </c>
      <c r="C16">
        <v>111</v>
      </c>
      <c r="D16" t="str">
        <v>Loss</v>
      </c>
      <c r="E16">
        <f t="shared" si="0"/>
        <v>209</v>
      </c>
      <c r="G16" s="10"/>
      <c r="H16" s="40">
        <v>250</v>
      </c>
      <c r="I16" s="41">
        <f>COUNTIF($E$4:$E$503, "&gt;=250")</f>
        <v>343</v>
      </c>
      <c r="J16" s="54">
        <f t="shared" si="2"/>
        <v>0.68600000000000005</v>
      </c>
      <c r="K16" s="54"/>
      <c r="O16" s="21"/>
      <c r="P16" s="21"/>
    </row>
    <row r="17" spans="1:16" x14ac:dyDescent="0.2">
      <c r="A17">
        <v>14</v>
      </c>
      <c r="B17">
        <v>116</v>
      </c>
      <c r="C17">
        <v>156</v>
      </c>
      <c r="D17" t="str">
        <v>Loss</v>
      </c>
      <c r="E17">
        <f t="shared" si="0"/>
        <v>272</v>
      </c>
      <c r="G17" s="10"/>
      <c r="H17" s="40">
        <v>260</v>
      </c>
      <c r="I17" s="41">
        <f>COUNTIF($E$4:$E$503, "&gt;=260")</f>
        <v>256</v>
      </c>
      <c r="J17" s="54">
        <f t="shared" si="2"/>
        <v>0.51200000000000001</v>
      </c>
      <c r="K17" s="54"/>
      <c r="O17" s="21"/>
      <c r="P17" s="21"/>
    </row>
    <row r="18" spans="1:16" x14ac:dyDescent="0.2">
      <c r="A18">
        <v>15</v>
      </c>
      <c r="B18">
        <v>105</v>
      </c>
      <c r="C18">
        <v>155</v>
      </c>
      <c r="D18" t="str">
        <v>Loss</v>
      </c>
      <c r="E18">
        <f t="shared" si="0"/>
        <v>260</v>
      </c>
      <c r="G18" s="10"/>
      <c r="H18" s="40">
        <v>270</v>
      </c>
      <c r="I18" s="41">
        <f>COUNTIF($E$4:$E$503, "&gt;=270")</f>
        <v>167</v>
      </c>
      <c r="J18" s="54">
        <f t="shared" si="2"/>
        <v>0.33400000000000002</v>
      </c>
      <c r="K18" s="54"/>
      <c r="O18" s="21"/>
      <c r="P18" s="21"/>
    </row>
    <row r="19" spans="1:16" x14ac:dyDescent="0.2">
      <c r="A19">
        <v>16</v>
      </c>
      <c r="B19">
        <v>103</v>
      </c>
      <c r="C19">
        <v>148</v>
      </c>
      <c r="D19" t="str">
        <v>Loss</v>
      </c>
      <c r="E19">
        <f t="shared" si="0"/>
        <v>251</v>
      </c>
      <c r="G19" s="10"/>
      <c r="O19" s="21"/>
      <c r="P19" s="21"/>
    </row>
    <row r="20" spans="1:16" x14ac:dyDescent="0.2">
      <c r="A20">
        <v>17</v>
      </c>
      <c r="B20">
        <v>108</v>
      </c>
      <c r="C20">
        <v>165</v>
      </c>
      <c r="D20" t="str">
        <v>Loss</v>
      </c>
      <c r="E20">
        <f t="shared" si="0"/>
        <v>273</v>
      </c>
      <c r="G20" s="10"/>
      <c r="O20" s="21"/>
      <c r="P20" s="21"/>
    </row>
    <row r="21" spans="1:16" x14ac:dyDescent="0.2">
      <c r="A21">
        <v>18</v>
      </c>
      <c r="B21">
        <v>105</v>
      </c>
      <c r="C21">
        <v>131</v>
      </c>
      <c r="D21" t="str">
        <v>Loss</v>
      </c>
      <c r="E21">
        <f t="shared" si="0"/>
        <v>236</v>
      </c>
      <c r="G21" s="10"/>
      <c r="O21" s="21"/>
      <c r="P21" s="21"/>
    </row>
    <row r="22" spans="1:16" x14ac:dyDescent="0.2">
      <c r="A22">
        <v>19</v>
      </c>
      <c r="B22">
        <v>117</v>
      </c>
      <c r="C22">
        <v>155</v>
      </c>
      <c r="D22" t="str">
        <v>Loss</v>
      </c>
      <c r="E22">
        <f t="shared" si="0"/>
        <v>272</v>
      </c>
      <c r="G22" s="10"/>
      <c r="H22" s="10"/>
      <c r="I22" s="10"/>
      <c r="J22" s="10"/>
      <c r="K22" s="10"/>
      <c r="O22" s="21"/>
      <c r="P22" s="21"/>
    </row>
    <row r="23" spans="1:16" x14ac:dyDescent="0.2">
      <c r="A23">
        <v>20</v>
      </c>
      <c r="B23">
        <v>131</v>
      </c>
      <c r="C23">
        <v>160</v>
      </c>
      <c r="D23" t="str">
        <v>Loss</v>
      </c>
      <c r="E23">
        <f t="shared" si="0"/>
        <v>291</v>
      </c>
      <c r="G23" s="10"/>
      <c r="H23" s="10"/>
      <c r="I23" s="10"/>
      <c r="J23" s="10"/>
      <c r="K23" s="10"/>
      <c r="O23" s="21"/>
      <c r="P23" s="21"/>
    </row>
    <row r="24" spans="1:16" x14ac:dyDescent="0.2">
      <c r="A24">
        <v>21</v>
      </c>
      <c r="B24">
        <v>120</v>
      </c>
      <c r="C24">
        <v>112</v>
      </c>
      <c r="D24" t="str">
        <v>Win</v>
      </c>
      <c r="E24">
        <f t="shared" si="0"/>
        <v>232</v>
      </c>
      <c r="G24" s="10"/>
      <c r="H24" s="10"/>
      <c r="I24" s="10"/>
      <c r="J24" s="10"/>
      <c r="K24" s="10"/>
      <c r="O24" s="21"/>
      <c r="P24" s="21"/>
    </row>
    <row r="25" spans="1:16" x14ac:dyDescent="0.2">
      <c r="A25">
        <v>22</v>
      </c>
      <c r="B25">
        <v>130</v>
      </c>
      <c r="C25">
        <v>124</v>
      </c>
      <c r="D25" t="str">
        <v>Win</v>
      </c>
      <c r="E25">
        <f t="shared" si="0"/>
        <v>254</v>
      </c>
      <c r="G25" s="10"/>
      <c r="H25" s="10"/>
      <c r="I25" s="10"/>
      <c r="J25" s="10"/>
      <c r="K25" s="10"/>
      <c r="O25" s="21"/>
      <c r="P25" s="21"/>
    </row>
    <row r="26" spans="1:16" x14ac:dyDescent="0.2">
      <c r="A26">
        <v>23</v>
      </c>
      <c r="B26">
        <v>106</v>
      </c>
      <c r="C26">
        <v>150</v>
      </c>
      <c r="D26" t="str">
        <v>Loss</v>
      </c>
      <c r="E26">
        <f t="shared" si="0"/>
        <v>256</v>
      </c>
      <c r="G26" s="10"/>
      <c r="H26" s="10"/>
      <c r="I26" s="10"/>
      <c r="J26" s="10"/>
      <c r="K26" s="10"/>
      <c r="O26" s="21"/>
      <c r="P26" s="21"/>
    </row>
    <row r="27" spans="1:16" x14ac:dyDescent="0.2">
      <c r="A27">
        <v>24</v>
      </c>
      <c r="B27">
        <v>129</v>
      </c>
      <c r="C27">
        <v>140</v>
      </c>
      <c r="D27" t="str">
        <v>Loss</v>
      </c>
      <c r="E27">
        <f t="shared" si="0"/>
        <v>269</v>
      </c>
      <c r="G27" s="10"/>
      <c r="H27" s="10"/>
      <c r="I27" s="10"/>
      <c r="J27" s="10"/>
      <c r="K27" s="10"/>
      <c r="O27" s="21"/>
      <c r="P27" s="21"/>
    </row>
    <row r="28" spans="1:16" x14ac:dyDescent="0.2">
      <c r="A28">
        <v>25</v>
      </c>
      <c r="B28">
        <v>116</v>
      </c>
      <c r="C28">
        <v>148</v>
      </c>
      <c r="D28" t="str">
        <v>Loss</v>
      </c>
      <c r="E28">
        <f t="shared" si="0"/>
        <v>264</v>
      </c>
      <c r="G28" s="10"/>
      <c r="H28" s="10"/>
      <c r="I28" s="10"/>
      <c r="J28" s="10"/>
      <c r="K28" s="10"/>
      <c r="O28" s="21"/>
      <c r="P28" s="21"/>
    </row>
    <row r="29" spans="1:16" x14ac:dyDescent="0.2">
      <c r="A29">
        <v>26</v>
      </c>
      <c r="B29">
        <v>110</v>
      </c>
      <c r="C29">
        <v>145</v>
      </c>
      <c r="D29" t="str">
        <v>Loss</v>
      </c>
      <c r="E29">
        <f t="shared" si="0"/>
        <v>255</v>
      </c>
      <c r="G29" s="10"/>
      <c r="H29" s="10"/>
      <c r="I29" s="10"/>
      <c r="J29" s="10"/>
      <c r="K29" s="10"/>
      <c r="O29" s="21"/>
      <c r="P29" s="21"/>
    </row>
    <row r="30" spans="1:16" x14ac:dyDescent="0.2">
      <c r="A30">
        <v>27</v>
      </c>
      <c r="B30">
        <v>127</v>
      </c>
      <c r="C30">
        <v>137</v>
      </c>
      <c r="D30" t="str">
        <v>Loss</v>
      </c>
      <c r="E30">
        <f t="shared" si="0"/>
        <v>264</v>
      </c>
      <c r="G30" s="10"/>
      <c r="H30" s="10"/>
      <c r="I30" s="10"/>
      <c r="J30" s="10"/>
      <c r="K30" s="10"/>
      <c r="O30" s="21"/>
      <c r="P30" s="21"/>
    </row>
    <row r="31" spans="1:16" x14ac:dyDescent="0.2">
      <c r="A31">
        <v>28</v>
      </c>
      <c r="B31">
        <v>118</v>
      </c>
      <c r="C31">
        <v>134</v>
      </c>
      <c r="D31" t="str">
        <v>Loss</v>
      </c>
      <c r="E31">
        <f t="shared" si="0"/>
        <v>252</v>
      </c>
      <c r="G31" s="10"/>
      <c r="H31" s="10"/>
      <c r="I31" s="10"/>
      <c r="J31" s="10"/>
      <c r="K31" s="10"/>
      <c r="O31" s="21"/>
      <c r="P31" s="21"/>
    </row>
    <row r="32" spans="1:16" x14ac:dyDescent="0.2">
      <c r="A32">
        <v>29</v>
      </c>
      <c r="B32">
        <v>101</v>
      </c>
      <c r="C32">
        <v>142</v>
      </c>
      <c r="D32" t="str">
        <v>Loss</v>
      </c>
      <c r="E32">
        <f t="shared" si="0"/>
        <v>243</v>
      </c>
      <c r="G32" s="10"/>
      <c r="H32" s="10"/>
      <c r="I32" s="10"/>
      <c r="J32" s="10"/>
      <c r="K32" s="10"/>
      <c r="O32" s="21"/>
      <c r="P32" s="21"/>
    </row>
    <row r="33" spans="1:16" x14ac:dyDescent="0.2">
      <c r="A33">
        <v>30</v>
      </c>
      <c r="B33">
        <v>120</v>
      </c>
      <c r="C33">
        <v>129</v>
      </c>
      <c r="D33" t="str">
        <v>Loss</v>
      </c>
      <c r="E33">
        <f t="shared" si="0"/>
        <v>249</v>
      </c>
      <c r="G33" s="10"/>
      <c r="H33" s="10"/>
      <c r="I33" s="10"/>
      <c r="J33" s="10"/>
      <c r="K33" s="10"/>
      <c r="O33" s="21"/>
      <c r="P33" s="21"/>
    </row>
    <row r="34" spans="1:16" x14ac:dyDescent="0.2">
      <c r="A34">
        <v>31</v>
      </c>
      <c r="B34">
        <v>119</v>
      </c>
      <c r="C34">
        <v>155</v>
      </c>
      <c r="D34" t="str">
        <v>Loss</v>
      </c>
      <c r="E34">
        <f t="shared" si="0"/>
        <v>274</v>
      </c>
      <c r="G34" s="10"/>
      <c r="H34" s="10"/>
      <c r="I34" s="10"/>
      <c r="J34" s="10"/>
      <c r="K34" s="10"/>
      <c r="O34" s="21"/>
      <c r="P34" s="21"/>
    </row>
    <row r="35" spans="1:16" x14ac:dyDescent="0.2">
      <c r="A35">
        <v>32</v>
      </c>
      <c r="B35">
        <v>141</v>
      </c>
      <c r="C35">
        <v>147</v>
      </c>
      <c r="D35" t="str">
        <v>Loss</v>
      </c>
      <c r="E35">
        <f t="shared" si="0"/>
        <v>288</v>
      </c>
      <c r="G35" s="10"/>
      <c r="H35" s="10"/>
      <c r="I35" s="10"/>
      <c r="J35" s="10"/>
      <c r="K35" s="10"/>
      <c r="O35" s="21"/>
      <c r="P35" s="21"/>
    </row>
    <row r="36" spans="1:16" x14ac:dyDescent="0.2">
      <c r="A36">
        <v>33</v>
      </c>
      <c r="B36">
        <v>117</v>
      </c>
      <c r="C36">
        <v>142</v>
      </c>
      <c r="D36" t="str">
        <v>Loss</v>
      </c>
      <c r="E36">
        <f t="shared" si="0"/>
        <v>259</v>
      </c>
      <c r="G36" s="10"/>
      <c r="H36" s="10"/>
      <c r="I36" s="10"/>
      <c r="J36" s="10"/>
      <c r="K36" s="10"/>
      <c r="O36" s="21"/>
      <c r="P36" s="21"/>
    </row>
    <row r="37" spans="1:16" x14ac:dyDescent="0.2">
      <c r="A37">
        <v>34</v>
      </c>
      <c r="B37">
        <v>98</v>
      </c>
      <c r="C37">
        <v>133</v>
      </c>
      <c r="D37" t="str">
        <v>Loss</v>
      </c>
      <c r="E37">
        <f t="shared" si="0"/>
        <v>231</v>
      </c>
      <c r="G37" s="10"/>
      <c r="H37" s="10"/>
      <c r="I37" s="10"/>
      <c r="J37" s="10"/>
      <c r="K37" s="10"/>
      <c r="O37" s="21"/>
      <c r="P37" s="21"/>
    </row>
    <row r="38" spans="1:16" x14ac:dyDescent="0.2">
      <c r="A38">
        <v>35</v>
      </c>
      <c r="B38">
        <v>119</v>
      </c>
      <c r="C38">
        <v>156</v>
      </c>
      <c r="D38" t="str">
        <v>Loss</v>
      </c>
      <c r="E38">
        <f t="shared" si="0"/>
        <v>275</v>
      </c>
      <c r="G38" s="10"/>
      <c r="H38" s="10"/>
      <c r="I38" s="10"/>
      <c r="J38" s="10"/>
      <c r="K38" s="10"/>
      <c r="O38" s="21"/>
      <c r="P38" s="21"/>
    </row>
    <row r="39" spans="1:16" x14ac:dyDescent="0.2">
      <c r="A39">
        <v>36</v>
      </c>
      <c r="B39">
        <v>114</v>
      </c>
      <c r="C39">
        <v>119</v>
      </c>
      <c r="D39" t="str">
        <v>Loss</v>
      </c>
      <c r="E39">
        <f t="shared" si="0"/>
        <v>233</v>
      </c>
      <c r="G39" s="10"/>
      <c r="H39" s="10"/>
      <c r="I39" s="10"/>
      <c r="J39" s="10"/>
      <c r="K39" s="10"/>
      <c r="O39" s="21"/>
      <c r="P39" s="21"/>
    </row>
    <row r="40" spans="1:16" x14ac:dyDescent="0.2">
      <c r="A40">
        <v>37</v>
      </c>
      <c r="B40">
        <v>107</v>
      </c>
      <c r="C40">
        <v>145</v>
      </c>
      <c r="D40" t="str">
        <v>Loss</v>
      </c>
      <c r="E40">
        <f t="shared" si="0"/>
        <v>252</v>
      </c>
      <c r="G40" s="10"/>
      <c r="H40" s="10"/>
      <c r="I40" s="10"/>
      <c r="J40" s="10"/>
      <c r="K40" s="10"/>
      <c r="O40" s="21"/>
      <c r="P40" s="21"/>
    </row>
    <row r="41" spans="1:16" x14ac:dyDescent="0.2">
      <c r="A41">
        <v>38</v>
      </c>
      <c r="B41">
        <v>117</v>
      </c>
      <c r="C41">
        <v>128</v>
      </c>
      <c r="D41" t="str">
        <v>Loss</v>
      </c>
      <c r="E41">
        <f t="shared" si="0"/>
        <v>245</v>
      </c>
      <c r="G41" s="10"/>
      <c r="H41" s="10"/>
      <c r="I41" s="10"/>
      <c r="J41" s="10"/>
      <c r="K41" s="10"/>
      <c r="O41" s="21"/>
      <c r="P41" s="21"/>
    </row>
    <row r="42" spans="1:16" x14ac:dyDescent="0.2">
      <c r="A42">
        <v>39</v>
      </c>
      <c r="B42">
        <v>105</v>
      </c>
      <c r="C42">
        <v>128</v>
      </c>
      <c r="D42" t="str">
        <v>Loss</v>
      </c>
      <c r="E42">
        <f t="shared" si="0"/>
        <v>233</v>
      </c>
      <c r="G42" s="10"/>
      <c r="H42" s="10"/>
      <c r="I42" s="10"/>
      <c r="J42" s="10"/>
      <c r="K42" s="10"/>
      <c r="O42" s="21"/>
      <c r="P42" s="21"/>
    </row>
    <row r="43" spans="1:16" x14ac:dyDescent="0.2">
      <c r="A43">
        <v>40</v>
      </c>
      <c r="B43">
        <v>129</v>
      </c>
      <c r="C43">
        <v>133</v>
      </c>
      <c r="D43" t="str">
        <v>Loss</v>
      </c>
      <c r="E43">
        <f t="shared" si="0"/>
        <v>262</v>
      </c>
      <c r="G43" s="10"/>
      <c r="H43" s="10"/>
      <c r="I43" s="10"/>
      <c r="J43" s="10"/>
      <c r="K43" s="10"/>
      <c r="O43" s="21"/>
      <c r="P43" s="21"/>
    </row>
    <row r="44" spans="1:16" x14ac:dyDescent="0.2">
      <c r="A44">
        <v>41</v>
      </c>
      <c r="B44">
        <v>111</v>
      </c>
      <c r="C44">
        <v>159</v>
      </c>
      <c r="D44" t="str">
        <v>Loss</v>
      </c>
      <c r="E44">
        <f t="shared" si="0"/>
        <v>270</v>
      </c>
      <c r="G44" s="10"/>
      <c r="H44" s="10"/>
      <c r="I44" s="10"/>
      <c r="J44" s="10"/>
      <c r="K44" s="10"/>
      <c r="O44" s="21"/>
      <c r="P44" s="21"/>
    </row>
    <row r="45" spans="1:16" x14ac:dyDescent="0.2">
      <c r="A45">
        <v>42</v>
      </c>
      <c r="B45">
        <v>115</v>
      </c>
      <c r="C45">
        <v>156</v>
      </c>
      <c r="D45" t="str">
        <v>Loss</v>
      </c>
      <c r="E45">
        <f t="shared" si="0"/>
        <v>271</v>
      </c>
      <c r="G45" s="10"/>
      <c r="H45" s="10"/>
      <c r="I45" s="10"/>
      <c r="J45" s="10"/>
      <c r="K45" s="10"/>
      <c r="O45" s="21"/>
      <c r="P45" s="21"/>
    </row>
    <row r="46" spans="1:16" x14ac:dyDescent="0.2">
      <c r="A46">
        <v>43</v>
      </c>
      <c r="B46">
        <v>123</v>
      </c>
      <c r="C46">
        <v>120</v>
      </c>
      <c r="D46" t="str">
        <v>Win</v>
      </c>
      <c r="E46">
        <f t="shared" si="0"/>
        <v>243</v>
      </c>
      <c r="G46" s="10"/>
      <c r="H46" s="10"/>
      <c r="I46" s="10"/>
      <c r="J46" s="10"/>
      <c r="K46" s="10"/>
      <c r="O46" s="21"/>
      <c r="P46" s="21"/>
    </row>
    <row r="47" spans="1:16" x14ac:dyDescent="0.2">
      <c r="A47">
        <v>44</v>
      </c>
      <c r="B47">
        <v>131</v>
      </c>
      <c r="C47">
        <v>152</v>
      </c>
      <c r="D47" t="str">
        <v>Loss</v>
      </c>
      <c r="E47">
        <f t="shared" si="0"/>
        <v>283</v>
      </c>
      <c r="G47" s="10"/>
      <c r="H47" s="10"/>
      <c r="I47" s="10"/>
      <c r="J47" s="10"/>
      <c r="K47" s="10"/>
      <c r="O47" s="21"/>
      <c r="P47" s="21"/>
    </row>
    <row r="48" spans="1:16" x14ac:dyDescent="0.2">
      <c r="A48">
        <v>45</v>
      </c>
      <c r="B48">
        <v>138</v>
      </c>
      <c r="C48">
        <v>146</v>
      </c>
      <c r="D48" t="str">
        <v>Loss</v>
      </c>
      <c r="E48">
        <f t="shared" si="0"/>
        <v>284</v>
      </c>
      <c r="G48" s="10"/>
      <c r="H48" s="10"/>
      <c r="I48" s="10"/>
      <c r="J48" s="10"/>
      <c r="K48" s="10"/>
      <c r="O48" s="21"/>
      <c r="P48" s="21"/>
    </row>
    <row r="49" spans="1:16" x14ac:dyDescent="0.2">
      <c r="A49">
        <v>46</v>
      </c>
      <c r="B49">
        <v>111</v>
      </c>
      <c r="C49">
        <v>137</v>
      </c>
      <c r="D49" t="str">
        <v>Loss</v>
      </c>
      <c r="E49">
        <f t="shared" si="0"/>
        <v>248</v>
      </c>
      <c r="G49" s="10"/>
      <c r="H49" s="10"/>
      <c r="I49" s="10"/>
      <c r="J49" s="10"/>
      <c r="K49" s="10"/>
      <c r="O49" s="21"/>
      <c r="P49" s="21"/>
    </row>
    <row r="50" spans="1:16" x14ac:dyDescent="0.2">
      <c r="A50">
        <v>47</v>
      </c>
      <c r="B50">
        <v>111</v>
      </c>
      <c r="C50">
        <v>156</v>
      </c>
      <c r="D50" t="str">
        <v>Loss</v>
      </c>
      <c r="E50">
        <f t="shared" si="0"/>
        <v>267</v>
      </c>
      <c r="G50" s="10"/>
      <c r="H50" s="10"/>
      <c r="I50" s="10"/>
      <c r="J50" s="10"/>
      <c r="K50" s="10"/>
      <c r="O50" s="21"/>
      <c r="P50" s="21"/>
    </row>
    <row r="51" spans="1:16" x14ac:dyDescent="0.2">
      <c r="A51">
        <v>48</v>
      </c>
      <c r="B51">
        <v>109</v>
      </c>
      <c r="C51">
        <v>122</v>
      </c>
      <c r="D51" t="str">
        <v>Loss</v>
      </c>
      <c r="E51">
        <f t="shared" si="0"/>
        <v>231</v>
      </c>
      <c r="G51" s="10"/>
      <c r="H51" s="10"/>
      <c r="I51" s="10"/>
      <c r="J51" s="10"/>
      <c r="K51" s="10"/>
      <c r="O51" s="21"/>
      <c r="P51" s="21"/>
    </row>
    <row r="52" spans="1:16" x14ac:dyDescent="0.2">
      <c r="A52">
        <v>49</v>
      </c>
      <c r="B52">
        <v>127</v>
      </c>
      <c r="C52">
        <v>176</v>
      </c>
      <c r="D52" t="str">
        <v>Loss</v>
      </c>
      <c r="E52">
        <f t="shared" si="0"/>
        <v>303</v>
      </c>
      <c r="G52" s="10"/>
      <c r="H52" s="10"/>
      <c r="I52" s="10"/>
      <c r="J52" s="10"/>
      <c r="K52" s="10"/>
      <c r="O52" s="21"/>
      <c r="P52" s="21"/>
    </row>
    <row r="53" spans="1:16" x14ac:dyDescent="0.2">
      <c r="A53">
        <v>50</v>
      </c>
      <c r="B53">
        <v>129</v>
      </c>
      <c r="C53">
        <v>151</v>
      </c>
      <c r="D53" t="str">
        <v>Loss</v>
      </c>
      <c r="E53">
        <f t="shared" si="0"/>
        <v>280</v>
      </c>
      <c r="G53" s="10"/>
      <c r="H53" s="10"/>
      <c r="I53" s="10"/>
      <c r="J53" s="10"/>
      <c r="K53" s="10"/>
      <c r="O53" s="21"/>
      <c r="P53" s="21"/>
    </row>
    <row r="54" spans="1:16" x14ac:dyDescent="0.2">
      <c r="A54">
        <v>51</v>
      </c>
      <c r="B54">
        <v>99</v>
      </c>
      <c r="C54">
        <v>138</v>
      </c>
      <c r="D54" t="str">
        <v>Loss</v>
      </c>
      <c r="E54">
        <f t="shared" si="0"/>
        <v>237</v>
      </c>
      <c r="G54" s="10"/>
      <c r="H54" s="10"/>
      <c r="I54" s="10"/>
      <c r="J54" s="10"/>
      <c r="K54" s="10"/>
      <c r="O54" s="21"/>
      <c r="P54" s="21"/>
    </row>
    <row r="55" spans="1:16" x14ac:dyDescent="0.2">
      <c r="A55">
        <v>52</v>
      </c>
      <c r="B55">
        <v>116</v>
      </c>
      <c r="C55">
        <v>142</v>
      </c>
      <c r="D55" t="str">
        <v>Loss</v>
      </c>
      <c r="E55">
        <f t="shared" si="0"/>
        <v>258</v>
      </c>
      <c r="G55" s="10"/>
      <c r="H55" s="10"/>
      <c r="I55" s="10"/>
      <c r="J55" s="10"/>
      <c r="K55" s="10"/>
      <c r="O55" s="21"/>
      <c r="P55" s="21"/>
    </row>
    <row r="56" spans="1:16" x14ac:dyDescent="0.2">
      <c r="A56">
        <v>53</v>
      </c>
      <c r="B56">
        <v>102</v>
      </c>
      <c r="C56">
        <v>161</v>
      </c>
      <c r="D56" t="str">
        <v>Loss</v>
      </c>
      <c r="E56">
        <f t="shared" si="0"/>
        <v>263</v>
      </c>
      <c r="G56" s="10"/>
      <c r="H56" s="10"/>
      <c r="I56" s="10"/>
      <c r="J56" s="10"/>
      <c r="K56" s="10"/>
      <c r="O56" s="21"/>
      <c r="P56" s="21"/>
    </row>
    <row r="57" spans="1:16" x14ac:dyDescent="0.2">
      <c r="A57">
        <v>54</v>
      </c>
      <c r="B57">
        <v>111</v>
      </c>
      <c r="C57">
        <v>151</v>
      </c>
      <c r="D57" t="str">
        <v>Loss</v>
      </c>
      <c r="E57">
        <f t="shared" si="0"/>
        <v>262</v>
      </c>
      <c r="G57" s="10"/>
      <c r="H57" s="10"/>
      <c r="I57" s="10"/>
      <c r="J57" s="10"/>
      <c r="K57" s="10"/>
      <c r="O57" s="21"/>
      <c r="P57" s="21"/>
    </row>
    <row r="58" spans="1:16" x14ac:dyDescent="0.2">
      <c r="A58">
        <v>55</v>
      </c>
      <c r="B58">
        <v>112</v>
      </c>
      <c r="C58">
        <v>140</v>
      </c>
      <c r="D58" t="str">
        <v>Loss</v>
      </c>
      <c r="E58">
        <f t="shared" si="0"/>
        <v>252</v>
      </c>
      <c r="G58" s="10"/>
      <c r="H58" s="10"/>
      <c r="I58" s="10"/>
      <c r="J58" s="10"/>
      <c r="K58" s="10"/>
      <c r="O58" s="21"/>
      <c r="P58" s="21"/>
    </row>
    <row r="59" spans="1:16" x14ac:dyDescent="0.2">
      <c r="A59">
        <v>56</v>
      </c>
      <c r="B59">
        <v>124</v>
      </c>
      <c r="C59">
        <v>172</v>
      </c>
      <c r="D59" t="str">
        <v>Loss</v>
      </c>
      <c r="E59">
        <f t="shared" si="0"/>
        <v>296</v>
      </c>
      <c r="G59" s="10"/>
      <c r="H59" s="10"/>
      <c r="I59" s="10"/>
      <c r="J59" s="10"/>
      <c r="K59" s="10"/>
      <c r="O59" s="21"/>
      <c r="P59" s="21"/>
    </row>
    <row r="60" spans="1:16" x14ac:dyDescent="0.2">
      <c r="A60">
        <v>57</v>
      </c>
      <c r="B60">
        <v>134</v>
      </c>
      <c r="C60">
        <v>144</v>
      </c>
      <c r="D60" t="str">
        <v>Loss</v>
      </c>
      <c r="E60">
        <f t="shared" si="0"/>
        <v>278</v>
      </c>
      <c r="G60" s="10"/>
      <c r="H60" s="10"/>
      <c r="I60" s="10"/>
      <c r="J60" s="10"/>
      <c r="K60" s="10"/>
      <c r="O60" s="21"/>
      <c r="P60" s="21"/>
    </row>
    <row r="61" spans="1:16" x14ac:dyDescent="0.2">
      <c r="A61">
        <v>58</v>
      </c>
      <c r="B61">
        <v>126</v>
      </c>
      <c r="C61">
        <v>157</v>
      </c>
      <c r="D61" t="str">
        <v>Loss</v>
      </c>
      <c r="E61">
        <f t="shared" si="0"/>
        <v>283</v>
      </c>
      <c r="G61" s="10"/>
      <c r="H61" s="10"/>
      <c r="I61" s="10"/>
      <c r="J61" s="10"/>
      <c r="K61" s="10"/>
      <c r="O61" s="21"/>
      <c r="P61" s="21"/>
    </row>
    <row r="62" spans="1:16" x14ac:dyDescent="0.2">
      <c r="A62">
        <v>59</v>
      </c>
      <c r="B62">
        <v>118</v>
      </c>
      <c r="C62">
        <v>145</v>
      </c>
      <c r="D62" t="str">
        <v>Loss</v>
      </c>
      <c r="E62">
        <f t="shared" si="0"/>
        <v>263</v>
      </c>
      <c r="G62" s="10"/>
      <c r="H62" s="10"/>
      <c r="I62" s="10"/>
      <c r="J62" s="10"/>
      <c r="K62" s="10"/>
      <c r="O62" s="21"/>
      <c r="P62" s="21"/>
    </row>
    <row r="63" spans="1:16" x14ac:dyDescent="0.2">
      <c r="A63">
        <v>60</v>
      </c>
      <c r="B63">
        <v>109</v>
      </c>
      <c r="C63">
        <v>137</v>
      </c>
      <c r="D63" t="str">
        <v>Loss</v>
      </c>
      <c r="E63">
        <f t="shared" si="0"/>
        <v>246</v>
      </c>
      <c r="G63" s="10"/>
      <c r="H63" s="10"/>
      <c r="I63" s="10"/>
      <c r="J63" s="10"/>
      <c r="K63" s="10"/>
      <c r="O63" s="21"/>
      <c r="P63" s="21"/>
    </row>
    <row r="64" spans="1:16" x14ac:dyDescent="0.2">
      <c r="A64">
        <v>61</v>
      </c>
      <c r="B64">
        <v>119</v>
      </c>
      <c r="C64">
        <v>153</v>
      </c>
      <c r="D64" t="str">
        <v>Loss</v>
      </c>
      <c r="E64">
        <f t="shared" si="0"/>
        <v>272</v>
      </c>
      <c r="G64" s="10"/>
      <c r="H64" s="10"/>
      <c r="I64" s="10"/>
      <c r="J64" s="10"/>
      <c r="K64" s="10"/>
      <c r="O64" s="21"/>
      <c r="P64" s="21"/>
    </row>
    <row r="65" spans="1:16" x14ac:dyDescent="0.2">
      <c r="A65">
        <v>62</v>
      </c>
      <c r="B65">
        <v>123</v>
      </c>
      <c r="C65">
        <v>158</v>
      </c>
      <c r="D65" t="str">
        <v>Loss</v>
      </c>
      <c r="E65">
        <f t="shared" si="0"/>
        <v>281</v>
      </c>
      <c r="G65" s="10"/>
      <c r="H65" s="10"/>
      <c r="I65" s="10"/>
      <c r="J65" s="10"/>
      <c r="K65" s="10"/>
      <c r="O65" s="21"/>
      <c r="P65" s="21"/>
    </row>
    <row r="66" spans="1:16" x14ac:dyDescent="0.2">
      <c r="A66">
        <v>63</v>
      </c>
      <c r="B66">
        <v>91</v>
      </c>
      <c r="C66">
        <v>138</v>
      </c>
      <c r="D66" t="str">
        <v>Loss</v>
      </c>
      <c r="E66">
        <f t="shared" si="0"/>
        <v>229</v>
      </c>
      <c r="G66" s="10"/>
      <c r="H66" s="10"/>
      <c r="I66" s="10"/>
      <c r="J66" s="10"/>
      <c r="K66" s="10"/>
      <c r="O66" s="21"/>
      <c r="P66" s="21"/>
    </row>
    <row r="67" spans="1:16" x14ac:dyDescent="0.2">
      <c r="A67">
        <v>64</v>
      </c>
      <c r="B67">
        <v>120</v>
      </c>
      <c r="C67">
        <v>145</v>
      </c>
      <c r="D67" t="str">
        <v>Loss</v>
      </c>
      <c r="E67">
        <f t="shared" si="0"/>
        <v>265</v>
      </c>
      <c r="G67" s="10"/>
      <c r="H67" s="10"/>
      <c r="I67" s="10"/>
      <c r="J67" s="10"/>
      <c r="K67" s="10"/>
      <c r="O67" s="21"/>
      <c r="P67" s="21"/>
    </row>
    <row r="68" spans="1:16" x14ac:dyDescent="0.2">
      <c r="A68">
        <v>65</v>
      </c>
      <c r="B68">
        <v>86</v>
      </c>
      <c r="C68">
        <v>147</v>
      </c>
      <c r="D68" t="str">
        <v>Loss</v>
      </c>
      <c r="E68">
        <f t="shared" ref="E68:E131" si="3">SUM(B68:C68)</f>
        <v>233</v>
      </c>
      <c r="G68" s="10"/>
      <c r="H68" s="10"/>
      <c r="I68" s="10"/>
      <c r="J68" s="10"/>
      <c r="K68" s="10"/>
      <c r="O68" s="21"/>
      <c r="P68" s="21"/>
    </row>
    <row r="69" spans="1:16" x14ac:dyDescent="0.2">
      <c r="A69">
        <v>66</v>
      </c>
      <c r="B69">
        <v>118</v>
      </c>
      <c r="C69">
        <v>142</v>
      </c>
      <c r="D69" t="str">
        <v>Loss</v>
      </c>
      <c r="E69">
        <f t="shared" si="3"/>
        <v>260</v>
      </c>
      <c r="G69" s="10"/>
      <c r="H69" s="10"/>
      <c r="I69" s="10"/>
      <c r="J69" s="10"/>
      <c r="K69" s="10"/>
      <c r="O69" s="21"/>
      <c r="P69" s="21"/>
    </row>
    <row r="70" spans="1:16" x14ac:dyDescent="0.2">
      <c r="A70">
        <v>67</v>
      </c>
      <c r="B70">
        <v>118</v>
      </c>
      <c r="C70">
        <v>120</v>
      </c>
      <c r="D70" t="str">
        <v>Loss</v>
      </c>
      <c r="E70">
        <f t="shared" si="3"/>
        <v>238</v>
      </c>
      <c r="G70" s="10"/>
      <c r="H70" s="10"/>
      <c r="I70" s="10"/>
      <c r="J70" s="10"/>
      <c r="K70" s="10"/>
      <c r="O70" s="21"/>
      <c r="P70" s="21"/>
    </row>
    <row r="71" spans="1:16" x14ac:dyDescent="0.2">
      <c r="A71">
        <v>68</v>
      </c>
      <c r="B71">
        <v>96</v>
      </c>
      <c r="C71">
        <v>130</v>
      </c>
      <c r="D71" t="str">
        <v>Loss</v>
      </c>
      <c r="E71">
        <f t="shared" si="3"/>
        <v>226</v>
      </c>
      <c r="G71" s="10"/>
      <c r="H71" s="10"/>
      <c r="I71" s="10"/>
      <c r="J71" s="10"/>
      <c r="K71" s="10"/>
      <c r="O71" s="21"/>
      <c r="P71" s="21"/>
    </row>
    <row r="72" spans="1:16" x14ac:dyDescent="0.2">
      <c r="A72">
        <v>69</v>
      </c>
      <c r="B72">
        <v>126</v>
      </c>
      <c r="C72">
        <v>145</v>
      </c>
      <c r="D72" t="str">
        <v>Loss</v>
      </c>
      <c r="E72">
        <f t="shared" si="3"/>
        <v>271</v>
      </c>
      <c r="G72" s="10"/>
      <c r="H72" s="10"/>
      <c r="I72" s="10"/>
      <c r="J72" s="10"/>
      <c r="K72" s="10"/>
      <c r="O72" s="21"/>
      <c r="P72" s="21"/>
    </row>
    <row r="73" spans="1:16" x14ac:dyDescent="0.2">
      <c r="A73">
        <v>70</v>
      </c>
      <c r="B73">
        <v>118</v>
      </c>
      <c r="C73">
        <v>174</v>
      </c>
      <c r="D73" t="str">
        <v>Loss</v>
      </c>
      <c r="E73">
        <f t="shared" si="3"/>
        <v>292</v>
      </c>
      <c r="G73" s="10"/>
      <c r="H73" s="10"/>
      <c r="I73" s="10"/>
      <c r="J73" s="10"/>
      <c r="K73" s="10"/>
      <c r="O73" s="21"/>
      <c r="P73" s="21"/>
    </row>
    <row r="74" spans="1:16" x14ac:dyDescent="0.2">
      <c r="A74">
        <v>71</v>
      </c>
      <c r="B74">
        <v>125</v>
      </c>
      <c r="C74">
        <v>147</v>
      </c>
      <c r="D74" t="str">
        <v>Loss</v>
      </c>
      <c r="E74">
        <f t="shared" si="3"/>
        <v>272</v>
      </c>
      <c r="G74" s="10"/>
      <c r="H74" s="10"/>
      <c r="I74" s="10"/>
      <c r="J74" s="10"/>
      <c r="K74" s="10"/>
      <c r="O74" s="21"/>
      <c r="P74" s="21"/>
    </row>
    <row r="75" spans="1:16" x14ac:dyDescent="0.2">
      <c r="A75">
        <v>72</v>
      </c>
      <c r="B75">
        <v>125</v>
      </c>
      <c r="C75">
        <v>144</v>
      </c>
      <c r="D75" t="str">
        <v>Loss</v>
      </c>
      <c r="E75">
        <f t="shared" si="3"/>
        <v>269</v>
      </c>
      <c r="G75" s="10"/>
      <c r="H75" s="10"/>
      <c r="I75" s="10"/>
      <c r="J75" s="10"/>
      <c r="K75" s="10"/>
      <c r="O75" s="21"/>
      <c r="P75" s="21"/>
    </row>
    <row r="76" spans="1:16" x14ac:dyDescent="0.2">
      <c r="A76">
        <v>73</v>
      </c>
      <c r="B76">
        <v>109</v>
      </c>
      <c r="C76">
        <v>133</v>
      </c>
      <c r="D76" t="str">
        <v>Loss</v>
      </c>
      <c r="E76">
        <f t="shared" si="3"/>
        <v>242</v>
      </c>
      <c r="G76" s="10"/>
      <c r="H76" s="10"/>
      <c r="I76" s="10"/>
      <c r="J76" s="10"/>
      <c r="K76" s="10"/>
      <c r="O76" s="21"/>
      <c r="P76" s="21"/>
    </row>
    <row r="77" spans="1:16" x14ac:dyDescent="0.2">
      <c r="A77">
        <v>74</v>
      </c>
      <c r="B77">
        <v>123</v>
      </c>
      <c r="C77">
        <v>174</v>
      </c>
      <c r="D77" t="str">
        <v>Loss</v>
      </c>
      <c r="E77">
        <f t="shared" si="3"/>
        <v>297</v>
      </c>
      <c r="G77" s="10"/>
      <c r="H77" s="10"/>
      <c r="I77" s="10"/>
      <c r="J77" s="10"/>
      <c r="K77" s="10"/>
      <c r="O77" s="21"/>
      <c r="P77" s="21"/>
    </row>
    <row r="78" spans="1:16" x14ac:dyDescent="0.2">
      <c r="A78">
        <v>75</v>
      </c>
      <c r="B78">
        <v>133</v>
      </c>
      <c r="C78">
        <v>148</v>
      </c>
      <c r="D78" t="str">
        <v>Loss</v>
      </c>
      <c r="E78">
        <f t="shared" si="3"/>
        <v>281</v>
      </c>
      <c r="G78" s="10"/>
      <c r="H78" s="10"/>
      <c r="I78" s="10"/>
      <c r="J78" s="10"/>
      <c r="K78" s="10"/>
      <c r="O78" s="21"/>
      <c r="P78" s="21"/>
    </row>
    <row r="79" spans="1:16" x14ac:dyDescent="0.2">
      <c r="A79">
        <v>76</v>
      </c>
      <c r="B79">
        <v>110</v>
      </c>
      <c r="C79">
        <v>112</v>
      </c>
      <c r="D79" t="str">
        <v>Loss</v>
      </c>
      <c r="E79">
        <f t="shared" si="3"/>
        <v>222</v>
      </c>
      <c r="G79" s="10"/>
      <c r="H79" s="10"/>
      <c r="I79" s="10"/>
      <c r="J79" s="10"/>
      <c r="K79" s="10"/>
      <c r="O79" s="21"/>
      <c r="P79" s="21"/>
    </row>
    <row r="80" spans="1:16" x14ac:dyDescent="0.2">
      <c r="A80">
        <v>77</v>
      </c>
      <c r="B80">
        <v>118</v>
      </c>
      <c r="C80">
        <v>157</v>
      </c>
      <c r="D80" t="str">
        <v>Loss</v>
      </c>
      <c r="E80">
        <f t="shared" si="3"/>
        <v>275</v>
      </c>
      <c r="G80" s="10"/>
      <c r="H80" s="10"/>
      <c r="I80" s="10"/>
      <c r="J80" s="10"/>
      <c r="K80" s="10"/>
      <c r="O80" s="21"/>
      <c r="P80" s="21"/>
    </row>
    <row r="81" spans="1:16" x14ac:dyDescent="0.2">
      <c r="A81">
        <v>78</v>
      </c>
      <c r="B81">
        <v>129</v>
      </c>
      <c r="C81">
        <v>141</v>
      </c>
      <c r="D81" t="str">
        <v>Loss</v>
      </c>
      <c r="E81">
        <f t="shared" si="3"/>
        <v>270</v>
      </c>
      <c r="G81" s="10"/>
      <c r="H81" s="10"/>
      <c r="I81" s="10"/>
      <c r="J81" s="10"/>
      <c r="K81" s="10"/>
      <c r="O81" s="21"/>
      <c r="P81" s="21"/>
    </row>
    <row r="82" spans="1:16" x14ac:dyDescent="0.2">
      <c r="A82">
        <v>79</v>
      </c>
      <c r="B82">
        <v>93</v>
      </c>
      <c r="C82">
        <v>137</v>
      </c>
      <c r="D82" t="str">
        <v>Loss</v>
      </c>
      <c r="E82">
        <f t="shared" si="3"/>
        <v>230</v>
      </c>
      <c r="G82" s="10"/>
      <c r="H82" s="10"/>
      <c r="I82" s="10"/>
      <c r="J82" s="10"/>
      <c r="K82" s="10"/>
      <c r="O82" s="21"/>
      <c r="P82" s="21"/>
    </row>
    <row r="83" spans="1:16" x14ac:dyDescent="0.2">
      <c r="A83">
        <v>80</v>
      </c>
      <c r="B83">
        <v>110</v>
      </c>
      <c r="C83">
        <v>163</v>
      </c>
      <c r="D83" t="str">
        <v>Loss</v>
      </c>
      <c r="E83">
        <f t="shared" si="3"/>
        <v>273</v>
      </c>
      <c r="G83" s="10"/>
      <c r="H83" s="10"/>
      <c r="I83" s="10"/>
      <c r="J83" s="10"/>
      <c r="K83" s="10"/>
      <c r="O83" s="21"/>
      <c r="P83" s="21"/>
    </row>
    <row r="84" spans="1:16" x14ac:dyDescent="0.2">
      <c r="A84">
        <v>81</v>
      </c>
      <c r="B84">
        <v>103</v>
      </c>
      <c r="C84">
        <v>128</v>
      </c>
      <c r="D84" t="str">
        <v>Loss</v>
      </c>
      <c r="E84">
        <f t="shared" si="3"/>
        <v>231</v>
      </c>
      <c r="G84" s="10"/>
      <c r="H84" s="10"/>
      <c r="I84" s="10"/>
      <c r="J84" s="10"/>
      <c r="K84" s="10"/>
      <c r="O84" s="21"/>
      <c r="P84" s="21"/>
    </row>
    <row r="85" spans="1:16" x14ac:dyDescent="0.2">
      <c r="A85">
        <v>82</v>
      </c>
      <c r="B85">
        <v>104</v>
      </c>
      <c r="C85">
        <v>132</v>
      </c>
      <c r="D85" t="str">
        <v>Loss</v>
      </c>
      <c r="E85">
        <f t="shared" si="3"/>
        <v>236</v>
      </c>
      <c r="G85" s="10"/>
      <c r="H85" s="10"/>
      <c r="I85" s="10"/>
      <c r="J85" s="10"/>
      <c r="K85" s="10"/>
      <c r="O85" s="21"/>
      <c r="P85" s="21"/>
    </row>
    <row r="86" spans="1:16" x14ac:dyDescent="0.2">
      <c r="A86">
        <v>83</v>
      </c>
      <c r="B86">
        <v>92</v>
      </c>
      <c r="C86">
        <v>114</v>
      </c>
      <c r="D86" t="str">
        <v>Loss</v>
      </c>
      <c r="E86">
        <f t="shared" si="3"/>
        <v>206</v>
      </c>
      <c r="G86" s="10"/>
      <c r="H86" s="10"/>
      <c r="I86" s="10"/>
      <c r="J86" s="10"/>
      <c r="K86" s="10"/>
      <c r="O86" s="21"/>
      <c r="P86" s="21"/>
    </row>
    <row r="87" spans="1:16" x14ac:dyDescent="0.2">
      <c r="A87">
        <v>84</v>
      </c>
      <c r="B87">
        <v>93</v>
      </c>
      <c r="C87">
        <v>128</v>
      </c>
      <c r="D87" t="str">
        <v>Loss</v>
      </c>
      <c r="E87">
        <f t="shared" si="3"/>
        <v>221</v>
      </c>
      <c r="G87" s="10"/>
      <c r="H87" s="10"/>
      <c r="I87" s="10"/>
      <c r="J87" s="10"/>
      <c r="K87" s="10"/>
      <c r="O87" s="21"/>
      <c r="P87" s="21"/>
    </row>
    <row r="88" spans="1:16" x14ac:dyDescent="0.2">
      <c r="A88">
        <v>85</v>
      </c>
      <c r="B88">
        <v>115</v>
      </c>
      <c r="C88">
        <v>161</v>
      </c>
      <c r="D88" t="str">
        <v>Loss</v>
      </c>
      <c r="E88">
        <f t="shared" si="3"/>
        <v>276</v>
      </c>
      <c r="G88" s="10"/>
      <c r="H88" s="10"/>
      <c r="I88" s="10"/>
      <c r="J88" s="10"/>
      <c r="K88" s="10"/>
      <c r="O88" s="21"/>
      <c r="P88" s="21"/>
    </row>
    <row r="89" spans="1:16" x14ac:dyDescent="0.2">
      <c r="A89">
        <v>86</v>
      </c>
      <c r="B89">
        <v>101</v>
      </c>
      <c r="C89">
        <v>132</v>
      </c>
      <c r="D89" t="str">
        <v>Loss</v>
      </c>
      <c r="E89">
        <f t="shared" si="3"/>
        <v>233</v>
      </c>
      <c r="G89" s="10"/>
      <c r="H89" s="10"/>
      <c r="I89" s="10"/>
      <c r="J89" s="10"/>
      <c r="K89" s="10"/>
      <c r="O89" s="21"/>
      <c r="P89" s="21"/>
    </row>
    <row r="90" spans="1:16" x14ac:dyDescent="0.2">
      <c r="A90">
        <v>87</v>
      </c>
      <c r="B90">
        <v>105</v>
      </c>
      <c r="C90">
        <v>160</v>
      </c>
      <c r="D90" t="str">
        <v>Loss</v>
      </c>
      <c r="E90">
        <f t="shared" si="3"/>
        <v>265</v>
      </c>
      <c r="G90" s="10"/>
      <c r="H90" s="10"/>
      <c r="I90" s="10"/>
      <c r="J90" s="10"/>
      <c r="K90" s="10"/>
      <c r="O90" s="21"/>
      <c r="P90" s="21"/>
    </row>
    <row r="91" spans="1:16" x14ac:dyDescent="0.2">
      <c r="A91">
        <v>88</v>
      </c>
      <c r="B91">
        <v>136</v>
      </c>
      <c r="C91">
        <v>119</v>
      </c>
      <c r="D91" t="str">
        <v>Win</v>
      </c>
      <c r="E91">
        <f t="shared" si="3"/>
        <v>255</v>
      </c>
      <c r="G91" s="10"/>
      <c r="H91" s="10"/>
      <c r="I91" s="10"/>
      <c r="J91" s="10"/>
      <c r="K91" s="10"/>
      <c r="O91" s="21"/>
      <c r="P91" s="21"/>
    </row>
    <row r="92" spans="1:16" x14ac:dyDescent="0.2">
      <c r="A92">
        <v>89</v>
      </c>
      <c r="B92">
        <v>107</v>
      </c>
      <c r="C92">
        <v>146</v>
      </c>
      <c r="D92" t="str">
        <v>Loss</v>
      </c>
      <c r="E92">
        <f t="shared" si="3"/>
        <v>253</v>
      </c>
      <c r="G92" s="10"/>
      <c r="H92" s="10"/>
      <c r="I92" s="10"/>
      <c r="J92" s="10"/>
      <c r="K92" s="10"/>
      <c r="O92" s="21"/>
      <c r="P92" s="21"/>
    </row>
    <row r="93" spans="1:16" x14ac:dyDescent="0.2">
      <c r="A93">
        <v>90</v>
      </c>
      <c r="B93">
        <v>118</v>
      </c>
      <c r="C93">
        <v>141</v>
      </c>
      <c r="D93" t="str">
        <v>Loss</v>
      </c>
      <c r="E93">
        <f t="shared" si="3"/>
        <v>259</v>
      </c>
      <c r="G93" s="10"/>
      <c r="H93" s="10"/>
      <c r="I93" s="10"/>
      <c r="J93" s="10"/>
      <c r="K93" s="10"/>
      <c r="O93" s="21"/>
      <c r="P93" s="21"/>
    </row>
    <row r="94" spans="1:16" x14ac:dyDescent="0.2">
      <c r="A94">
        <v>91</v>
      </c>
      <c r="B94">
        <v>104</v>
      </c>
      <c r="C94">
        <v>147</v>
      </c>
      <c r="D94" t="str">
        <v>Loss</v>
      </c>
      <c r="E94">
        <f t="shared" si="3"/>
        <v>251</v>
      </c>
      <c r="G94" s="10"/>
      <c r="H94" s="10"/>
      <c r="I94" s="10"/>
      <c r="J94" s="10"/>
      <c r="K94" s="10"/>
      <c r="O94" s="21"/>
      <c r="P94" s="21"/>
    </row>
    <row r="95" spans="1:16" x14ac:dyDescent="0.2">
      <c r="A95">
        <v>92</v>
      </c>
      <c r="B95">
        <v>93</v>
      </c>
      <c r="C95">
        <v>137</v>
      </c>
      <c r="D95" t="str">
        <v>Loss</v>
      </c>
      <c r="E95">
        <f t="shared" si="3"/>
        <v>230</v>
      </c>
      <c r="G95" s="10"/>
      <c r="H95" s="10"/>
      <c r="I95" s="10"/>
      <c r="J95" s="10"/>
      <c r="K95" s="10"/>
      <c r="O95" s="21"/>
      <c r="P95" s="21"/>
    </row>
    <row r="96" spans="1:16" x14ac:dyDescent="0.2">
      <c r="A96">
        <v>93</v>
      </c>
      <c r="B96">
        <v>105</v>
      </c>
      <c r="C96">
        <v>140</v>
      </c>
      <c r="D96" t="str">
        <v>Loss</v>
      </c>
      <c r="E96">
        <f t="shared" si="3"/>
        <v>245</v>
      </c>
      <c r="G96" s="10"/>
      <c r="H96" s="10"/>
      <c r="I96" s="10"/>
      <c r="J96" s="10"/>
      <c r="K96" s="10"/>
      <c r="O96" s="21"/>
      <c r="P96" s="21"/>
    </row>
    <row r="97" spans="1:16" x14ac:dyDescent="0.2">
      <c r="A97">
        <v>94</v>
      </c>
      <c r="B97">
        <v>114</v>
      </c>
      <c r="C97">
        <v>169</v>
      </c>
      <c r="D97" t="str">
        <v>Loss</v>
      </c>
      <c r="E97">
        <f t="shared" si="3"/>
        <v>283</v>
      </c>
      <c r="G97" s="10"/>
      <c r="H97" s="10"/>
      <c r="I97" s="10"/>
      <c r="J97" s="10"/>
      <c r="K97" s="10"/>
      <c r="O97" s="21"/>
      <c r="P97" s="21"/>
    </row>
    <row r="98" spans="1:16" x14ac:dyDescent="0.2">
      <c r="A98">
        <v>95</v>
      </c>
      <c r="B98">
        <v>135</v>
      </c>
      <c r="C98">
        <v>137</v>
      </c>
      <c r="D98" t="str">
        <v>Loss</v>
      </c>
      <c r="E98">
        <f t="shared" si="3"/>
        <v>272</v>
      </c>
      <c r="G98" s="10"/>
      <c r="H98" s="10"/>
      <c r="I98" s="10"/>
      <c r="J98" s="10"/>
      <c r="K98" s="10"/>
      <c r="O98" s="21"/>
      <c r="P98" s="21"/>
    </row>
    <row r="99" spans="1:16" x14ac:dyDescent="0.2">
      <c r="A99">
        <v>96</v>
      </c>
      <c r="B99">
        <v>116</v>
      </c>
      <c r="C99">
        <v>150</v>
      </c>
      <c r="D99" t="str">
        <v>Loss</v>
      </c>
      <c r="E99">
        <f t="shared" si="3"/>
        <v>266</v>
      </c>
      <c r="G99" s="10"/>
      <c r="H99" s="10"/>
      <c r="I99" s="10"/>
      <c r="J99" s="10"/>
      <c r="K99" s="10"/>
      <c r="O99" s="21"/>
      <c r="P99" s="21"/>
    </row>
    <row r="100" spans="1:16" x14ac:dyDescent="0.2">
      <c r="A100">
        <v>97</v>
      </c>
      <c r="B100">
        <v>141</v>
      </c>
      <c r="C100">
        <v>153</v>
      </c>
      <c r="D100" t="str">
        <v>Loss</v>
      </c>
      <c r="E100">
        <f t="shared" si="3"/>
        <v>294</v>
      </c>
      <c r="G100" s="10"/>
      <c r="H100" s="10"/>
      <c r="I100" s="10"/>
      <c r="J100" s="10"/>
      <c r="K100" s="10"/>
      <c r="O100" s="21"/>
      <c r="P100" s="21"/>
    </row>
    <row r="101" spans="1:16" x14ac:dyDescent="0.2">
      <c r="A101">
        <v>98</v>
      </c>
      <c r="B101">
        <v>114</v>
      </c>
      <c r="C101">
        <v>130</v>
      </c>
      <c r="D101" t="str">
        <v>Loss</v>
      </c>
      <c r="E101">
        <f t="shared" si="3"/>
        <v>244</v>
      </c>
      <c r="G101" s="10"/>
      <c r="H101" s="10"/>
      <c r="I101" s="10"/>
      <c r="J101" s="10"/>
      <c r="K101" s="10"/>
      <c r="O101" s="21"/>
      <c r="P101" s="21"/>
    </row>
    <row r="102" spans="1:16" x14ac:dyDescent="0.2">
      <c r="A102">
        <v>99</v>
      </c>
      <c r="B102">
        <v>103</v>
      </c>
      <c r="C102">
        <v>181</v>
      </c>
      <c r="D102" t="str">
        <v>Loss</v>
      </c>
      <c r="E102">
        <f t="shared" si="3"/>
        <v>284</v>
      </c>
      <c r="G102" s="10"/>
      <c r="H102" s="10"/>
      <c r="I102" s="10"/>
      <c r="J102" s="10"/>
      <c r="K102" s="10"/>
      <c r="O102" s="21"/>
      <c r="P102" s="21"/>
    </row>
    <row r="103" spans="1:16" x14ac:dyDescent="0.2">
      <c r="A103">
        <v>100</v>
      </c>
      <c r="B103">
        <v>100</v>
      </c>
      <c r="C103">
        <v>166</v>
      </c>
      <c r="D103" t="str">
        <v>Loss</v>
      </c>
      <c r="E103">
        <f t="shared" si="3"/>
        <v>266</v>
      </c>
      <c r="G103" s="10"/>
      <c r="H103" s="10"/>
      <c r="I103" s="10"/>
      <c r="J103" s="10"/>
      <c r="K103" s="10"/>
      <c r="O103" s="21"/>
      <c r="P103" s="21"/>
    </row>
    <row r="104" spans="1:16" x14ac:dyDescent="0.2">
      <c r="A104">
        <v>101</v>
      </c>
      <c r="B104">
        <v>103</v>
      </c>
      <c r="C104">
        <v>172</v>
      </c>
      <c r="D104" t="str">
        <v>Loss</v>
      </c>
      <c r="E104">
        <f t="shared" si="3"/>
        <v>275</v>
      </c>
      <c r="G104" s="10"/>
      <c r="H104" s="10"/>
      <c r="I104" s="10"/>
      <c r="J104" s="10"/>
      <c r="K104" s="10"/>
    </row>
    <row r="105" spans="1:16" x14ac:dyDescent="0.2">
      <c r="A105">
        <v>102</v>
      </c>
      <c r="B105">
        <v>105</v>
      </c>
      <c r="C105">
        <v>118</v>
      </c>
      <c r="D105" t="str">
        <v>Loss</v>
      </c>
      <c r="E105">
        <f t="shared" si="3"/>
        <v>223</v>
      </c>
      <c r="G105" s="10"/>
      <c r="H105" s="10"/>
      <c r="I105" s="10"/>
      <c r="J105" s="10"/>
      <c r="K105" s="10"/>
    </row>
    <row r="106" spans="1:16" x14ac:dyDescent="0.2">
      <c r="A106">
        <v>103</v>
      </c>
      <c r="B106">
        <v>115</v>
      </c>
      <c r="C106">
        <v>152</v>
      </c>
      <c r="D106" t="str">
        <v>Loss</v>
      </c>
      <c r="E106">
        <f t="shared" si="3"/>
        <v>267</v>
      </c>
      <c r="G106" s="10"/>
      <c r="H106" s="10"/>
      <c r="I106" s="10"/>
      <c r="J106" s="10"/>
      <c r="K106" s="10"/>
    </row>
    <row r="107" spans="1:16" x14ac:dyDescent="0.2">
      <c r="A107">
        <v>104</v>
      </c>
      <c r="B107">
        <v>94</v>
      </c>
      <c r="C107">
        <v>153</v>
      </c>
      <c r="D107" t="str">
        <v>Loss</v>
      </c>
      <c r="E107">
        <f t="shared" si="3"/>
        <v>247</v>
      </c>
      <c r="G107" s="10"/>
      <c r="H107" s="10"/>
      <c r="I107" s="10"/>
      <c r="J107" s="10"/>
      <c r="K107" s="10"/>
    </row>
    <row r="108" spans="1:16" x14ac:dyDescent="0.2">
      <c r="A108">
        <v>105</v>
      </c>
      <c r="B108">
        <v>122</v>
      </c>
      <c r="C108">
        <v>145</v>
      </c>
      <c r="D108" t="str">
        <v>Loss</v>
      </c>
      <c r="E108">
        <f t="shared" si="3"/>
        <v>267</v>
      </c>
      <c r="G108" s="10"/>
      <c r="H108" s="10"/>
      <c r="I108" s="10"/>
      <c r="J108" s="10"/>
      <c r="K108" s="10"/>
    </row>
    <row r="109" spans="1:16" x14ac:dyDescent="0.2">
      <c r="A109">
        <v>106</v>
      </c>
      <c r="B109">
        <v>112</v>
      </c>
      <c r="C109">
        <v>127</v>
      </c>
      <c r="D109" t="str">
        <v>Loss</v>
      </c>
      <c r="E109">
        <f t="shared" si="3"/>
        <v>239</v>
      </c>
      <c r="G109" s="10"/>
      <c r="H109" s="10"/>
      <c r="I109" s="10"/>
      <c r="J109" s="10"/>
      <c r="K109" s="10"/>
    </row>
    <row r="110" spans="1:16" x14ac:dyDescent="0.2">
      <c r="A110">
        <v>107</v>
      </c>
      <c r="B110">
        <v>123</v>
      </c>
      <c r="C110">
        <v>129</v>
      </c>
      <c r="D110" t="str">
        <v>Loss</v>
      </c>
      <c r="E110">
        <f t="shared" si="3"/>
        <v>252</v>
      </c>
      <c r="G110" s="10"/>
      <c r="H110" s="10"/>
      <c r="I110" s="10"/>
      <c r="J110" s="10"/>
      <c r="K110" s="10"/>
    </row>
    <row r="111" spans="1:16" x14ac:dyDescent="0.2">
      <c r="A111">
        <v>108</v>
      </c>
      <c r="B111">
        <v>110</v>
      </c>
      <c r="C111">
        <v>143</v>
      </c>
      <c r="D111" t="str">
        <v>Loss</v>
      </c>
      <c r="E111">
        <f t="shared" si="3"/>
        <v>253</v>
      </c>
      <c r="G111" s="10"/>
      <c r="H111" s="10"/>
      <c r="I111" s="10"/>
      <c r="J111" s="10"/>
      <c r="K111" s="10"/>
    </row>
    <row r="112" spans="1:16" x14ac:dyDescent="0.2">
      <c r="A112">
        <v>109</v>
      </c>
      <c r="B112">
        <v>102</v>
      </c>
      <c r="C112">
        <v>142</v>
      </c>
      <c r="D112" t="str">
        <v>Loss</v>
      </c>
      <c r="E112">
        <f t="shared" si="3"/>
        <v>244</v>
      </c>
      <c r="G112" s="10"/>
      <c r="H112" s="10"/>
      <c r="I112" s="10"/>
      <c r="J112" s="10"/>
      <c r="K112" s="10"/>
    </row>
    <row r="113" spans="1:11" x14ac:dyDescent="0.2">
      <c r="A113">
        <v>110</v>
      </c>
      <c r="B113">
        <v>87</v>
      </c>
      <c r="C113">
        <v>142</v>
      </c>
      <c r="D113" t="str">
        <v>Loss</v>
      </c>
      <c r="E113">
        <f t="shared" si="3"/>
        <v>229</v>
      </c>
      <c r="G113" s="10"/>
      <c r="H113" s="10"/>
      <c r="I113" s="10"/>
      <c r="J113" s="10"/>
      <c r="K113" s="10"/>
    </row>
    <row r="114" spans="1:11" x14ac:dyDescent="0.2">
      <c r="A114">
        <v>111</v>
      </c>
      <c r="B114">
        <v>102</v>
      </c>
      <c r="C114">
        <v>144</v>
      </c>
      <c r="D114" t="str">
        <v>Loss</v>
      </c>
      <c r="E114">
        <f t="shared" si="3"/>
        <v>246</v>
      </c>
      <c r="G114" s="10"/>
      <c r="H114" s="10"/>
      <c r="I114" s="10"/>
      <c r="J114" s="10"/>
      <c r="K114" s="10"/>
    </row>
    <row r="115" spans="1:11" x14ac:dyDescent="0.2">
      <c r="A115">
        <v>112</v>
      </c>
      <c r="B115">
        <v>119</v>
      </c>
      <c r="C115">
        <v>119</v>
      </c>
      <c r="D115" t="str">
        <v>Tie</v>
      </c>
      <c r="E115">
        <f t="shared" si="3"/>
        <v>238</v>
      </c>
      <c r="G115" s="10"/>
      <c r="H115" s="10"/>
      <c r="I115" s="10"/>
      <c r="J115" s="10"/>
      <c r="K115" s="10"/>
    </row>
    <row r="116" spans="1:11" x14ac:dyDescent="0.2">
      <c r="A116">
        <v>113</v>
      </c>
      <c r="B116">
        <v>145</v>
      </c>
      <c r="C116">
        <v>132</v>
      </c>
      <c r="D116" t="str">
        <v>Win</v>
      </c>
      <c r="E116">
        <f t="shared" si="3"/>
        <v>277</v>
      </c>
      <c r="G116" s="10"/>
      <c r="H116" s="10"/>
      <c r="I116" s="10"/>
      <c r="J116" s="10"/>
      <c r="K116" s="10"/>
    </row>
    <row r="117" spans="1:11" x14ac:dyDescent="0.2">
      <c r="A117">
        <v>114</v>
      </c>
      <c r="B117">
        <v>107</v>
      </c>
      <c r="C117">
        <v>141</v>
      </c>
      <c r="D117" t="str">
        <v>Loss</v>
      </c>
      <c r="E117">
        <f t="shared" si="3"/>
        <v>248</v>
      </c>
      <c r="G117" s="10"/>
      <c r="H117" s="10"/>
      <c r="I117" s="10"/>
      <c r="J117" s="10"/>
      <c r="K117" s="10"/>
    </row>
    <row r="118" spans="1:11" x14ac:dyDescent="0.2">
      <c r="A118">
        <v>115</v>
      </c>
      <c r="B118">
        <v>115</v>
      </c>
      <c r="C118">
        <v>173</v>
      </c>
      <c r="D118" t="str">
        <v>Loss</v>
      </c>
      <c r="E118">
        <f t="shared" si="3"/>
        <v>288</v>
      </c>
      <c r="G118" s="10"/>
      <c r="H118" s="10"/>
      <c r="I118" s="10"/>
      <c r="J118" s="10"/>
      <c r="K118" s="10"/>
    </row>
    <row r="119" spans="1:11" x14ac:dyDescent="0.2">
      <c r="A119">
        <v>116</v>
      </c>
      <c r="B119">
        <v>109</v>
      </c>
      <c r="C119">
        <v>158</v>
      </c>
      <c r="D119" t="str">
        <v>Loss</v>
      </c>
      <c r="E119">
        <f t="shared" si="3"/>
        <v>267</v>
      </c>
      <c r="G119" s="10"/>
      <c r="H119" s="10"/>
      <c r="I119" s="10"/>
      <c r="J119" s="10"/>
      <c r="K119" s="10"/>
    </row>
    <row r="120" spans="1:11" x14ac:dyDescent="0.2">
      <c r="A120">
        <v>117</v>
      </c>
      <c r="B120">
        <v>124</v>
      </c>
      <c r="C120">
        <v>168</v>
      </c>
      <c r="D120" t="str">
        <v>Loss</v>
      </c>
      <c r="E120">
        <f t="shared" si="3"/>
        <v>292</v>
      </c>
      <c r="G120" s="10"/>
      <c r="H120" s="10"/>
      <c r="I120" s="10"/>
      <c r="J120" s="10"/>
      <c r="K120" s="10"/>
    </row>
    <row r="121" spans="1:11" x14ac:dyDescent="0.2">
      <c r="A121">
        <v>118</v>
      </c>
      <c r="B121">
        <v>108</v>
      </c>
      <c r="C121">
        <v>159</v>
      </c>
      <c r="D121" t="str">
        <v>Loss</v>
      </c>
      <c r="E121">
        <f t="shared" si="3"/>
        <v>267</v>
      </c>
      <c r="G121" s="10"/>
      <c r="H121" s="10"/>
      <c r="I121" s="10"/>
      <c r="J121" s="10"/>
      <c r="K121" s="10"/>
    </row>
    <row r="122" spans="1:11" x14ac:dyDescent="0.2">
      <c r="A122">
        <v>119</v>
      </c>
      <c r="B122">
        <v>97</v>
      </c>
      <c r="C122">
        <v>176</v>
      </c>
      <c r="D122" t="str">
        <v>Loss</v>
      </c>
      <c r="E122">
        <f t="shared" si="3"/>
        <v>273</v>
      </c>
      <c r="G122" s="10"/>
      <c r="H122" s="10"/>
      <c r="I122" s="10"/>
      <c r="J122" s="10"/>
      <c r="K122" s="10"/>
    </row>
    <row r="123" spans="1:11" x14ac:dyDescent="0.2">
      <c r="A123">
        <v>120</v>
      </c>
      <c r="B123">
        <v>115</v>
      </c>
      <c r="C123">
        <v>151</v>
      </c>
      <c r="D123" t="str">
        <v>Loss</v>
      </c>
      <c r="E123">
        <f t="shared" si="3"/>
        <v>266</v>
      </c>
      <c r="G123" s="10"/>
      <c r="H123" s="10"/>
      <c r="I123" s="10"/>
      <c r="J123" s="10"/>
      <c r="K123" s="10"/>
    </row>
    <row r="124" spans="1:11" x14ac:dyDescent="0.2">
      <c r="A124">
        <v>121</v>
      </c>
      <c r="B124">
        <v>105</v>
      </c>
      <c r="C124">
        <v>155</v>
      </c>
      <c r="D124" t="str">
        <v>Loss</v>
      </c>
      <c r="E124">
        <f t="shared" si="3"/>
        <v>260</v>
      </c>
      <c r="G124" s="10"/>
      <c r="H124" s="10"/>
      <c r="I124" s="10"/>
      <c r="J124" s="10"/>
      <c r="K124" s="10"/>
    </row>
    <row r="125" spans="1:11" x14ac:dyDescent="0.2">
      <c r="A125">
        <v>122</v>
      </c>
      <c r="B125">
        <v>110</v>
      </c>
      <c r="C125">
        <v>169</v>
      </c>
      <c r="D125" t="str">
        <v>Loss</v>
      </c>
      <c r="E125">
        <f t="shared" si="3"/>
        <v>279</v>
      </c>
      <c r="G125" s="10"/>
      <c r="H125" s="10"/>
      <c r="I125" s="10"/>
      <c r="J125" s="10"/>
      <c r="K125" s="10"/>
    </row>
    <row r="126" spans="1:11" x14ac:dyDescent="0.2">
      <c r="A126">
        <v>123</v>
      </c>
      <c r="B126">
        <v>121</v>
      </c>
      <c r="C126">
        <v>141</v>
      </c>
      <c r="D126" t="str">
        <v>Loss</v>
      </c>
      <c r="E126">
        <f t="shared" si="3"/>
        <v>262</v>
      </c>
      <c r="G126" s="10"/>
      <c r="H126" s="10"/>
      <c r="I126" s="10"/>
      <c r="J126" s="10"/>
      <c r="K126" s="10"/>
    </row>
    <row r="127" spans="1:11" x14ac:dyDescent="0.2">
      <c r="A127">
        <v>124</v>
      </c>
      <c r="B127">
        <v>105</v>
      </c>
      <c r="C127">
        <v>130</v>
      </c>
      <c r="D127" t="str">
        <v>Loss</v>
      </c>
      <c r="E127">
        <f t="shared" si="3"/>
        <v>235</v>
      </c>
      <c r="G127" s="10"/>
      <c r="H127" s="10"/>
      <c r="I127" s="10"/>
      <c r="J127" s="10"/>
      <c r="K127" s="10"/>
    </row>
    <row r="128" spans="1:11" x14ac:dyDescent="0.2">
      <c r="A128">
        <v>125</v>
      </c>
      <c r="B128">
        <v>97</v>
      </c>
      <c r="C128">
        <v>144</v>
      </c>
      <c r="D128" t="str">
        <v>Loss</v>
      </c>
      <c r="E128">
        <f t="shared" si="3"/>
        <v>241</v>
      </c>
      <c r="G128" s="10"/>
      <c r="H128" s="10"/>
      <c r="I128" s="10"/>
      <c r="J128" s="10"/>
      <c r="K128" s="10"/>
    </row>
    <row r="129" spans="1:11" x14ac:dyDescent="0.2">
      <c r="A129">
        <v>126</v>
      </c>
      <c r="B129">
        <v>125</v>
      </c>
      <c r="C129">
        <v>112</v>
      </c>
      <c r="D129" t="str">
        <v>Win</v>
      </c>
      <c r="E129">
        <f t="shared" si="3"/>
        <v>237</v>
      </c>
      <c r="G129" s="10"/>
      <c r="H129" s="10"/>
      <c r="I129" s="10"/>
      <c r="J129" s="10"/>
      <c r="K129" s="10"/>
    </row>
    <row r="130" spans="1:11" x14ac:dyDescent="0.2">
      <c r="A130">
        <v>127</v>
      </c>
      <c r="B130">
        <v>91</v>
      </c>
      <c r="C130">
        <v>142</v>
      </c>
      <c r="D130" t="str">
        <v>Loss</v>
      </c>
      <c r="E130">
        <f t="shared" si="3"/>
        <v>233</v>
      </c>
      <c r="G130" s="10"/>
      <c r="H130" s="10"/>
      <c r="I130" s="10"/>
      <c r="J130" s="10"/>
      <c r="K130" s="10"/>
    </row>
    <row r="131" spans="1:11" x14ac:dyDescent="0.2">
      <c r="A131">
        <v>128</v>
      </c>
      <c r="B131">
        <v>121</v>
      </c>
      <c r="C131">
        <v>173</v>
      </c>
      <c r="D131" t="str">
        <v>Loss</v>
      </c>
      <c r="E131">
        <f t="shared" si="3"/>
        <v>294</v>
      </c>
      <c r="G131" s="10"/>
      <c r="H131" s="10"/>
      <c r="I131" s="10"/>
      <c r="J131" s="10"/>
      <c r="K131" s="10"/>
    </row>
    <row r="132" spans="1:11" x14ac:dyDescent="0.2">
      <c r="A132">
        <v>129</v>
      </c>
      <c r="B132">
        <v>94</v>
      </c>
      <c r="C132">
        <v>135</v>
      </c>
      <c r="D132" t="str">
        <v>Loss</v>
      </c>
      <c r="E132">
        <f t="shared" ref="E132:E195" si="4">SUM(B132:C132)</f>
        <v>229</v>
      </c>
      <c r="G132" s="10"/>
      <c r="H132" s="10"/>
      <c r="I132" s="10"/>
      <c r="J132" s="10"/>
      <c r="K132" s="10"/>
    </row>
    <row r="133" spans="1:11" x14ac:dyDescent="0.2">
      <c r="A133">
        <v>130</v>
      </c>
      <c r="B133">
        <v>127</v>
      </c>
      <c r="C133">
        <v>130</v>
      </c>
      <c r="D133" t="str">
        <v>Loss</v>
      </c>
      <c r="E133">
        <f t="shared" si="4"/>
        <v>257</v>
      </c>
      <c r="G133" s="10"/>
      <c r="H133" s="10"/>
      <c r="I133" s="10"/>
      <c r="J133" s="10"/>
      <c r="K133" s="10"/>
    </row>
    <row r="134" spans="1:11" x14ac:dyDescent="0.2">
      <c r="A134">
        <v>131</v>
      </c>
      <c r="B134">
        <v>110</v>
      </c>
      <c r="C134">
        <v>134</v>
      </c>
      <c r="D134" t="str">
        <v>Loss</v>
      </c>
      <c r="E134">
        <f t="shared" si="4"/>
        <v>244</v>
      </c>
      <c r="G134" s="10"/>
      <c r="H134" s="10"/>
      <c r="I134" s="10"/>
      <c r="J134" s="10"/>
      <c r="K134" s="10"/>
    </row>
    <row r="135" spans="1:11" x14ac:dyDescent="0.2">
      <c r="A135">
        <v>132</v>
      </c>
      <c r="B135">
        <v>117</v>
      </c>
      <c r="C135">
        <v>142</v>
      </c>
      <c r="D135" t="str">
        <v>Loss</v>
      </c>
      <c r="E135">
        <f t="shared" si="4"/>
        <v>259</v>
      </c>
      <c r="G135" s="10"/>
      <c r="H135" s="10"/>
      <c r="I135" s="10"/>
      <c r="J135" s="10"/>
      <c r="K135" s="10"/>
    </row>
    <row r="136" spans="1:11" x14ac:dyDescent="0.2">
      <c r="A136">
        <v>133</v>
      </c>
      <c r="B136">
        <v>121</v>
      </c>
      <c r="C136">
        <v>155</v>
      </c>
      <c r="D136" t="str">
        <v>Loss</v>
      </c>
      <c r="E136">
        <f t="shared" si="4"/>
        <v>276</v>
      </c>
      <c r="G136" s="10"/>
      <c r="H136" s="10"/>
      <c r="I136" s="10"/>
      <c r="J136" s="10"/>
      <c r="K136" s="10"/>
    </row>
    <row r="137" spans="1:11" x14ac:dyDescent="0.2">
      <c r="A137">
        <v>134</v>
      </c>
      <c r="B137">
        <v>120</v>
      </c>
      <c r="C137">
        <v>152</v>
      </c>
      <c r="D137" t="str">
        <v>Loss</v>
      </c>
      <c r="E137">
        <f t="shared" si="4"/>
        <v>272</v>
      </c>
      <c r="G137" s="10"/>
      <c r="H137" s="10"/>
      <c r="I137" s="10"/>
      <c r="J137" s="10"/>
      <c r="K137" s="10"/>
    </row>
    <row r="138" spans="1:11" x14ac:dyDescent="0.2">
      <c r="A138">
        <v>135</v>
      </c>
      <c r="B138">
        <v>97</v>
      </c>
      <c r="C138">
        <v>147</v>
      </c>
      <c r="D138" t="str">
        <v>Loss</v>
      </c>
      <c r="E138">
        <f t="shared" si="4"/>
        <v>244</v>
      </c>
      <c r="G138" s="10"/>
      <c r="H138" s="10"/>
      <c r="I138" s="10"/>
      <c r="J138" s="10"/>
      <c r="K138" s="10"/>
    </row>
    <row r="139" spans="1:11" x14ac:dyDescent="0.2">
      <c r="A139">
        <v>136</v>
      </c>
      <c r="B139">
        <v>99</v>
      </c>
      <c r="C139">
        <v>151</v>
      </c>
      <c r="D139" t="str">
        <v>Loss</v>
      </c>
      <c r="E139">
        <f t="shared" si="4"/>
        <v>250</v>
      </c>
      <c r="G139" s="10"/>
      <c r="H139" s="10"/>
      <c r="I139" s="10"/>
      <c r="J139" s="10"/>
      <c r="K139" s="10"/>
    </row>
    <row r="140" spans="1:11" x14ac:dyDescent="0.2">
      <c r="A140">
        <v>137</v>
      </c>
      <c r="B140">
        <v>102</v>
      </c>
      <c r="C140">
        <v>124</v>
      </c>
      <c r="D140" t="str">
        <v>Loss</v>
      </c>
      <c r="E140">
        <f t="shared" si="4"/>
        <v>226</v>
      </c>
      <c r="G140" s="10"/>
      <c r="H140" s="10"/>
      <c r="I140" s="10"/>
      <c r="J140" s="10"/>
      <c r="K140" s="10"/>
    </row>
    <row r="141" spans="1:11" x14ac:dyDescent="0.2">
      <c r="A141">
        <v>138</v>
      </c>
      <c r="B141">
        <v>124</v>
      </c>
      <c r="C141">
        <v>164</v>
      </c>
      <c r="D141" t="str">
        <v>Loss</v>
      </c>
      <c r="E141">
        <f t="shared" si="4"/>
        <v>288</v>
      </c>
      <c r="G141" s="10"/>
      <c r="H141" s="10"/>
      <c r="I141" s="10"/>
      <c r="J141" s="10"/>
      <c r="K141" s="10"/>
    </row>
    <row r="142" spans="1:11" x14ac:dyDescent="0.2">
      <c r="A142">
        <v>139</v>
      </c>
      <c r="B142">
        <v>142</v>
      </c>
      <c r="C142">
        <v>157</v>
      </c>
      <c r="D142" t="str">
        <v>Loss</v>
      </c>
      <c r="E142">
        <f t="shared" si="4"/>
        <v>299</v>
      </c>
      <c r="G142" s="10"/>
      <c r="H142" s="10"/>
      <c r="I142" s="10"/>
      <c r="J142" s="10"/>
      <c r="K142" s="10"/>
    </row>
    <row r="143" spans="1:11" x14ac:dyDescent="0.2">
      <c r="A143">
        <v>140</v>
      </c>
      <c r="B143">
        <v>128</v>
      </c>
      <c r="C143">
        <v>172</v>
      </c>
      <c r="D143" t="str">
        <v>Loss</v>
      </c>
      <c r="E143">
        <f t="shared" si="4"/>
        <v>300</v>
      </c>
      <c r="G143" s="10"/>
      <c r="H143" s="10"/>
      <c r="I143" s="10"/>
      <c r="J143" s="10"/>
      <c r="K143" s="10"/>
    </row>
    <row r="144" spans="1:11" x14ac:dyDescent="0.2">
      <c r="A144">
        <v>141</v>
      </c>
      <c r="B144">
        <v>112</v>
      </c>
      <c r="C144">
        <v>131</v>
      </c>
      <c r="D144" t="str">
        <v>Loss</v>
      </c>
      <c r="E144">
        <f t="shared" si="4"/>
        <v>243</v>
      </c>
      <c r="G144" s="10"/>
      <c r="H144" s="10"/>
      <c r="I144" s="10"/>
      <c r="J144" s="10"/>
      <c r="K144" s="10"/>
    </row>
    <row r="145" spans="1:11" x14ac:dyDescent="0.2">
      <c r="A145">
        <v>142</v>
      </c>
      <c r="B145">
        <v>122</v>
      </c>
      <c r="C145">
        <v>153</v>
      </c>
      <c r="D145" t="str">
        <v>Loss</v>
      </c>
      <c r="E145">
        <f t="shared" si="4"/>
        <v>275</v>
      </c>
      <c r="G145" s="10"/>
      <c r="H145" s="10"/>
      <c r="I145" s="10"/>
      <c r="J145" s="10"/>
      <c r="K145" s="10"/>
    </row>
    <row r="146" spans="1:11" x14ac:dyDescent="0.2">
      <c r="A146">
        <v>143</v>
      </c>
      <c r="B146">
        <v>135</v>
      </c>
      <c r="C146">
        <v>163</v>
      </c>
      <c r="D146" t="str">
        <v>Loss</v>
      </c>
      <c r="E146">
        <f t="shared" si="4"/>
        <v>298</v>
      </c>
      <c r="G146" s="10"/>
      <c r="H146" s="10"/>
      <c r="I146" s="10"/>
      <c r="J146" s="10"/>
      <c r="K146" s="10"/>
    </row>
    <row r="147" spans="1:11" x14ac:dyDescent="0.2">
      <c r="A147">
        <v>144</v>
      </c>
      <c r="B147">
        <v>97</v>
      </c>
      <c r="C147">
        <v>163</v>
      </c>
      <c r="D147" t="str">
        <v>Loss</v>
      </c>
      <c r="E147">
        <f t="shared" si="4"/>
        <v>260</v>
      </c>
      <c r="G147" s="10"/>
      <c r="H147" s="10"/>
      <c r="I147" s="10"/>
      <c r="J147" s="10"/>
      <c r="K147" s="10"/>
    </row>
    <row r="148" spans="1:11" x14ac:dyDescent="0.2">
      <c r="A148">
        <v>145</v>
      </c>
      <c r="B148">
        <v>112</v>
      </c>
      <c r="C148">
        <v>147</v>
      </c>
      <c r="D148" t="str">
        <v>Loss</v>
      </c>
      <c r="E148">
        <f t="shared" si="4"/>
        <v>259</v>
      </c>
      <c r="G148" s="10"/>
      <c r="H148" s="10"/>
      <c r="I148" s="10"/>
      <c r="J148" s="10"/>
      <c r="K148" s="10"/>
    </row>
    <row r="149" spans="1:11" x14ac:dyDescent="0.2">
      <c r="A149">
        <v>146</v>
      </c>
      <c r="B149">
        <v>114</v>
      </c>
      <c r="C149">
        <v>144</v>
      </c>
      <c r="D149" t="str">
        <v>Loss</v>
      </c>
      <c r="E149">
        <f t="shared" si="4"/>
        <v>258</v>
      </c>
      <c r="G149" s="10"/>
      <c r="H149" s="10"/>
      <c r="I149" s="10"/>
      <c r="J149" s="10"/>
      <c r="K149" s="10"/>
    </row>
    <row r="150" spans="1:11" x14ac:dyDescent="0.2">
      <c r="A150">
        <v>147</v>
      </c>
      <c r="B150">
        <v>131</v>
      </c>
      <c r="C150">
        <v>139</v>
      </c>
      <c r="D150" t="str">
        <v>Loss</v>
      </c>
      <c r="E150">
        <f t="shared" si="4"/>
        <v>270</v>
      </c>
      <c r="G150" s="10"/>
      <c r="H150" s="10"/>
      <c r="I150" s="10"/>
      <c r="J150" s="10"/>
      <c r="K150" s="10"/>
    </row>
    <row r="151" spans="1:11" x14ac:dyDescent="0.2">
      <c r="A151">
        <v>148</v>
      </c>
      <c r="B151">
        <v>125</v>
      </c>
      <c r="C151">
        <v>142</v>
      </c>
      <c r="D151" t="str">
        <v>Loss</v>
      </c>
      <c r="E151">
        <f t="shared" si="4"/>
        <v>267</v>
      </c>
      <c r="G151" s="10"/>
      <c r="H151" s="10"/>
      <c r="I151" s="10"/>
      <c r="J151" s="10"/>
      <c r="K151" s="10"/>
    </row>
    <row r="152" spans="1:11" x14ac:dyDescent="0.2">
      <c r="A152">
        <v>149</v>
      </c>
      <c r="B152">
        <v>111</v>
      </c>
      <c r="C152">
        <v>146</v>
      </c>
      <c r="D152" t="str">
        <v>Loss</v>
      </c>
      <c r="E152">
        <f t="shared" si="4"/>
        <v>257</v>
      </c>
      <c r="G152" s="10"/>
      <c r="H152" s="10"/>
      <c r="I152" s="10"/>
      <c r="J152" s="10"/>
      <c r="K152" s="10"/>
    </row>
    <row r="153" spans="1:11" x14ac:dyDescent="0.2">
      <c r="A153">
        <v>150</v>
      </c>
      <c r="B153">
        <v>119</v>
      </c>
      <c r="C153">
        <v>150</v>
      </c>
      <c r="D153" t="str">
        <v>Loss</v>
      </c>
      <c r="E153">
        <f t="shared" si="4"/>
        <v>269</v>
      </c>
      <c r="G153" s="10"/>
      <c r="H153" s="10"/>
      <c r="I153" s="10"/>
      <c r="J153" s="10"/>
      <c r="K153" s="10"/>
    </row>
    <row r="154" spans="1:11" x14ac:dyDescent="0.2">
      <c r="A154">
        <v>151</v>
      </c>
      <c r="B154">
        <v>109</v>
      </c>
      <c r="C154">
        <v>150</v>
      </c>
      <c r="D154" t="str">
        <v>Loss</v>
      </c>
      <c r="E154">
        <f t="shared" si="4"/>
        <v>259</v>
      </c>
      <c r="G154" s="10"/>
      <c r="H154" s="10"/>
      <c r="I154" s="10"/>
      <c r="J154" s="10"/>
      <c r="K154" s="10"/>
    </row>
    <row r="155" spans="1:11" x14ac:dyDescent="0.2">
      <c r="A155">
        <v>152</v>
      </c>
      <c r="B155">
        <v>96</v>
      </c>
      <c r="C155">
        <v>141</v>
      </c>
      <c r="D155" t="str">
        <v>Loss</v>
      </c>
      <c r="E155">
        <f t="shared" si="4"/>
        <v>237</v>
      </c>
      <c r="G155" s="10"/>
      <c r="H155" s="10"/>
      <c r="I155" s="10"/>
      <c r="J155" s="10"/>
      <c r="K155" s="10"/>
    </row>
    <row r="156" spans="1:11" x14ac:dyDescent="0.2">
      <c r="A156">
        <v>153</v>
      </c>
      <c r="B156">
        <v>126</v>
      </c>
      <c r="C156">
        <v>126</v>
      </c>
      <c r="D156" t="str">
        <v>Tie</v>
      </c>
      <c r="E156">
        <f t="shared" si="4"/>
        <v>252</v>
      </c>
      <c r="G156" s="10"/>
      <c r="H156" s="10"/>
      <c r="I156" s="10"/>
      <c r="J156" s="10"/>
      <c r="K156" s="10"/>
    </row>
    <row r="157" spans="1:11" x14ac:dyDescent="0.2">
      <c r="A157">
        <v>154</v>
      </c>
      <c r="B157">
        <v>104</v>
      </c>
      <c r="C157">
        <v>140</v>
      </c>
      <c r="D157" t="str">
        <v>Loss</v>
      </c>
      <c r="E157">
        <f t="shared" si="4"/>
        <v>244</v>
      </c>
      <c r="G157" s="10"/>
      <c r="H157" s="10"/>
      <c r="I157" s="10"/>
      <c r="J157" s="10"/>
      <c r="K157" s="10"/>
    </row>
    <row r="158" spans="1:11" x14ac:dyDescent="0.2">
      <c r="A158">
        <v>155</v>
      </c>
      <c r="B158">
        <v>133</v>
      </c>
      <c r="C158">
        <v>145</v>
      </c>
      <c r="D158" t="str">
        <v>Loss</v>
      </c>
      <c r="E158">
        <f t="shared" si="4"/>
        <v>278</v>
      </c>
      <c r="G158" s="10"/>
      <c r="H158" s="10"/>
      <c r="I158" s="10"/>
      <c r="J158" s="10"/>
      <c r="K158" s="10"/>
    </row>
    <row r="159" spans="1:11" x14ac:dyDescent="0.2">
      <c r="A159">
        <v>156</v>
      </c>
      <c r="B159">
        <v>105</v>
      </c>
      <c r="C159">
        <v>169</v>
      </c>
      <c r="D159" t="str">
        <v>Loss</v>
      </c>
      <c r="E159">
        <f t="shared" si="4"/>
        <v>274</v>
      </c>
      <c r="G159" s="10"/>
      <c r="H159" s="10"/>
      <c r="I159" s="10"/>
      <c r="J159" s="10"/>
      <c r="K159" s="10"/>
    </row>
    <row r="160" spans="1:11" x14ac:dyDescent="0.2">
      <c r="A160">
        <v>157</v>
      </c>
      <c r="B160">
        <v>130</v>
      </c>
      <c r="C160">
        <v>161</v>
      </c>
      <c r="D160" t="str">
        <v>Loss</v>
      </c>
      <c r="E160">
        <f t="shared" si="4"/>
        <v>291</v>
      </c>
      <c r="G160" s="10"/>
      <c r="H160" s="10"/>
      <c r="I160" s="10"/>
      <c r="J160" s="10"/>
      <c r="K160" s="10"/>
    </row>
    <row r="161" spans="1:11" x14ac:dyDescent="0.2">
      <c r="A161">
        <v>158</v>
      </c>
      <c r="B161">
        <v>94</v>
      </c>
      <c r="C161">
        <v>152</v>
      </c>
      <c r="D161" t="str">
        <v>Loss</v>
      </c>
      <c r="E161">
        <f t="shared" si="4"/>
        <v>246</v>
      </c>
      <c r="G161" s="10"/>
      <c r="H161" s="10"/>
      <c r="I161" s="10"/>
      <c r="J161" s="10"/>
      <c r="K161" s="10"/>
    </row>
    <row r="162" spans="1:11" x14ac:dyDescent="0.2">
      <c r="A162">
        <v>159</v>
      </c>
      <c r="B162">
        <v>156</v>
      </c>
      <c r="C162">
        <v>155</v>
      </c>
      <c r="D162" t="str">
        <v>Win</v>
      </c>
      <c r="E162">
        <f t="shared" si="4"/>
        <v>311</v>
      </c>
      <c r="G162" s="10"/>
      <c r="H162" s="10"/>
      <c r="I162" s="10"/>
      <c r="J162" s="10"/>
      <c r="K162" s="10"/>
    </row>
    <row r="163" spans="1:11" x14ac:dyDescent="0.2">
      <c r="A163">
        <v>160</v>
      </c>
      <c r="B163">
        <v>111</v>
      </c>
      <c r="C163">
        <v>157</v>
      </c>
      <c r="D163" t="str">
        <v>Loss</v>
      </c>
      <c r="E163">
        <f t="shared" si="4"/>
        <v>268</v>
      </c>
      <c r="G163" s="10"/>
      <c r="H163" s="10"/>
      <c r="I163" s="10"/>
      <c r="J163" s="10"/>
      <c r="K163" s="10"/>
    </row>
    <row r="164" spans="1:11" x14ac:dyDescent="0.2">
      <c r="A164">
        <v>161</v>
      </c>
      <c r="B164">
        <v>100</v>
      </c>
      <c r="C164">
        <v>133</v>
      </c>
      <c r="D164" t="str">
        <v>Loss</v>
      </c>
      <c r="E164">
        <f t="shared" si="4"/>
        <v>233</v>
      </c>
      <c r="G164" s="10"/>
      <c r="H164" s="10"/>
      <c r="I164" s="10"/>
      <c r="J164" s="10"/>
      <c r="K164" s="10"/>
    </row>
    <row r="165" spans="1:11" x14ac:dyDescent="0.2">
      <c r="A165">
        <v>162</v>
      </c>
      <c r="B165">
        <v>116</v>
      </c>
      <c r="C165">
        <v>149</v>
      </c>
      <c r="D165" t="str">
        <v>Loss</v>
      </c>
      <c r="E165">
        <f t="shared" si="4"/>
        <v>265</v>
      </c>
      <c r="G165" s="10"/>
      <c r="H165" s="10"/>
      <c r="I165" s="10"/>
      <c r="J165" s="10"/>
      <c r="K165" s="10"/>
    </row>
    <row r="166" spans="1:11" x14ac:dyDescent="0.2">
      <c r="A166">
        <v>163</v>
      </c>
      <c r="B166">
        <v>99</v>
      </c>
      <c r="C166">
        <v>167</v>
      </c>
      <c r="D166" t="str">
        <v>Loss</v>
      </c>
      <c r="E166">
        <f t="shared" si="4"/>
        <v>266</v>
      </c>
      <c r="G166" s="10"/>
      <c r="H166" s="10"/>
      <c r="I166" s="10"/>
      <c r="J166" s="10"/>
      <c r="K166" s="10"/>
    </row>
    <row r="167" spans="1:11" x14ac:dyDescent="0.2">
      <c r="A167">
        <v>164</v>
      </c>
      <c r="B167">
        <v>116</v>
      </c>
      <c r="C167">
        <v>139</v>
      </c>
      <c r="D167" t="str">
        <v>Loss</v>
      </c>
      <c r="E167">
        <f t="shared" si="4"/>
        <v>255</v>
      </c>
      <c r="G167" s="10"/>
      <c r="H167" s="10"/>
      <c r="I167" s="10"/>
      <c r="J167" s="10"/>
      <c r="K167" s="10"/>
    </row>
    <row r="168" spans="1:11" x14ac:dyDescent="0.2">
      <c r="A168">
        <v>165</v>
      </c>
      <c r="B168">
        <v>126</v>
      </c>
      <c r="C168">
        <v>134</v>
      </c>
      <c r="D168" t="str">
        <v>Loss</v>
      </c>
      <c r="E168">
        <f t="shared" si="4"/>
        <v>260</v>
      </c>
      <c r="G168" s="10"/>
      <c r="H168" s="10"/>
      <c r="I168" s="10"/>
      <c r="J168" s="10"/>
      <c r="K168" s="10"/>
    </row>
    <row r="169" spans="1:11" x14ac:dyDescent="0.2">
      <c r="A169">
        <v>166</v>
      </c>
      <c r="B169">
        <v>140</v>
      </c>
      <c r="C169">
        <v>166</v>
      </c>
      <c r="D169" t="str">
        <v>Loss</v>
      </c>
      <c r="E169">
        <f t="shared" si="4"/>
        <v>306</v>
      </c>
      <c r="G169" s="10"/>
      <c r="H169" s="10"/>
      <c r="I169" s="10"/>
      <c r="J169" s="10"/>
      <c r="K169" s="10"/>
    </row>
    <row r="170" spans="1:11" x14ac:dyDescent="0.2">
      <c r="A170">
        <v>167</v>
      </c>
      <c r="B170">
        <v>98</v>
      </c>
      <c r="C170">
        <v>177</v>
      </c>
      <c r="D170" t="str">
        <v>Loss</v>
      </c>
      <c r="E170">
        <f t="shared" si="4"/>
        <v>275</v>
      </c>
      <c r="G170" s="10"/>
      <c r="H170" s="10"/>
      <c r="I170" s="10"/>
      <c r="J170" s="10"/>
      <c r="K170" s="10"/>
    </row>
    <row r="171" spans="1:11" x14ac:dyDescent="0.2">
      <c r="A171">
        <v>168</v>
      </c>
      <c r="B171">
        <v>127</v>
      </c>
      <c r="C171">
        <v>156</v>
      </c>
      <c r="D171" t="str">
        <v>Loss</v>
      </c>
      <c r="E171">
        <f t="shared" si="4"/>
        <v>283</v>
      </c>
      <c r="G171" s="10"/>
      <c r="H171" s="10"/>
      <c r="I171" s="10"/>
      <c r="J171" s="10"/>
      <c r="K171" s="10"/>
    </row>
    <row r="172" spans="1:11" x14ac:dyDescent="0.2">
      <c r="A172">
        <v>169</v>
      </c>
      <c r="B172">
        <v>117</v>
      </c>
      <c r="C172">
        <v>176</v>
      </c>
      <c r="D172" t="str">
        <v>Loss</v>
      </c>
      <c r="E172">
        <f t="shared" si="4"/>
        <v>293</v>
      </c>
      <c r="G172" s="10"/>
      <c r="H172" s="10"/>
      <c r="I172" s="10"/>
      <c r="J172" s="10"/>
      <c r="K172" s="10"/>
    </row>
    <row r="173" spans="1:11" x14ac:dyDescent="0.2">
      <c r="A173">
        <v>170</v>
      </c>
      <c r="B173">
        <v>90</v>
      </c>
      <c r="C173">
        <v>148</v>
      </c>
      <c r="D173" t="str">
        <v>Loss</v>
      </c>
      <c r="E173">
        <f t="shared" si="4"/>
        <v>238</v>
      </c>
      <c r="G173" s="10"/>
      <c r="H173" s="10"/>
      <c r="I173" s="10"/>
      <c r="J173" s="10"/>
      <c r="K173" s="10"/>
    </row>
    <row r="174" spans="1:11" x14ac:dyDescent="0.2">
      <c r="A174">
        <v>171</v>
      </c>
      <c r="B174">
        <v>121</v>
      </c>
      <c r="C174">
        <v>154</v>
      </c>
      <c r="D174" t="str">
        <v>Loss</v>
      </c>
      <c r="E174">
        <f t="shared" si="4"/>
        <v>275</v>
      </c>
      <c r="G174" s="10"/>
      <c r="H174" s="10"/>
      <c r="I174" s="10"/>
      <c r="J174" s="10"/>
      <c r="K174" s="10"/>
    </row>
    <row r="175" spans="1:11" x14ac:dyDescent="0.2">
      <c r="A175">
        <v>172</v>
      </c>
      <c r="B175">
        <v>112</v>
      </c>
      <c r="C175">
        <v>154</v>
      </c>
      <c r="D175" t="str">
        <v>Loss</v>
      </c>
      <c r="E175">
        <f t="shared" si="4"/>
        <v>266</v>
      </c>
      <c r="G175" s="10"/>
      <c r="H175" s="10"/>
      <c r="I175" s="10"/>
      <c r="J175" s="10"/>
      <c r="K175" s="10"/>
    </row>
    <row r="176" spans="1:11" x14ac:dyDescent="0.2">
      <c r="A176">
        <v>173</v>
      </c>
      <c r="B176">
        <v>126</v>
      </c>
      <c r="C176">
        <v>138</v>
      </c>
      <c r="D176" t="str">
        <v>Loss</v>
      </c>
      <c r="E176">
        <f t="shared" si="4"/>
        <v>264</v>
      </c>
      <c r="G176" s="10"/>
      <c r="H176" s="10"/>
      <c r="I176" s="10"/>
      <c r="J176" s="10"/>
      <c r="K176" s="10"/>
    </row>
    <row r="177" spans="1:11" x14ac:dyDescent="0.2">
      <c r="A177">
        <v>174</v>
      </c>
      <c r="B177">
        <v>86</v>
      </c>
      <c r="C177">
        <v>139</v>
      </c>
      <c r="D177" t="str">
        <v>Loss</v>
      </c>
      <c r="E177">
        <f t="shared" si="4"/>
        <v>225</v>
      </c>
      <c r="G177" s="10"/>
      <c r="H177" s="10"/>
      <c r="I177" s="10"/>
      <c r="J177" s="10"/>
      <c r="K177" s="10"/>
    </row>
    <row r="178" spans="1:11" x14ac:dyDescent="0.2">
      <c r="A178">
        <v>175</v>
      </c>
      <c r="B178">
        <v>125</v>
      </c>
      <c r="C178">
        <v>145</v>
      </c>
      <c r="D178" t="str">
        <v>Loss</v>
      </c>
      <c r="E178">
        <f t="shared" si="4"/>
        <v>270</v>
      </c>
      <c r="G178" s="10"/>
      <c r="H178" s="10"/>
      <c r="I178" s="10"/>
      <c r="J178" s="10"/>
      <c r="K178" s="10"/>
    </row>
    <row r="179" spans="1:11" x14ac:dyDescent="0.2">
      <c r="A179">
        <v>176</v>
      </c>
      <c r="B179">
        <v>111</v>
      </c>
      <c r="C179">
        <v>125</v>
      </c>
      <c r="D179" t="str">
        <v>Loss</v>
      </c>
      <c r="E179">
        <f t="shared" si="4"/>
        <v>236</v>
      </c>
      <c r="G179" s="10"/>
      <c r="H179" s="10"/>
      <c r="I179" s="10"/>
      <c r="J179" s="10"/>
      <c r="K179" s="10"/>
    </row>
    <row r="180" spans="1:11" x14ac:dyDescent="0.2">
      <c r="A180">
        <v>177</v>
      </c>
      <c r="B180">
        <v>112</v>
      </c>
      <c r="C180">
        <v>157</v>
      </c>
      <c r="D180" t="str">
        <v>Loss</v>
      </c>
      <c r="E180">
        <f t="shared" si="4"/>
        <v>269</v>
      </c>
      <c r="G180" s="10"/>
      <c r="H180" s="10"/>
      <c r="I180" s="10"/>
      <c r="J180" s="10"/>
      <c r="K180" s="10"/>
    </row>
    <row r="181" spans="1:11" x14ac:dyDescent="0.2">
      <c r="A181">
        <v>178</v>
      </c>
      <c r="B181">
        <v>106</v>
      </c>
      <c r="C181">
        <v>142</v>
      </c>
      <c r="D181" t="str">
        <v>Loss</v>
      </c>
      <c r="E181">
        <f t="shared" si="4"/>
        <v>248</v>
      </c>
      <c r="G181" s="10"/>
      <c r="H181" s="10"/>
      <c r="I181" s="10"/>
      <c r="J181" s="10"/>
      <c r="K181" s="10"/>
    </row>
    <row r="182" spans="1:11" x14ac:dyDescent="0.2">
      <c r="A182">
        <v>179</v>
      </c>
      <c r="B182">
        <v>120</v>
      </c>
      <c r="C182">
        <v>146</v>
      </c>
      <c r="D182" t="str">
        <v>Loss</v>
      </c>
      <c r="E182">
        <f t="shared" si="4"/>
        <v>266</v>
      </c>
      <c r="G182" s="10"/>
      <c r="H182" s="10"/>
      <c r="I182" s="10"/>
      <c r="J182" s="10"/>
      <c r="K182" s="10"/>
    </row>
    <row r="183" spans="1:11" x14ac:dyDescent="0.2">
      <c r="A183">
        <v>180</v>
      </c>
      <c r="B183">
        <v>100</v>
      </c>
      <c r="C183">
        <v>111</v>
      </c>
      <c r="D183" t="str">
        <v>Loss</v>
      </c>
      <c r="E183">
        <f t="shared" si="4"/>
        <v>211</v>
      </c>
      <c r="G183" s="10"/>
      <c r="H183" s="10"/>
      <c r="I183" s="10"/>
      <c r="J183" s="10"/>
      <c r="K183" s="10"/>
    </row>
    <row r="184" spans="1:11" x14ac:dyDescent="0.2">
      <c r="A184">
        <v>181</v>
      </c>
      <c r="B184">
        <v>100</v>
      </c>
      <c r="C184">
        <v>148</v>
      </c>
      <c r="D184" t="str">
        <v>Loss</v>
      </c>
      <c r="E184">
        <f t="shared" si="4"/>
        <v>248</v>
      </c>
      <c r="G184" s="10"/>
      <c r="H184" s="10"/>
      <c r="I184" s="10"/>
      <c r="J184" s="10"/>
      <c r="K184" s="10"/>
    </row>
    <row r="185" spans="1:11" x14ac:dyDescent="0.2">
      <c r="A185">
        <v>182</v>
      </c>
      <c r="B185">
        <v>115</v>
      </c>
      <c r="C185">
        <v>126</v>
      </c>
      <c r="D185" t="str">
        <v>Loss</v>
      </c>
      <c r="E185">
        <f t="shared" si="4"/>
        <v>241</v>
      </c>
      <c r="G185" s="10"/>
      <c r="H185" s="10"/>
      <c r="I185" s="10"/>
      <c r="J185" s="10"/>
      <c r="K185" s="10"/>
    </row>
    <row r="186" spans="1:11" x14ac:dyDescent="0.2">
      <c r="A186">
        <v>183</v>
      </c>
      <c r="B186">
        <v>140</v>
      </c>
      <c r="C186">
        <v>182</v>
      </c>
      <c r="D186" t="str">
        <v>Loss</v>
      </c>
      <c r="E186">
        <f t="shared" si="4"/>
        <v>322</v>
      </c>
      <c r="G186" s="10"/>
      <c r="H186" s="10"/>
      <c r="I186" s="10"/>
      <c r="J186" s="10"/>
      <c r="K186" s="10"/>
    </row>
    <row r="187" spans="1:11" x14ac:dyDescent="0.2">
      <c r="A187">
        <v>184</v>
      </c>
      <c r="B187">
        <v>121</v>
      </c>
      <c r="C187">
        <v>151</v>
      </c>
      <c r="D187" t="str">
        <v>Loss</v>
      </c>
      <c r="E187">
        <f t="shared" si="4"/>
        <v>272</v>
      </c>
      <c r="G187" s="10"/>
      <c r="H187" s="10"/>
      <c r="I187" s="10"/>
      <c r="J187" s="10"/>
      <c r="K187" s="10"/>
    </row>
    <row r="188" spans="1:11" x14ac:dyDescent="0.2">
      <c r="A188">
        <v>185</v>
      </c>
      <c r="B188">
        <v>100</v>
      </c>
      <c r="C188">
        <v>145</v>
      </c>
      <c r="D188" t="str">
        <v>Loss</v>
      </c>
      <c r="E188">
        <f t="shared" si="4"/>
        <v>245</v>
      </c>
      <c r="G188" s="10"/>
      <c r="H188" s="10"/>
      <c r="I188" s="10"/>
      <c r="J188" s="10"/>
      <c r="K188" s="10"/>
    </row>
    <row r="189" spans="1:11" x14ac:dyDescent="0.2">
      <c r="A189">
        <v>186</v>
      </c>
      <c r="B189">
        <v>103</v>
      </c>
      <c r="C189">
        <v>138</v>
      </c>
      <c r="D189" t="str">
        <v>Loss</v>
      </c>
      <c r="E189">
        <f t="shared" si="4"/>
        <v>241</v>
      </c>
      <c r="G189" s="10"/>
      <c r="H189" s="10"/>
      <c r="I189" s="10"/>
      <c r="J189" s="10"/>
      <c r="K189" s="10"/>
    </row>
    <row r="190" spans="1:11" x14ac:dyDescent="0.2">
      <c r="A190">
        <v>187</v>
      </c>
      <c r="B190">
        <v>113</v>
      </c>
      <c r="C190">
        <v>144</v>
      </c>
      <c r="D190" t="str">
        <v>Loss</v>
      </c>
      <c r="E190">
        <f t="shared" si="4"/>
        <v>257</v>
      </c>
      <c r="G190" s="10"/>
      <c r="H190" s="10"/>
      <c r="I190" s="10"/>
      <c r="J190" s="10"/>
      <c r="K190" s="10"/>
    </row>
    <row r="191" spans="1:11" x14ac:dyDescent="0.2">
      <c r="A191">
        <v>188</v>
      </c>
      <c r="B191">
        <v>111</v>
      </c>
      <c r="C191">
        <v>125</v>
      </c>
      <c r="D191" t="str">
        <v>Loss</v>
      </c>
      <c r="E191">
        <f t="shared" si="4"/>
        <v>236</v>
      </c>
      <c r="G191" s="10"/>
      <c r="H191" s="10"/>
      <c r="I191" s="10"/>
      <c r="J191" s="10"/>
      <c r="K191" s="10"/>
    </row>
    <row r="192" spans="1:11" x14ac:dyDescent="0.2">
      <c r="A192">
        <v>189</v>
      </c>
      <c r="B192">
        <v>122</v>
      </c>
      <c r="C192">
        <v>154</v>
      </c>
      <c r="D192" t="str">
        <v>Loss</v>
      </c>
      <c r="E192">
        <f t="shared" si="4"/>
        <v>276</v>
      </c>
      <c r="G192" s="10"/>
      <c r="H192" s="10"/>
      <c r="I192" s="10"/>
      <c r="J192" s="10"/>
      <c r="K192" s="10"/>
    </row>
    <row r="193" spans="1:11" x14ac:dyDescent="0.2">
      <c r="A193">
        <v>190</v>
      </c>
      <c r="B193">
        <v>141</v>
      </c>
      <c r="C193">
        <v>156</v>
      </c>
      <c r="D193" t="str">
        <v>Loss</v>
      </c>
      <c r="E193">
        <f t="shared" si="4"/>
        <v>297</v>
      </c>
      <c r="G193" s="10"/>
      <c r="H193" s="10"/>
      <c r="I193" s="10"/>
      <c r="J193" s="10"/>
      <c r="K193" s="10"/>
    </row>
    <row r="194" spans="1:11" x14ac:dyDescent="0.2">
      <c r="A194">
        <v>191</v>
      </c>
      <c r="B194">
        <v>122</v>
      </c>
      <c r="C194">
        <v>133</v>
      </c>
      <c r="D194" t="str">
        <v>Loss</v>
      </c>
      <c r="E194">
        <f t="shared" si="4"/>
        <v>255</v>
      </c>
      <c r="G194" s="10"/>
      <c r="H194" s="10"/>
      <c r="I194" s="10"/>
      <c r="J194" s="10"/>
      <c r="K194" s="10"/>
    </row>
    <row r="195" spans="1:11" x14ac:dyDescent="0.2">
      <c r="A195">
        <v>192</v>
      </c>
      <c r="B195">
        <v>109</v>
      </c>
      <c r="C195">
        <v>144</v>
      </c>
      <c r="D195" t="str">
        <v>Loss</v>
      </c>
      <c r="E195">
        <f t="shared" si="4"/>
        <v>253</v>
      </c>
      <c r="G195" s="10"/>
      <c r="H195" s="10"/>
      <c r="I195" s="10"/>
      <c r="J195" s="10"/>
      <c r="K195" s="10"/>
    </row>
    <row r="196" spans="1:11" x14ac:dyDescent="0.2">
      <c r="A196">
        <v>193</v>
      </c>
      <c r="B196">
        <v>85</v>
      </c>
      <c r="C196">
        <v>142</v>
      </c>
      <c r="D196" t="str">
        <v>Loss</v>
      </c>
      <c r="E196">
        <f t="shared" ref="E196:E259" si="5">SUM(B196:C196)</f>
        <v>227</v>
      </c>
      <c r="G196" s="10"/>
      <c r="H196" s="10"/>
      <c r="I196" s="10"/>
      <c r="J196" s="10"/>
      <c r="K196" s="10"/>
    </row>
    <row r="197" spans="1:11" x14ac:dyDescent="0.2">
      <c r="A197">
        <v>194</v>
      </c>
      <c r="B197">
        <v>130</v>
      </c>
      <c r="C197">
        <v>143</v>
      </c>
      <c r="D197" t="str">
        <v>Loss</v>
      </c>
      <c r="E197">
        <f t="shared" si="5"/>
        <v>273</v>
      </c>
      <c r="G197" s="10"/>
      <c r="H197" s="10"/>
      <c r="I197" s="10"/>
      <c r="J197" s="10"/>
      <c r="K197" s="10"/>
    </row>
    <row r="198" spans="1:11" x14ac:dyDescent="0.2">
      <c r="A198">
        <v>195</v>
      </c>
      <c r="B198">
        <v>116</v>
      </c>
      <c r="C198">
        <v>152</v>
      </c>
      <c r="D198" t="str">
        <v>Loss</v>
      </c>
      <c r="E198">
        <f t="shared" si="5"/>
        <v>268</v>
      </c>
      <c r="G198" s="10"/>
      <c r="H198" s="10"/>
      <c r="I198" s="10"/>
      <c r="J198" s="10"/>
      <c r="K198" s="10"/>
    </row>
    <row r="199" spans="1:11" x14ac:dyDescent="0.2">
      <c r="A199">
        <v>196</v>
      </c>
      <c r="B199">
        <v>102</v>
      </c>
      <c r="C199">
        <v>122</v>
      </c>
      <c r="D199" t="str">
        <v>Loss</v>
      </c>
      <c r="E199">
        <f t="shared" si="5"/>
        <v>224</v>
      </c>
      <c r="G199" s="10"/>
      <c r="H199" s="10"/>
      <c r="I199" s="10"/>
      <c r="J199" s="10"/>
      <c r="K199" s="10"/>
    </row>
    <row r="200" spans="1:11" x14ac:dyDescent="0.2">
      <c r="A200">
        <v>197</v>
      </c>
      <c r="B200">
        <v>131</v>
      </c>
      <c r="C200">
        <v>171</v>
      </c>
      <c r="D200" t="str">
        <v>Loss</v>
      </c>
      <c r="E200">
        <f t="shared" si="5"/>
        <v>302</v>
      </c>
      <c r="G200" s="10"/>
      <c r="H200" s="10"/>
      <c r="I200" s="10"/>
      <c r="J200" s="10"/>
      <c r="K200" s="10"/>
    </row>
    <row r="201" spans="1:11" x14ac:dyDescent="0.2">
      <c r="A201">
        <v>198</v>
      </c>
      <c r="B201">
        <v>112</v>
      </c>
      <c r="C201">
        <v>126</v>
      </c>
      <c r="D201" t="str">
        <v>Loss</v>
      </c>
      <c r="E201">
        <f t="shared" si="5"/>
        <v>238</v>
      </c>
      <c r="G201" s="10"/>
      <c r="H201" s="10"/>
      <c r="I201" s="10"/>
      <c r="J201" s="10"/>
      <c r="K201" s="10"/>
    </row>
    <row r="202" spans="1:11" x14ac:dyDescent="0.2">
      <c r="A202">
        <v>199</v>
      </c>
      <c r="B202">
        <v>157</v>
      </c>
      <c r="C202">
        <v>137</v>
      </c>
      <c r="D202" t="str">
        <v>Win</v>
      </c>
      <c r="E202">
        <f t="shared" si="5"/>
        <v>294</v>
      </c>
      <c r="G202" s="10"/>
      <c r="H202" s="10"/>
      <c r="I202" s="10"/>
      <c r="J202" s="10"/>
      <c r="K202" s="10"/>
    </row>
    <row r="203" spans="1:11" x14ac:dyDescent="0.2">
      <c r="A203">
        <v>200</v>
      </c>
      <c r="B203">
        <v>122</v>
      </c>
      <c r="C203">
        <v>138</v>
      </c>
      <c r="D203" t="str">
        <v>Loss</v>
      </c>
      <c r="E203">
        <f t="shared" si="5"/>
        <v>260</v>
      </c>
      <c r="G203" s="10"/>
      <c r="H203" s="10"/>
      <c r="I203" s="10"/>
      <c r="J203" s="10"/>
      <c r="K203" s="10"/>
    </row>
    <row r="204" spans="1:11" x14ac:dyDescent="0.2">
      <c r="A204">
        <v>201</v>
      </c>
      <c r="B204">
        <v>143</v>
      </c>
      <c r="C204">
        <v>186</v>
      </c>
      <c r="D204" t="str">
        <v>Loss</v>
      </c>
      <c r="E204">
        <f t="shared" si="5"/>
        <v>329</v>
      </c>
      <c r="G204" s="10"/>
      <c r="H204" s="10"/>
      <c r="I204" s="10"/>
      <c r="J204" s="10"/>
      <c r="K204" s="10"/>
    </row>
    <row r="205" spans="1:11" x14ac:dyDescent="0.2">
      <c r="A205">
        <v>202</v>
      </c>
      <c r="B205">
        <v>121</v>
      </c>
      <c r="C205">
        <v>111</v>
      </c>
      <c r="D205" t="str">
        <v>Win</v>
      </c>
      <c r="E205">
        <f t="shared" si="5"/>
        <v>232</v>
      </c>
      <c r="G205" s="10"/>
      <c r="H205" s="10"/>
      <c r="I205" s="10"/>
      <c r="J205" s="10"/>
      <c r="K205" s="10"/>
    </row>
    <row r="206" spans="1:11" x14ac:dyDescent="0.2">
      <c r="A206">
        <v>203</v>
      </c>
      <c r="B206">
        <v>116</v>
      </c>
      <c r="C206">
        <v>125</v>
      </c>
      <c r="D206" t="str">
        <v>Loss</v>
      </c>
      <c r="E206">
        <f t="shared" si="5"/>
        <v>241</v>
      </c>
      <c r="G206" s="10"/>
      <c r="H206" s="10"/>
      <c r="I206" s="10"/>
      <c r="J206" s="10"/>
      <c r="K206" s="10"/>
    </row>
    <row r="207" spans="1:11" x14ac:dyDescent="0.2">
      <c r="A207">
        <v>204</v>
      </c>
      <c r="B207">
        <v>122</v>
      </c>
      <c r="C207">
        <v>142</v>
      </c>
      <c r="D207" t="str">
        <v>Loss</v>
      </c>
      <c r="E207">
        <f t="shared" si="5"/>
        <v>264</v>
      </c>
      <c r="G207" s="10"/>
      <c r="H207" s="10"/>
      <c r="I207" s="10"/>
      <c r="J207" s="10"/>
      <c r="K207" s="10"/>
    </row>
    <row r="208" spans="1:11" x14ac:dyDescent="0.2">
      <c r="A208">
        <v>205</v>
      </c>
      <c r="B208">
        <v>135</v>
      </c>
      <c r="C208">
        <v>149</v>
      </c>
      <c r="D208" t="str">
        <v>Loss</v>
      </c>
      <c r="E208">
        <f t="shared" si="5"/>
        <v>284</v>
      </c>
      <c r="G208" s="10"/>
      <c r="H208" s="10"/>
      <c r="I208" s="10"/>
      <c r="J208" s="10"/>
      <c r="K208" s="10"/>
    </row>
    <row r="209" spans="1:11" x14ac:dyDescent="0.2">
      <c r="A209">
        <v>206</v>
      </c>
      <c r="B209">
        <v>145</v>
      </c>
      <c r="C209">
        <v>161</v>
      </c>
      <c r="D209" t="str">
        <v>Loss</v>
      </c>
      <c r="E209">
        <f t="shared" si="5"/>
        <v>306</v>
      </c>
      <c r="G209" s="10"/>
      <c r="H209" s="10"/>
      <c r="I209" s="10"/>
      <c r="J209" s="10"/>
      <c r="K209" s="10"/>
    </row>
    <row r="210" spans="1:11" x14ac:dyDescent="0.2">
      <c r="A210">
        <v>207</v>
      </c>
      <c r="B210">
        <v>108</v>
      </c>
      <c r="C210">
        <v>132</v>
      </c>
      <c r="D210" t="str">
        <v>Loss</v>
      </c>
      <c r="E210">
        <f t="shared" si="5"/>
        <v>240</v>
      </c>
      <c r="G210" s="10"/>
      <c r="H210" s="10"/>
      <c r="I210" s="10"/>
      <c r="J210" s="10"/>
      <c r="K210" s="10"/>
    </row>
    <row r="211" spans="1:11" x14ac:dyDescent="0.2">
      <c r="A211">
        <v>208</v>
      </c>
      <c r="B211">
        <v>109</v>
      </c>
      <c r="C211">
        <v>148</v>
      </c>
      <c r="D211" t="str">
        <v>Loss</v>
      </c>
      <c r="E211">
        <f t="shared" si="5"/>
        <v>257</v>
      </c>
      <c r="G211" s="10"/>
      <c r="H211" s="10"/>
      <c r="I211" s="10"/>
      <c r="J211" s="10"/>
      <c r="K211" s="10"/>
    </row>
    <row r="212" spans="1:11" x14ac:dyDescent="0.2">
      <c r="A212">
        <v>209</v>
      </c>
      <c r="B212">
        <v>116</v>
      </c>
      <c r="C212">
        <v>152</v>
      </c>
      <c r="D212" t="str">
        <v>Loss</v>
      </c>
      <c r="E212">
        <f t="shared" si="5"/>
        <v>268</v>
      </c>
      <c r="G212" s="10"/>
      <c r="H212" s="10"/>
      <c r="I212" s="10"/>
      <c r="J212" s="10"/>
      <c r="K212" s="10"/>
    </row>
    <row r="213" spans="1:11" x14ac:dyDescent="0.2">
      <c r="A213">
        <v>210</v>
      </c>
      <c r="B213">
        <v>124</v>
      </c>
      <c r="C213">
        <v>152</v>
      </c>
      <c r="D213" t="str">
        <v>Loss</v>
      </c>
      <c r="E213">
        <f t="shared" si="5"/>
        <v>276</v>
      </c>
      <c r="G213" s="10"/>
      <c r="H213" s="10"/>
      <c r="I213" s="10"/>
      <c r="J213" s="10"/>
      <c r="K213" s="10"/>
    </row>
    <row r="214" spans="1:11" x14ac:dyDescent="0.2">
      <c r="A214">
        <v>211</v>
      </c>
      <c r="B214">
        <v>135</v>
      </c>
      <c r="C214">
        <v>149</v>
      </c>
      <c r="D214" t="str">
        <v>Loss</v>
      </c>
      <c r="E214">
        <f t="shared" si="5"/>
        <v>284</v>
      </c>
      <c r="G214" s="10"/>
      <c r="H214" s="10"/>
      <c r="I214" s="10"/>
      <c r="J214" s="10"/>
      <c r="K214" s="10"/>
    </row>
    <row r="215" spans="1:11" x14ac:dyDescent="0.2">
      <c r="A215">
        <v>212</v>
      </c>
      <c r="B215">
        <v>88</v>
      </c>
      <c r="C215">
        <v>129</v>
      </c>
      <c r="D215" t="str">
        <v>Loss</v>
      </c>
      <c r="E215">
        <f t="shared" si="5"/>
        <v>217</v>
      </c>
      <c r="G215" s="10"/>
      <c r="H215" s="10"/>
      <c r="I215" s="10"/>
      <c r="J215" s="10"/>
      <c r="K215" s="10"/>
    </row>
    <row r="216" spans="1:11" x14ac:dyDescent="0.2">
      <c r="A216">
        <v>213</v>
      </c>
      <c r="B216">
        <v>120</v>
      </c>
      <c r="C216">
        <v>151</v>
      </c>
      <c r="D216" t="str">
        <v>Loss</v>
      </c>
      <c r="E216">
        <f t="shared" si="5"/>
        <v>271</v>
      </c>
      <c r="G216" s="10"/>
      <c r="H216" s="10"/>
      <c r="I216" s="10"/>
      <c r="J216" s="10"/>
      <c r="K216" s="10"/>
    </row>
    <row r="217" spans="1:11" x14ac:dyDescent="0.2">
      <c r="A217">
        <v>214</v>
      </c>
      <c r="B217">
        <v>121</v>
      </c>
      <c r="C217">
        <v>128</v>
      </c>
      <c r="D217" t="str">
        <v>Loss</v>
      </c>
      <c r="E217">
        <f t="shared" si="5"/>
        <v>249</v>
      </c>
      <c r="G217" s="10"/>
      <c r="H217" s="10"/>
      <c r="I217" s="10"/>
      <c r="J217" s="10"/>
      <c r="K217" s="10"/>
    </row>
    <row r="218" spans="1:11" x14ac:dyDescent="0.2">
      <c r="A218">
        <v>215</v>
      </c>
      <c r="B218">
        <v>115</v>
      </c>
      <c r="C218">
        <v>143</v>
      </c>
      <c r="D218" t="str">
        <v>Loss</v>
      </c>
      <c r="E218">
        <f t="shared" si="5"/>
        <v>258</v>
      </c>
      <c r="G218" s="10"/>
      <c r="H218" s="10"/>
      <c r="I218" s="10"/>
      <c r="J218" s="10"/>
      <c r="K218" s="10"/>
    </row>
    <row r="219" spans="1:11" x14ac:dyDescent="0.2">
      <c r="A219">
        <v>216</v>
      </c>
      <c r="B219">
        <v>104</v>
      </c>
      <c r="C219">
        <v>132</v>
      </c>
      <c r="D219" t="str">
        <v>Loss</v>
      </c>
      <c r="E219">
        <f t="shared" si="5"/>
        <v>236</v>
      </c>
      <c r="G219" s="10"/>
      <c r="H219" s="10"/>
      <c r="I219" s="10"/>
      <c r="J219" s="10"/>
      <c r="K219" s="10"/>
    </row>
    <row r="220" spans="1:11" x14ac:dyDescent="0.2">
      <c r="A220">
        <v>217</v>
      </c>
      <c r="B220">
        <v>110</v>
      </c>
      <c r="C220">
        <v>140</v>
      </c>
      <c r="D220" t="str">
        <v>Loss</v>
      </c>
      <c r="E220">
        <f t="shared" si="5"/>
        <v>250</v>
      </c>
      <c r="G220" s="10"/>
      <c r="H220" s="10"/>
      <c r="I220" s="10"/>
      <c r="J220" s="10"/>
      <c r="K220" s="10"/>
    </row>
    <row r="221" spans="1:11" x14ac:dyDescent="0.2">
      <c r="A221">
        <v>218</v>
      </c>
      <c r="B221">
        <v>100</v>
      </c>
      <c r="C221">
        <v>139</v>
      </c>
      <c r="D221" t="str">
        <v>Loss</v>
      </c>
      <c r="E221">
        <f t="shared" si="5"/>
        <v>239</v>
      </c>
      <c r="G221" s="10"/>
      <c r="H221" s="10"/>
      <c r="I221" s="10"/>
      <c r="J221" s="10"/>
      <c r="K221" s="10"/>
    </row>
    <row r="222" spans="1:11" x14ac:dyDescent="0.2">
      <c r="A222">
        <v>219</v>
      </c>
      <c r="B222">
        <v>103</v>
      </c>
      <c r="C222">
        <v>165</v>
      </c>
      <c r="D222" t="str">
        <v>Loss</v>
      </c>
      <c r="E222">
        <f t="shared" si="5"/>
        <v>268</v>
      </c>
      <c r="G222" s="10"/>
      <c r="H222" s="10"/>
      <c r="I222" s="10"/>
      <c r="J222" s="10"/>
      <c r="K222" s="10"/>
    </row>
    <row r="223" spans="1:11" x14ac:dyDescent="0.2">
      <c r="A223">
        <v>220</v>
      </c>
      <c r="B223">
        <v>113</v>
      </c>
      <c r="C223">
        <v>146</v>
      </c>
      <c r="D223" t="str">
        <v>Loss</v>
      </c>
      <c r="E223">
        <f t="shared" si="5"/>
        <v>259</v>
      </c>
      <c r="G223" s="10"/>
      <c r="H223" s="10"/>
      <c r="I223" s="10"/>
      <c r="J223" s="10"/>
      <c r="K223" s="10"/>
    </row>
    <row r="224" spans="1:11" x14ac:dyDescent="0.2">
      <c r="A224">
        <v>221</v>
      </c>
      <c r="B224">
        <v>114</v>
      </c>
      <c r="C224">
        <v>168</v>
      </c>
      <c r="D224" t="str">
        <v>Loss</v>
      </c>
      <c r="E224">
        <f t="shared" si="5"/>
        <v>282</v>
      </c>
      <c r="G224" s="10"/>
      <c r="H224" s="10"/>
      <c r="I224" s="10"/>
      <c r="J224" s="10"/>
      <c r="K224" s="10"/>
    </row>
    <row r="225" spans="1:11" x14ac:dyDescent="0.2">
      <c r="A225">
        <v>222</v>
      </c>
      <c r="B225">
        <v>107</v>
      </c>
      <c r="C225">
        <v>157</v>
      </c>
      <c r="D225" t="str">
        <v>Loss</v>
      </c>
      <c r="E225">
        <f t="shared" si="5"/>
        <v>264</v>
      </c>
      <c r="G225" s="10"/>
      <c r="H225" s="10"/>
      <c r="I225" s="10"/>
      <c r="J225" s="10"/>
      <c r="K225" s="10"/>
    </row>
    <row r="226" spans="1:11" x14ac:dyDescent="0.2">
      <c r="A226">
        <v>223</v>
      </c>
      <c r="B226">
        <v>114</v>
      </c>
      <c r="C226">
        <v>140</v>
      </c>
      <c r="D226" t="str">
        <v>Loss</v>
      </c>
      <c r="E226">
        <f t="shared" si="5"/>
        <v>254</v>
      </c>
      <c r="G226" s="10"/>
      <c r="H226" s="10"/>
      <c r="I226" s="10"/>
      <c r="J226" s="10"/>
      <c r="K226" s="10"/>
    </row>
    <row r="227" spans="1:11" x14ac:dyDescent="0.2">
      <c r="A227">
        <v>224</v>
      </c>
      <c r="B227">
        <v>136</v>
      </c>
      <c r="C227">
        <v>129</v>
      </c>
      <c r="D227" t="str">
        <v>Win</v>
      </c>
      <c r="E227">
        <f t="shared" si="5"/>
        <v>265</v>
      </c>
      <c r="G227" s="10"/>
      <c r="H227" s="10"/>
      <c r="I227" s="10"/>
      <c r="J227" s="10"/>
      <c r="K227" s="10"/>
    </row>
    <row r="228" spans="1:11" x14ac:dyDescent="0.2">
      <c r="A228">
        <v>225</v>
      </c>
      <c r="B228">
        <v>134</v>
      </c>
      <c r="C228">
        <v>117</v>
      </c>
      <c r="D228" t="str">
        <v>Win</v>
      </c>
      <c r="E228">
        <f t="shared" si="5"/>
        <v>251</v>
      </c>
      <c r="G228" s="10"/>
      <c r="H228" s="10"/>
      <c r="I228" s="10"/>
      <c r="J228" s="10"/>
      <c r="K228" s="10"/>
    </row>
    <row r="229" spans="1:11" x14ac:dyDescent="0.2">
      <c r="A229">
        <v>226</v>
      </c>
      <c r="B229">
        <v>105</v>
      </c>
      <c r="C229">
        <v>134</v>
      </c>
      <c r="D229" t="str">
        <v>Loss</v>
      </c>
      <c r="E229">
        <f t="shared" si="5"/>
        <v>239</v>
      </c>
      <c r="G229" s="10"/>
      <c r="H229" s="10"/>
      <c r="I229" s="10"/>
      <c r="J229" s="10"/>
      <c r="K229" s="10"/>
    </row>
    <row r="230" spans="1:11" x14ac:dyDescent="0.2">
      <c r="A230">
        <v>227</v>
      </c>
      <c r="B230">
        <v>106</v>
      </c>
      <c r="C230">
        <v>147</v>
      </c>
      <c r="D230" t="str">
        <v>Loss</v>
      </c>
      <c r="E230">
        <f t="shared" si="5"/>
        <v>253</v>
      </c>
      <c r="G230" s="10"/>
      <c r="H230" s="10"/>
      <c r="I230" s="10"/>
      <c r="J230" s="10"/>
      <c r="K230" s="10"/>
    </row>
    <row r="231" spans="1:11" x14ac:dyDescent="0.2">
      <c r="A231">
        <v>228</v>
      </c>
      <c r="B231">
        <v>123</v>
      </c>
      <c r="C231">
        <v>166</v>
      </c>
      <c r="D231" t="str">
        <v>Loss</v>
      </c>
      <c r="E231">
        <f t="shared" si="5"/>
        <v>289</v>
      </c>
      <c r="G231" s="10"/>
      <c r="H231" s="10"/>
      <c r="I231" s="10"/>
      <c r="J231" s="10"/>
      <c r="K231" s="10"/>
    </row>
    <row r="232" spans="1:11" x14ac:dyDescent="0.2">
      <c r="A232">
        <v>229</v>
      </c>
      <c r="B232">
        <v>114</v>
      </c>
      <c r="C232">
        <v>152</v>
      </c>
      <c r="D232" t="str">
        <v>Loss</v>
      </c>
      <c r="E232">
        <f t="shared" si="5"/>
        <v>266</v>
      </c>
      <c r="G232" s="10"/>
      <c r="H232" s="10"/>
      <c r="I232" s="10"/>
      <c r="J232" s="10"/>
      <c r="K232" s="10"/>
    </row>
    <row r="233" spans="1:11" x14ac:dyDescent="0.2">
      <c r="A233">
        <v>230</v>
      </c>
      <c r="B233">
        <v>113</v>
      </c>
      <c r="C233">
        <v>130</v>
      </c>
      <c r="D233" t="str">
        <v>Loss</v>
      </c>
      <c r="E233">
        <f t="shared" si="5"/>
        <v>243</v>
      </c>
      <c r="G233" s="10"/>
      <c r="H233" s="10"/>
      <c r="I233" s="10"/>
      <c r="J233" s="10"/>
      <c r="K233" s="10"/>
    </row>
    <row r="234" spans="1:11" x14ac:dyDescent="0.2">
      <c r="A234">
        <v>231</v>
      </c>
      <c r="B234">
        <v>104</v>
      </c>
      <c r="C234">
        <v>132</v>
      </c>
      <c r="D234" t="str">
        <v>Loss</v>
      </c>
      <c r="E234">
        <f t="shared" si="5"/>
        <v>236</v>
      </c>
      <c r="G234" s="10"/>
      <c r="H234" s="10"/>
      <c r="I234" s="10"/>
      <c r="J234" s="10"/>
      <c r="K234" s="10"/>
    </row>
    <row r="235" spans="1:11" x14ac:dyDescent="0.2">
      <c r="A235">
        <v>232</v>
      </c>
      <c r="B235">
        <v>136</v>
      </c>
      <c r="C235">
        <v>149</v>
      </c>
      <c r="D235" t="str">
        <v>Loss</v>
      </c>
      <c r="E235">
        <f t="shared" si="5"/>
        <v>285</v>
      </c>
      <c r="G235" s="10"/>
      <c r="H235" s="10"/>
      <c r="I235" s="10"/>
      <c r="J235" s="10"/>
      <c r="K235" s="10"/>
    </row>
    <row r="236" spans="1:11" x14ac:dyDescent="0.2">
      <c r="A236">
        <v>233</v>
      </c>
      <c r="B236">
        <v>104</v>
      </c>
      <c r="C236">
        <v>146</v>
      </c>
      <c r="D236" t="str">
        <v>Loss</v>
      </c>
      <c r="E236">
        <f t="shared" si="5"/>
        <v>250</v>
      </c>
      <c r="G236" s="10"/>
      <c r="H236" s="10"/>
      <c r="I236" s="10"/>
      <c r="J236" s="10"/>
      <c r="K236" s="10"/>
    </row>
    <row r="237" spans="1:11" x14ac:dyDescent="0.2">
      <c r="A237">
        <v>234</v>
      </c>
      <c r="B237">
        <v>103</v>
      </c>
      <c r="C237">
        <v>142</v>
      </c>
      <c r="D237" t="str">
        <v>Loss</v>
      </c>
      <c r="E237">
        <f t="shared" si="5"/>
        <v>245</v>
      </c>
      <c r="G237" s="10"/>
      <c r="H237" s="10"/>
      <c r="I237" s="10"/>
      <c r="J237" s="10"/>
      <c r="K237" s="10"/>
    </row>
    <row r="238" spans="1:11" x14ac:dyDescent="0.2">
      <c r="A238">
        <v>235</v>
      </c>
      <c r="B238">
        <v>106</v>
      </c>
      <c r="C238">
        <v>176</v>
      </c>
      <c r="D238" t="str">
        <v>Loss</v>
      </c>
      <c r="E238">
        <f t="shared" si="5"/>
        <v>282</v>
      </c>
      <c r="G238" s="10"/>
      <c r="H238" s="10"/>
      <c r="I238" s="10"/>
      <c r="J238" s="10"/>
      <c r="K238" s="10"/>
    </row>
    <row r="239" spans="1:11" x14ac:dyDescent="0.2">
      <c r="A239">
        <v>236</v>
      </c>
      <c r="B239">
        <v>119</v>
      </c>
      <c r="C239">
        <v>132</v>
      </c>
      <c r="D239" t="str">
        <v>Loss</v>
      </c>
      <c r="E239">
        <f t="shared" si="5"/>
        <v>251</v>
      </c>
      <c r="G239" s="10"/>
      <c r="H239" s="10"/>
      <c r="I239" s="10"/>
      <c r="J239" s="10"/>
      <c r="K239" s="10"/>
    </row>
    <row r="240" spans="1:11" x14ac:dyDescent="0.2">
      <c r="A240">
        <v>237</v>
      </c>
      <c r="B240">
        <v>124</v>
      </c>
      <c r="C240">
        <v>146</v>
      </c>
      <c r="D240" t="str">
        <v>Loss</v>
      </c>
      <c r="E240">
        <f t="shared" si="5"/>
        <v>270</v>
      </c>
      <c r="G240" s="10"/>
      <c r="H240" s="10"/>
      <c r="I240" s="10"/>
      <c r="J240" s="10"/>
      <c r="K240" s="10"/>
    </row>
    <row r="241" spans="1:11" x14ac:dyDescent="0.2">
      <c r="A241">
        <v>238</v>
      </c>
      <c r="B241">
        <v>116</v>
      </c>
      <c r="C241">
        <v>124</v>
      </c>
      <c r="D241" t="str">
        <v>Loss</v>
      </c>
      <c r="E241">
        <f t="shared" si="5"/>
        <v>240</v>
      </c>
      <c r="G241" s="10"/>
      <c r="H241" s="10"/>
      <c r="I241" s="10"/>
      <c r="J241" s="10"/>
      <c r="K241" s="10"/>
    </row>
    <row r="242" spans="1:11" x14ac:dyDescent="0.2">
      <c r="A242">
        <v>239</v>
      </c>
      <c r="B242">
        <v>109</v>
      </c>
      <c r="C242">
        <v>173</v>
      </c>
      <c r="D242" t="str">
        <v>Loss</v>
      </c>
      <c r="E242">
        <f t="shared" si="5"/>
        <v>282</v>
      </c>
      <c r="G242" s="10"/>
      <c r="H242" s="10"/>
      <c r="I242" s="10"/>
      <c r="J242" s="10"/>
      <c r="K242" s="10"/>
    </row>
    <row r="243" spans="1:11" x14ac:dyDescent="0.2">
      <c r="A243">
        <v>240</v>
      </c>
      <c r="B243">
        <v>115</v>
      </c>
      <c r="C243">
        <v>152</v>
      </c>
      <c r="D243" t="str">
        <v>Loss</v>
      </c>
      <c r="E243">
        <f t="shared" si="5"/>
        <v>267</v>
      </c>
      <c r="G243" s="10"/>
      <c r="H243" s="10"/>
      <c r="I243" s="10"/>
      <c r="J243" s="10"/>
      <c r="K243" s="10"/>
    </row>
    <row r="244" spans="1:11" x14ac:dyDescent="0.2">
      <c r="A244">
        <v>241</v>
      </c>
      <c r="B244">
        <v>128</v>
      </c>
      <c r="C244">
        <v>141</v>
      </c>
      <c r="D244" t="str">
        <v>Loss</v>
      </c>
      <c r="E244">
        <f t="shared" si="5"/>
        <v>269</v>
      </c>
      <c r="G244" s="10"/>
      <c r="H244" s="10"/>
      <c r="I244" s="10"/>
      <c r="J244" s="10"/>
      <c r="K244" s="10"/>
    </row>
    <row r="245" spans="1:11" x14ac:dyDescent="0.2">
      <c r="A245">
        <v>242</v>
      </c>
      <c r="B245">
        <v>126</v>
      </c>
      <c r="C245">
        <v>138</v>
      </c>
      <c r="D245" t="str">
        <v>Loss</v>
      </c>
      <c r="E245">
        <f t="shared" si="5"/>
        <v>264</v>
      </c>
      <c r="G245" s="10"/>
      <c r="H245" s="10"/>
      <c r="I245" s="10"/>
      <c r="J245" s="10"/>
      <c r="K245" s="10"/>
    </row>
    <row r="246" spans="1:11" x14ac:dyDescent="0.2">
      <c r="A246">
        <v>243</v>
      </c>
      <c r="B246">
        <v>119</v>
      </c>
      <c r="C246">
        <v>161</v>
      </c>
      <c r="D246" t="str">
        <v>Loss</v>
      </c>
      <c r="E246">
        <f t="shared" si="5"/>
        <v>280</v>
      </c>
      <c r="G246" s="10"/>
      <c r="H246" s="10"/>
      <c r="I246" s="10"/>
      <c r="J246" s="10"/>
      <c r="K246" s="10"/>
    </row>
    <row r="247" spans="1:11" x14ac:dyDescent="0.2">
      <c r="A247">
        <v>244</v>
      </c>
      <c r="B247">
        <v>122</v>
      </c>
      <c r="C247">
        <v>151</v>
      </c>
      <c r="D247" t="str">
        <v>Loss</v>
      </c>
      <c r="E247">
        <f t="shared" si="5"/>
        <v>273</v>
      </c>
      <c r="G247" s="10"/>
      <c r="H247" s="10"/>
      <c r="I247" s="10"/>
      <c r="J247" s="10"/>
      <c r="K247" s="10"/>
    </row>
    <row r="248" spans="1:11" x14ac:dyDescent="0.2">
      <c r="A248">
        <v>245</v>
      </c>
      <c r="B248">
        <v>105</v>
      </c>
      <c r="C248">
        <v>151</v>
      </c>
      <c r="D248" t="str">
        <v>Loss</v>
      </c>
      <c r="E248">
        <f t="shared" si="5"/>
        <v>256</v>
      </c>
      <c r="G248" s="10"/>
      <c r="H248" s="10"/>
      <c r="I248" s="10"/>
      <c r="J248" s="10"/>
      <c r="K248" s="10"/>
    </row>
    <row r="249" spans="1:11" x14ac:dyDescent="0.2">
      <c r="A249">
        <v>246</v>
      </c>
      <c r="B249">
        <v>101</v>
      </c>
      <c r="C249">
        <v>136</v>
      </c>
      <c r="D249" t="str">
        <v>Loss</v>
      </c>
      <c r="E249">
        <f t="shared" si="5"/>
        <v>237</v>
      </c>
      <c r="G249" s="10"/>
      <c r="H249" s="10"/>
      <c r="I249" s="10"/>
      <c r="J249" s="10"/>
      <c r="K249" s="10"/>
    </row>
    <row r="250" spans="1:11" x14ac:dyDescent="0.2">
      <c r="A250">
        <v>247</v>
      </c>
      <c r="B250">
        <v>143</v>
      </c>
      <c r="C250">
        <v>134</v>
      </c>
      <c r="D250" t="str">
        <v>Win</v>
      </c>
      <c r="E250">
        <f t="shared" si="5"/>
        <v>277</v>
      </c>
      <c r="G250" s="10"/>
      <c r="H250" s="10"/>
      <c r="I250" s="10"/>
      <c r="J250" s="10"/>
      <c r="K250" s="10"/>
    </row>
    <row r="251" spans="1:11" x14ac:dyDescent="0.2">
      <c r="A251">
        <v>248</v>
      </c>
      <c r="B251">
        <v>137</v>
      </c>
      <c r="C251">
        <v>159</v>
      </c>
      <c r="D251" t="str">
        <v>Loss</v>
      </c>
      <c r="E251">
        <f t="shared" si="5"/>
        <v>296</v>
      </c>
      <c r="G251" s="10"/>
      <c r="H251" s="10"/>
      <c r="I251" s="10"/>
      <c r="J251" s="10"/>
      <c r="K251" s="10"/>
    </row>
    <row r="252" spans="1:11" x14ac:dyDescent="0.2">
      <c r="A252">
        <v>249</v>
      </c>
      <c r="B252">
        <v>128</v>
      </c>
      <c r="C252">
        <v>139</v>
      </c>
      <c r="D252" t="str">
        <v>Loss</v>
      </c>
      <c r="E252">
        <f t="shared" si="5"/>
        <v>267</v>
      </c>
      <c r="G252" s="10"/>
      <c r="H252" s="10"/>
      <c r="I252" s="10"/>
      <c r="J252" s="10"/>
      <c r="K252" s="10"/>
    </row>
    <row r="253" spans="1:11" x14ac:dyDescent="0.2">
      <c r="A253">
        <v>250</v>
      </c>
      <c r="B253">
        <v>136</v>
      </c>
      <c r="C253">
        <v>150</v>
      </c>
      <c r="D253" t="str">
        <v>Loss</v>
      </c>
      <c r="E253">
        <f t="shared" si="5"/>
        <v>286</v>
      </c>
      <c r="G253" s="10"/>
      <c r="H253" s="10"/>
      <c r="I253" s="10"/>
      <c r="J253" s="10"/>
      <c r="K253" s="10"/>
    </row>
    <row r="254" spans="1:11" x14ac:dyDescent="0.2">
      <c r="A254">
        <v>251</v>
      </c>
      <c r="B254">
        <v>103</v>
      </c>
      <c r="C254">
        <v>119</v>
      </c>
      <c r="D254" t="str">
        <v>Loss</v>
      </c>
      <c r="E254">
        <f t="shared" si="5"/>
        <v>222</v>
      </c>
      <c r="G254" s="10"/>
      <c r="H254" s="10"/>
      <c r="I254" s="10"/>
      <c r="J254" s="10"/>
      <c r="K254" s="10"/>
    </row>
    <row r="255" spans="1:11" x14ac:dyDescent="0.2">
      <c r="A255">
        <v>252</v>
      </c>
      <c r="B255">
        <v>108</v>
      </c>
      <c r="C255">
        <v>150</v>
      </c>
      <c r="D255" t="str">
        <v>Loss</v>
      </c>
      <c r="E255">
        <f t="shared" si="5"/>
        <v>258</v>
      </c>
      <c r="G255" s="10"/>
      <c r="H255" s="10"/>
      <c r="I255" s="10"/>
      <c r="J255" s="10"/>
      <c r="K255" s="10"/>
    </row>
    <row r="256" spans="1:11" x14ac:dyDescent="0.2">
      <c r="A256">
        <v>253</v>
      </c>
      <c r="B256">
        <v>141</v>
      </c>
      <c r="C256">
        <v>157</v>
      </c>
      <c r="D256" t="str">
        <v>Loss</v>
      </c>
      <c r="E256">
        <f t="shared" si="5"/>
        <v>298</v>
      </c>
      <c r="G256" s="10"/>
      <c r="H256" s="10"/>
      <c r="I256" s="10"/>
      <c r="J256" s="10"/>
      <c r="K256" s="10"/>
    </row>
    <row r="257" spans="1:11" x14ac:dyDescent="0.2">
      <c r="A257">
        <v>254</v>
      </c>
      <c r="B257">
        <v>113</v>
      </c>
      <c r="C257">
        <v>142</v>
      </c>
      <c r="D257" t="str">
        <v>Loss</v>
      </c>
      <c r="E257">
        <f t="shared" si="5"/>
        <v>255</v>
      </c>
      <c r="G257" s="10"/>
      <c r="H257" s="10"/>
      <c r="I257" s="10"/>
      <c r="J257" s="10"/>
      <c r="K257" s="10"/>
    </row>
    <row r="258" spans="1:11" x14ac:dyDescent="0.2">
      <c r="A258">
        <v>255</v>
      </c>
      <c r="B258">
        <v>137</v>
      </c>
      <c r="C258">
        <v>137</v>
      </c>
      <c r="D258" t="str">
        <v>Tie</v>
      </c>
      <c r="E258">
        <f t="shared" si="5"/>
        <v>274</v>
      </c>
      <c r="G258" s="10"/>
      <c r="H258" s="10"/>
      <c r="I258" s="10"/>
      <c r="J258" s="10"/>
      <c r="K258" s="10"/>
    </row>
    <row r="259" spans="1:11" x14ac:dyDescent="0.2">
      <c r="A259">
        <v>256</v>
      </c>
      <c r="B259">
        <v>139</v>
      </c>
      <c r="C259">
        <v>172</v>
      </c>
      <c r="D259" t="str">
        <v>Loss</v>
      </c>
      <c r="E259">
        <f t="shared" si="5"/>
        <v>311</v>
      </c>
      <c r="G259" s="10"/>
      <c r="H259" s="10"/>
      <c r="I259" s="10"/>
      <c r="J259" s="10"/>
      <c r="K259" s="10"/>
    </row>
    <row r="260" spans="1:11" x14ac:dyDescent="0.2">
      <c r="A260">
        <v>257</v>
      </c>
      <c r="B260">
        <v>116</v>
      </c>
      <c r="C260">
        <v>178</v>
      </c>
      <c r="D260" t="str">
        <v>Loss</v>
      </c>
      <c r="E260">
        <f t="shared" ref="E260:E323" si="6">SUM(B260:C260)</f>
        <v>294</v>
      </c>
      <c r="G260" s="10"/>
      <c r="H260" s="10"/>
      <c r="I260" s="10"/>
      <c r="J260" s="10"/>
      <c r="K260" s="10"/>
    </row>
    <row r="261" spans="1:11" x14ac:dyDescent="0.2">
      <c r="A261">
        <v>258</v>
      </c>
      <c r="B261">
        <v>125</v>
      </c>
      <c r="C261">
        <v>145</v>
      </c>
      <c r="D261" t="str">
        <v>Loss</v>
      </c>
      <c r="E261">
        <f t="shared" si="6"/>
        <v>270</v>
      </c>
      <c r="G261" s="10"/>
      <c r="H261" s="10"/>
      <c r="I261" s="10"/>
      <c r="J261" s="10"/>
      <c r="K261" s="10"/>
    </row>
    <row r="262" spans="1:11" x14ac:dyDescent="0.2">
      <c r="A262">
        <v>259</v>
      </c>
      <c r="B262">
        <v>149</v>
      </c>
      <c r="C262">
        <v>164</v>
      </c>
      <c r="D262" t="str">
        <v>Loss</v>
      </c>
      <c r="E262">
        <f t="shared" si="6"/>
        <v>313</v>
      </c>
      <c r="G262" s="10"/>
      <c r="H262" s="10"/>
      <c r="I262" s="10"/>
      <c r="J262" s="10"/>
      <c r="K262" s="10"/>
    </row>
    <row r="263" spans="1:11" x14ac:dyDescent="0.2">
      <c r="A263">
        <v>260</v>
      </c>
      <c r="B263">
        <v>109</v>
      </c>
      <c r="C263">
        <v>130</v>
      </c>
      <c r="D263" t="str">
        <v>Loss</v>
      </c>
      <c r="E263">
        <f t="shared" si="6"/>
        <v>239</v>
      </c>
      <c r="G263" s="10"/>
      <c r="H263" s="10"/>
      <c r="I263" s="10"/>
      <c r="J263" s="10"/>
      <c r="K263" s="10"/>
    </row>
    <row r="264" spans="1:11" x14ac:dyDescent="0.2">
      <c r="A264">
        <v>261</v>
      </c>
      <c r="B264">
        <v>105</v>
      </c>
      <c r="C264">
        <v>134</v>
      </c>
      <c r="D264" t="str">
        <v>Loss</v>
      </c>
      <c r="E264">
        <f t="shared" si="6"/>
        <v>239</v>
      </c>
      <c r="G264" s="10"/>
      <c r="H264" s="10"/>
      <c r="I264" s="10"/>
      <c r="J264" s="10"/>
      <c r="K264" s="10"/>
    </row>
    <row r="265" spans="1:11" x14ac:dyDescent="0.2">
      <c r="A265">
        <v>262</v>
      </c>
      <c r="B265">
        <v>93</v>
      </c>
      <c r="C265">
        <v>154</v>
      </c>
      <c r="D265" t="str">
        <v>Loss</v>
      </c>
      <c r="E265">
        <f t="shared" si="6"/>
        <v>247</v>
      </c>
      <c r="G265" s="10"/>
      <c r="H265" s="10"/>
      <c r="I265" s="10"/>
      <c r="J265" s="10"/>
      <c r="K265" s="10"/>
    </row>
    <row r="266" spans="1:11" x14ac:dyDescent="0.2">
      <c r="A266">
        <v>263</v>
      </c>
      <c r="B266">
        <v>120</v>
      </c>
      <c r="C266">
        <v>172</v>
      </c>
      <c r="D266" t="str">
        <v>Loss</v>
      </c>
      <c r="E266">
        <f t="shared" si="6"/>
        <v>292</v>
      </c>
      <c r="G266" s="10"/>
      <c r="H266" s="10"/>
      <c r="I266" s="10"/>
      <c r="J266" s="10"/>
      <c r="K266" s="10"/>
    </row>
    <row r="267" spans="1:11" x14ac:dyDescent="0.2">
      <c r="A267">
        <v>264</v>
      </c>
      <c r="B267">
        <v>126</v>
      </c>
      <c r="C267">
        <v>144</v>
      </c>
      <c r="D267" t="str">
        <v>Loss</v>
      </c>
      <c r="E267">
        <f t="shared" si="6"/>
        <v>270</v>
      </c>
      <c r="G267" s="10"/>
      <c r="H267" s="10"/>
      <c r="I267" s="10"/>
      <c r="J267" s="10"/>
      <c r="K267" s="10"/>
    </row>
    <row r="268" spans="1:11" x14ac:dyDescent="0.2">
      <c r="A268">
        <v>265</v>
      </c>
      <c r="B268">
        <v>111</v>
      </c>
      <c r="C268">
        <v>113</v>
      </c>
      <c r="D268" t="str">
        <v>Loss</v>
      </c>
      <c r="E268">
        <f t="shared" si="6"/>
        <v>224</v>
      </c>
      <c r="G268" s="10"/>
      <c r="H268" s="10"/>
      <c r="I268" s="10"/>
      <c r="J268" s="10"/>
      <c r="K268" s="10"/>
    </row>
    <row r="269" spans="1:11" x14ac:dyDescent="0.2">
      <c r="A269">
        <v>266</v>
      </c>
      <c r="B269">
        <v>100</v>
      </c>
      <c r="C269">
        <v>153</v>
      </c>
      <c r="D269" t="str">
        <v>Loss</v>
      </c>
      <c r="E269">
        <f t="shared" si="6"/>
        <v>253</v>
      </c>
      <c r="G269" s="10"/>
      <c r="H269" s="10"/>
      <c r="I269" s="10"/>
      <c r="J269" s="10"/>
      <c r="K269" s="10"/>
    </row>
    <row r="270" spans="1:11" x14ac:dyDescent="0.2">
      <c r="A270">
        <v>267</v>
      </c>
      <c r="B270">
        <v>92</v>
      </c>
      <c r="C270">
        <v>154</v>
      </c>
      <c r="D270" t="str">
        <v>Loss</v>
      </c>
      <c r="E270">
        <f t="shared" si="6"/>
        <v>246</v>
      </c>
      <c r="G270" s="10"/>
      <c r="H270" s="10"/>
      <c r="I270" s="10"/>
      <c r="J270" s="10"/>
      <c r="K270" s="10"/>
    </row>
    <row r="271" spans="1:11" x14ac:dyDescent="0.2">
      <c r="A271">
        <v>268</v>
      </c>
      <c r="B271">
        <v>118</v>
      </c>
      <c r="C271">
        <v>136</v>
      </c>
      <c r="D271" t="str">
        <v>Loss</v>
      </c>
      <c r="E271">
        <f t="shared" si="6"/>
        <v>254</v>
      </c>
      <c r="G271" s="10"/>
      <c r="H271" s="10"/>
      <c r="I271" s="10"/>
      <c r="J271" s="10"/>
      <c r="K271" s="10"/>
    </row>
    <row r="272" spans="1:11" x14ac:dyDescent="0.2">
      <c r="A272">
        <v>269</v>
      </c>
      <c r="B272">
        <v>124</v>
      </c>
      <c r="C272">
        <v>166</v>
      </c>
      <c r="D272" t="str">
        <v>Loss</v>
      </c>
      <c r="E272">
        <f t="shared" si="6"/>
        <v>290</v>
      </c>
      <c r="G272" s="10"/>
      <c r="H272" s="10"/>
      <c r="I272" s="10"/>
      <c r="J272" s="10"/>
      <c r="K272" s="10"/>
    </row>
    <row r="273" spans="1:11" x14ac:dyDescent="0.2">
      <c r="A273">
        <v>270</v>
      </c>
      <c r="B273">
        <v>107</v>
      </c>
      <c r="C273">
        <v>128</v>
      </c>
      <c r="D273" t="str">
        <v>Loss</v>
      </c>
      <c r="E273">
        <f t="shared" si="6"/>
        <v>235</v>
      </c>
      <c r="G273" s="10"/>
      <c r="H273" s="10"/>
      <c r="I273" s="10"/>
      <c r="J273" s="10"/>
      <c r="K273" s="10"/>
    </row>
    <row r="274" spans="1:11" x14ac:dyDescent="0.2">
      <c r="A274">
        <v>271</v>
      </c>
      <c r="B274">
        <v>128</v>
      </c>
      <c r="C274">
        <v>179</v>
      </c>
      <c r="D274" t="str">
        <v>Loss</v>
      </c>
      <c r="E274">
        <f t="shared" si="6"/>
        <v>307</v>
      </c>
      <c r="G274" s="10"/>
      <c r="H274" s="10"/>
      <c r="I274" s="10"/>
      <c r="J274" s="10"/>
      <c r="K274" s="10"/>
    </row>
    <row r="275" spans="1:11" x14ac:dyDescent="0.2">
      <c r="A275">
        <v>272</v>
      </c>
      <c r="B275">
        <v>123</v>
      </c>
      <c r="C275">
        <v>149</v>
      </c>
      <c r="D275" t="str">
        <v>Loss</v>
      </c>
      <c r="E275">
        <f t="shared" si="6"/>
        <v>272</v>
      </c>
      <c r="G275" s="10"/>
      <c r="H275" s="10"/>
      <c r="I275" s="10"/>
      <c r="J275" s="10"/>
      <c r="K275" s="10"/>
    </row>
    <row r="276" spans="1:11" x14ac:dyDescent="0.2">
      <c r="A276">
        <v>273</v>
      </c>
      <c r="B276">
        <v>112</v>
      </c>
      <c r="C276">
        <v>147</v>
      </c>
      <c r="D276" t="str">
        <v>Loss</v>
      </c>
      <c r="E276">
        <f t="shared" si="6"/>
        <v>259</v>
      </c>
      <c r="G276" s="10"/>
      <c r="H276" s="10"/>
      <c r="I276" s="10"/>
      <c r="J276" s="10"/>
      <c r="K276" s="10"/>
    </row>
    <row r="277" spans="1:11" x14ac:dyDescent="0.2">
      <c r="A277">
        <v>274</v>
      </c>
      <c r="B277">
        <v>103</v>
      </c>
      <c r="C277">
        <v>133</v>
      </c>
      <c r="D277" t="str">
        <v>Loss</v>
      </c>
      <c r="E277">
        <f t="shared" si="6"/>
        <v>236</v>
      </c>
      <c r="G277" s="10"/>
      <c r="H277" s="10"/>
      <c r="I277" s="10"/>
      <c r="J277" s="10"/>
      <c r="K277" s="10"/>
    </row>
    <row r="278" spans="1:11" x14ac:dyDescent="0.2">
      <c r="A278">
        <v>275</v>
      </c>
      <c r="B278">
        <v>102</v>
      </c>
      <c r="C278">
        <v>159</v>
      </c>
      <c r="D278" t="str">
        <v>Loss</v>
      </c>
      <c r="E278">
        <f t="shared" si="6"/>
        <v>261</v>
      </c>
      <c r="G278" s="10"/>
      <c r="H278" s="10"/>
      <c r="I278" s="10"/>
      <c r="J278" s="10"/>
      <c r="K278" s="10"/>
    </row>
    <row r="279" spans="1:11" x14ac:dyDescent="0.2">
      <c r="A279">
        <v>276</v>
      </c>
      <c r="B279">
        <v>131</v>
      </c>
      <c r="C279">
        <v>135</v>
      </c>
      <c r="D279" t="str">
        <v>Loss</v>
      </c>
      <c r="E279">
        <f t="shared" si="6"/>
        <v>266</v>
      </c>
      <c r="G279" s="10"/>
      <c r="H279" s="10"/>
      <c r="I279" s="10"/>
      <c r="J279" s="10"/>
      <c r="K279" s="10"/>
    </row>
    <row r="280" spans="1:11" x14ac:dyDescent="0.2">
      <c r="A280">
        <v>277</v>
      </c>
      <c r="B280">
        <v>127</v>
      </c>
      <c r="C280">
        <v>155</v>
      </c>
      <c r="D280" t="str">
        <v>Loss</v>
      </c>
      <c r="E280">
        <f t="shared" si="6"/>
        <v>282</v>
      </c>
      <c r="G280" s="10"/>
      <c r="H280" s="10"/>
      <c r="I280" s="10"/>
      <c r="J280" s="10"/>
      <c r="K280" s="10"/>
    </row>
    <row r="281" spans="1:11" x14ac:dyDescent="0.2">
      <c r="A281">
        <v>278</v>
      </c>
      <c r="B281">
        <v>115</v>
      </c>
      <c r="C281">
        <v>148</v>
      </c>
      <c r="D281" t="str">
        <v>Loss</v>
      </c>
      <c r="E281">
        <f t="shared" si="6"/>
        <v>263</v>
      </c>
      <c r="G281" s="10"/>
      <c r="H281" s="10"/>
      <c r="I281" s="10"/>
      <c r="J281" s="10"/>
      <c r="K281" s="10"/>
    </row>
    <row r="282" spans="1:11" x14ac:dyDescent="0.2">
      <c r="A282">
        <v>279</v>
      </c>
      <c r="B282">
        <v>135</v>
      </c>
      <c r="C282">
        <v>159</v>
      </c>
      <c r="D282" t="str">
        <v>Loss</v>
      </c>
      <c r="E282">
        <f t="shared" si="6"/>
        <v>294</v>
      </c>
      <c r="G282" s="10"/>
      <c r="H282" s="10"/>
      <c r="I282" s="10"/>
      <c r="J282" s="10"/>
      <c r="K282" s="10"/>
    </row>
    <row r="283" spans="1:11" x14ac:dyDescent="0.2">
      <c r="A283">
        <v>280</v>
      </c>
      <c r="B283">
        <v>111</v>
      </c>
      <c r="C283">
        <v>137</v>
      </c>
      <c r="D283" t="str">
        <v>Loss</v>
      </c>
      <c r="E283">
        <f t="shared" si="6"/>
        <v>248</v>
      </c>
      <c r="G283" s="10"/>
      <c r="H283" s="10"/>
      <c r="I283" s="10"/>
      <c r="J283" s="10"/>
      <c r="K283" s="10"/>
    </row>
    <row r="284" spans="1:11" x14ac:dyDescent="0.2">
      <c r="A284">
        <v>281</v>
      </c>
      <c r="B284">
        <v>118</v>
      </c>
      <c r="C284">
        <v>158</v>
      </c>
      <c r="D284" t="str">
        <v>Loss</v>
      </c>
      <c r="E284">
        <f t="shared" si="6"/>
        <v>276</v>
      </c>
      <c r="G284" s="10"/>
      <c r="H284" s="10"/>
      <c r="I284" s="10"/>
      <c r="J284" s="10"/>
      <c r="K284" s="10"/>
    </row>
    <row r="285" spans="1:11" x14ac:dyDescent="0.2">
      <c r="A285">
        <v>282</v>
      </c>
      <c r="B285">
        <v>99</v>
      </c>
      <c r="C285">
        <v>153</v>
      </c>
      <c r="D285" t="str">
        <v>Loss</v>
      </c>
      <c r="E285">
        <f t="shared" si="6"/>
        <v>252</v>
      </c>
      <c r="G285" s="10"/>
      <c r="H285" s="10"/>
      <c r="I285" s="10"/>
      <c r="J285" s="10"/>
      <c r="K285" s="10"/>
    </row>
    <row r="286" spans="1:11" x14ac:dyDescent="0.2">
      <c r="A286">
        <v>283</v>
      </c>
      <c r="B286">
        <v>122</v>
      </c>
      <c r="C286">
        <v>148</v>
      </c>
      <c r="D286" t="str">
        <v>Loss</v>
      </c>
      <c r="E286">
        <f t="shared" si="6"/>
        <v>270</v>
      </c>
      <c r="G286" s="10"/>
      <c r="H286" s="10"/>
      <c r="I286" s="10"/>
      <c r="J286" s="10"/>
      <c r="K286" s="10"/>
    </row>
    <row r="287" spans="1:11" x14ac:dyDescent="0.2">
      <c r="A287">
        <v>284</v>
      </c>
      <c r="B287">
        <v>89</v>
      </c>
      <c r="C287">
        <v>139</v>
      </c>
      <c r="D287" t="str">
        <v>Loss</v>
      </c>
      <c r="E287">
        <f t="shared" si="6"/>
        <v>228</v>
      </c>
      <c r="G287" s="10"/>
      <c r="H287" s="10"/>
      <c r="I287" s="10"/>
      <c r="J287" s="10"/>
      <c r="K287" s="10"/>
    </row>
    <row r="288" spans="1:11" x14ac:dyDescent="0.2">
      <c r="A288">
        <v>285</v>
      </c>
      <c r="B288">
        <v>132</v>
      </c>
      <c r="C288">
        <v>125</v>
      </c>
      <c r="D288" t="str">
        <v>Win</v>
      </c>
      <c r="E288">
        <f t="shared" si="6"/>
        <v>257</v>
      </c>
      <c r="G288" s="10"/>
      <c r="H288" s="10"/>
      <c r="I288" s="10"/>
      <c r="J288" s="10"/>
      <c r="K288" s="10"/>
    </row>
    <row r="289" spans="1:11" x14ac:dyDescent="0.2">
      <c r="A289">
        <v>286</v>
      </c>
      <c r="B289">
        <v>136</v>
      </c>
      <c r="C289">
        <v>135</v>
      </c>
      <c r="D289" t="str">
        <v>Win</v>
      </c>
      <c r="E289">
        <f t="shared" si="6"/>
        <v>271</v>
      </c>
      <c r="G289" s="10"/>
      <c r="H289" s="10"/>
      <c r="I289" s="10"/>
      <c r="J289" s="10"/>
      <c r="K289" s="10"/>
    </row>
    <row r="290" spans="1:11" x14ac:dyDescent="0.2">
      <c r="A290">
        <v>287</v>
      </c>
      <c r="B290">
        <v>126</v>
      </c>
      <c r="C290">
        <v>138</v>
      </c>
      <c r="D290" t="str">
        <v>Loss</v>
      </c>
      <c r="E290">
        <f t="shared" si="6"/>
        <v>264</v>
      </c>
      <c r="G290" s="10"/>
      <c r="H290" s="10"/>
      <c r="I290" s="10"/>
      <c r="J290" s="10"/>
      <c r="K290" s="10"/>
    </row>
    <row r="291" spans="1:11" x14ac:dyDescent="0.2">
      <c r="A291">
        <v>288</v>
      </c>
      <c r="B291">
        <v>120</v>
      </c>
      <c r="C291">
        <v>143</v>
      </c>
      <c r="D291" t="str">
        <v>Loss</v>
      </c>
      <c r="E291">
        <f t="shared" si="6"/>
        <v>263</v>
      </c>
      <c r="G291" s="10"/>
      <c r="H291" s="10"/>
      <c r="I291" s="10"/>
      <c r="J291" s="10"/>
      <c r="K291" s="10"/>
    </row>
    <row r="292" spans="1:11" x14ac:dyDescent="0.2">
      <c r="A292">
        <v>289</v>
      </c>
      <c r="B292">
        <v>137</v>
      </c>
      <c r="C292">
        <v>151</v>
      </c>
      <c r="D292" t="str">
        <v>Loss</v>
      </c>
      <c r="E292">
        <f t="shared" si="6"/>
        <v>288</v>
      </c>
      <c r="G292" s="10"/>
      <c r="H292" s="10"/>
      <c r="I292" s="10"/>
      <c r="J292" s="10"/>
      <c r="K292" s="10"/>
    </row>
    <row r="293" spans="1:11" x14ac:dyDescent="0.2">
      <c r="A293">
        <v>290</v>
      </c>
      <c r="B293">
        <v>113</v>
      </c>
      <c r="C293">
        <v>160</v>
      </c>
      <c r="D293" t="str">
        <v>Loss</v>
      </c>
      <c r="E293">
        <f t="shared" si="6"/>
        <v>273</v>
      </c>
      <c r="G293" s="10"/>
      <c r="H293" s="10"/>
      <c r="I293" s="10"/>
      <c r="J293" s="10"/>
      <c r="K293" s="10"/>
    </row>
    <row r="294" spans="1:11" x14ac:dyDescent="0.2">
      <c r="A294">
        <v>291</v>
      </c>
      <c r="B294">
        <v>108</v>
      </c>
      <c r="C294">
        <v>153</v>
      </c>
      <c r="D294" t="str">
        <v>Loss</v>
      </c>
      <c r="E294">
        <f t="shared" si="6"/>
        <v>261</v>
      </c>
      <c r="G294" s="10"/>
      <c r="H294" s="10"/>
      <c r="I294" s="10"/>
      <c r="J294" s="10"/>
      <c r="K294" s="10"/>
    </row>
    <row r="295" spans="1:11" x14ac:dyDescent="0.2">
      <c r="A295">
        <v>292</v>
      </c>
      <c r="B295">
        <v>114</v>
      </c>
      <c r="C295">
        <v>135</v>
      </c>
      <c r="D295" t="str">
        <v>Loss</v>
      </c>
      <c r="E295">
        <f t="shared" si="6"/>
        <v>249</v>
      </c>
      <c r="G295" s="10"/>
      <c r="H295" s="10"/>
      <c r="I295" s="10"/>
      <c r="J295" s="10"/>
      <c r="K295" s="10"/>
    </row>
    <row r="296" spans="1:11" x14ac:dyDescent="0.2">
      <c r="A296">
        <v>293</v>
      </c>
      <c r="B296">
        <v>122</v>
      </c>
      <c r="C296">
        <v>147</v>
      </c>
      <c r="D296" t="str">
        <v>Loss</v>
      </c>
      <c r="E296">
        <f t="shared" si="6"/>
        <v>269</v>
      </c>
      <c r="G296" s="10"/>
      <c r="H296" s="10"/>
      <c r="I296" s="10"/>
      <c r="J296" s="10"/>
      <c r="K296" s="10"/>
    </row>
    <row r="297" spans="1:11" x14ac:dyDescent="0.2">
      <c r="A297">
        <v>294</v>
      </c>
      <c r="B297">
        <v>98</v>
      </c>
      <c r="C297">
        <v>139</v>
      </c>
      <c r="D297" t="str">
        <v>Loss</v>
      </c>
      <c r="E297">
        <f t="shared" si="6"/>
        <v>237</v>
      </c>
      <c r="G297" s="10"/>
      <c r="H297" s="10"/>
      <c r="I297" s="10"/>
      <c r="J297" s="10"/>
      <c r="K297" s="10"/>
    </row>
    <row r="298" spans="1:11" x14ac:dyDescent="0.2">
      <c r="A298">
        <v>295</v>
      </c>
      <c r="B298">
        <v>115</v>
      </c>
      <c r="C298">
        <v>159</v>
      </c>
      <c r="D298" t="str">
        <v>Loss</v>
      </c>
      <c r="E298">
        <f t="shared" si="6"/>
        <v>274</v>
      </c>
      <c r="G298" s="10"/>
      <c r="H298" s="10"/>
      <c r="I298" s="10"/>
      <c r="J298" s="10"/>
      <c r="K298" s="10"/>
    </row>
    <row r="299" spans="1:11" x14ac:dyDescent="0.2">
      <c r="A299">
        <v>296</v>
      </c>
      <c r="B299">
        <v>140</v>
      </c>
      <c r="C299">
        <v>139</v>
      </c>
      <c r="D299" t="str">
        <v>Win</v>
      </c>
      <c r="E299">
        <f t="shared" si="6"/>
        <v>279</v>
      </c>
      <c r="G299" s="10"/>
      <c r="H299" s="10"/>
      <c r="I299" s="10"/>
      <c r="J299" s="10"/>
      <c r="K299" s="10"/>
    </row>
    <row r="300" spans="1:11" x14ac:dyDescent="0.2">
      <c r="A300">
        <v>297</v>
      </c>
      <c r="B300">
        <v>110</v>
      </c>
      <c r="C300">
        <v>140</v>
      </c>
      <c r="D300" t="str">
        <v>Loss</v>
      </c>
      <c r="E300">
        <f t="shared" si="6"/>
        <v>250</v>
      </c>
      <c r="G300" s="10"/>
      <c r="H300" s="10"/>
      <c r="I300" s="10"/>
      <c r="J300" s="10"/>
      <c r="K300" s="10"/>
    </row>
    <row r="301" spans="1:11" x14ac:dyDescent="0.2">
      <c r="A301">
        <v>298</v>
      </c>
      <c r="B301">
        <v>125</v>
      </c>
      <c r="C301">
        <v>137</v>
      </c>
      <c r="D301" t="str">
        <v>Loss</v>
      </c>
      <c r="E301">
        <f t="shared" si="6"/>
        <v>262</v>
      </c>
      <c r="G301" s="10"/>
      <c r="H301" s="10"/>
      <c r="I301" s="10"/>
      <c r="J301" s="10"/>
      <c r="K301" s="10"/>
    </row>
    <row r="302" spans="1:11" x14ac:dyDescent="0.2">
      <c r="A302">
        <v>299</v>
      </c>
      <c r="B302">
        <v>130</v>
      </c>
      <c r="C302">
        <v>128</v>
      </c>
      <c r="D302" t="str">
        <v>Win</v>
      </c>
      <c r="E302">
        <f t="shared" si="6"/>
        <v>258</v>
      </c>
      <c r="G302" s="10"/>
      <c r="H302" s="10"/>
      <c r="I302" s="10"/>
      <c r="J302" s="10"/>
      <c r="K302" s="10"/>
    </row>
    <row r="303" spans="1:11" x14ac:dyDescent="0.2">
      <c r="A303">
        <v>300</v>
      </c>
      <c r="B303">
        <v>96</v>
      </c>
      <c r="C303">
        <v>147</v>
      </c>
      <c r="D303" t="str">
        <v>Loss</v>
      </c>
      <c r="E303">
        <f t="shared" si="6"/>
        <v>243</v>
      </c>
      <c r="G303" s="10"/>
      <c r="H303" s="10"/>
      <c r="I303" s="10"/>
      <c r="J303" s="10"/>
      <c r="K303" s="10"/>
    </row>
    <row r="304" spans="1:11" x14ac:dyDescent="0.2">
      <c r="A304">
        <v>301</v>
      </c>
      <c r="B304">
        <v>110</v>
      </c>
      <c r="C304">
        <v>138</v>
      </c>
      <c r="D304" t="str">
        <v>Loss</v>
      </c>
      <c r="E304">
        <f t="shared" si="6"/>
        <v>248</v>
      </c>
      <c r="G304" s="10"/>
      <c r="H304" s="10"/>
      <c r="I304" s="10"/>
      <c r="J304" s="10"/>
      <c r="K304" s="10"/>
    </row>
    <row r="305" spans="1:11" x14ac:dyDescent="0.2">
      <c r="A305">
        <v>302</v>
      </c>
      <c r="B305">
        <v>111</v>
      </c>
      <c r="C305">
        <v>157</v>
      </c>
      <c r="D305" t="str">
        <v>Loss</v>
      </c>
      <c r="E305">
        <f t="shared" si="6"/>
        <v>268</v>
      </c>
      <c r="G305" s="10"/>
      <c r="H305" s="10"/>
      <c r="I305" s="10"/>
      <c r="J305" s="10"/>
      <c r="K305" s="10"/>
    </row>
    <row r="306" spans="1:11" x14ac:dyDescent="0.2">
      <c r="A306">
        <v>303</v>
      </c>
      <c r="B306">
        <v>109</v>
      </c>
      <c r="C306">
        <v>150</v>
      </c>
      <c r="D306" t="str">
        <v>Loss</v>
      </c>
      <c r="E306">
        <f t="shared" si="6"/>
        <v>259</v>
      </c>
      <c r="G306" s="10"/>
      <c r="H306" s="10"/>
      <c r="I306" s="10"/>
      <c r="J306" s="10"/>
      <c r="K306" s="10"/>
    </row>
    <row r="307" spans="1:11" x14ac:dyDescent="0.2">
      <c r="A307">
        <v>304</v>
      </c>
      <c r="B307">
        <v>150</v>
      </c>
      <c r="C307">
        <v>167</v>
      </c>
      <c r="D307" t="str">
        <v>Loss</v>
      </c>
      <c r="E307">
        <f t="shared" si="6"/>
        <v>317</v>
      </c>
      <c r="G307" s="10"/>
      <c r="H307" s="10"/>
      <c r="I307" s="10"/>
      <c r="J307" s="10"/>
      <c r="K307" s="10"/>
    </row>
    <row r="308" spans="1:11" x14ac:dyDescent="0.2">
      <c r="A308">
        <v>305</v>
      </c>
      <c r="B308">
        <v>110</v>
      </c>
      <c r="C308">
        <v>144</v>
      </c>
      <c r="D308" t="str">
        <v>Loss</v>
      </c>
      <c r="E308">
        <f t="shared" si="6"/>
        <v>254</v>
      </c>
      <c r="G308" s="10"/>
      <c r="H308" s="10"/>
      <c r="I308" s="10"/>
      <c r="J308" s="10"/>
      <c r="K308" s="10"/>
    </row>
    <row r="309" spans="1:11" x14ac:dyDescent="0.2">
      <c r="A309">
        <v>306</v>
      </c>
      <c r="B309">
        <v>115</v>
      </c>
      <c r="C309">
        <v>146</v>
      </c>
      <c r="D309" t="str">
        <v>Loss</v>
      </c>
      <c r="E309">
        <f t="shared" si="6"/>
        <v>261</v>
      </c>
      <c r="G309" s="10"/>
      <c r="H309" s="10"/>
      <c r="I309" s="10"/>
      <c r="J309" s="10"/>
      <c r="K309" s="10"/>
    </row>
    <row r="310" spans="1:11" x14ac:dyDescent="0.2">
      <c r="A310">
        <v>307</v>
      </c>
      <c r="B310">
        <v>103</v>
      </c>
      <c r="C310">
        <v>124</v>
      </c>
      <c r="D310" t="str">
        <v>Loss</v>
      </c>
      <c r="E310">
        <f t="shared" si="6"/>
        <v>227</v>
      </c>
      <c r="G310" s="10"/>
      <c r="H310" s="10"/>
      <c r="I310" s="10"/>
      <c r="J310" s="10"/>
      <c r="K310" s="10"/>
    </row>
    <row r="311" spans="1:11" x14ac:dyDescent="0.2">
      <c r="A311">
        <v>308</v>
      </c>
      <c r="B311">
        <v>122</v>
      </c>
      <c r="C311">
        <v>157</v>
      </c>
      <c r="D311" t="str">
        <v>Loss</v>
      </c>
      <c r="E311">
        <f t="shared" si="6"/>
        <v>279</v>
      </c>
      <c r="G311" s="10"/>
      <c r="H311" s="10"/>
      <c r="I311" s="10"/>
      <c r="J311" s="10"/>
      <c r="K311" s="10"/>
    </row>
    <row r="312" spans="1:11" x14ac:dyDescent="0.2">
      <c r="A312">
        <v>309</v>
      </c>
      <c r="B312">
        <v>114</v>
      </c>
      <c r="C312">
        <v>147</v>
      </c>
      <c r="D312" t="str">
        <v>Loss</v>
      </c>
      <c r="E312">
        <f t="shared" si="6"/>
        <v>261</v>
      </c>
      <c r="G312" s="10"/>
      <c r="H312" s="10"/>
      <c r="I312" s="10"/>
      <c r="J312" s="10"/>
      <c r="K312" s="10"/>
    </row>
    <row r="313" spans="1:11" x14ac:dyDescent="0.2">
      <c r="A313">
        <v>310</v>
      </c>
      <c r="B313">
        <v>128</v>
      </c>
      <c r="C313">
        <v>146</v>
      </c>
      <c r="D313" t="str">
        <v>Loss</v>
      </c>
      <c r="E313">
        <f t="shared" si="6"/>
        <v>274</v>
      </c>
      <c r="G313" s="10"/>
      <c r="H313" s="10"/>
      <c r="I313" s="10"/>
      <c r="J313" s="10"/>
      <c r="K313" s="10"/>
    </row>
    <row r="314" spans="1:11" x14ac:dyDescent="0.2">
      <c r="A314">
        <v>311</v>
      </c>
      <c r="B314">
        <v>108</v>
      </c>
      <c r="C314">
        <v>156</v>
      </c>
      <c r="D314" t="str">
        <v>Loss</v>
      </c>
      <c r="E314">
        <f t="shared" si="6"/>
        <v>264</v>
      </c>
      <c r="G314" s="10"/>
      <c r="H314" s="10"/>
      <c r="I314" s="10"/>
      <c r="J314" s="10"/>
      <c r="K314" s="10"/>
    </row>
    <row r="315" spans="1:11" x14ac:dyDescent="0.2">
      <c r="A315">
        <v>312</v>
      </c>
      <c r="B315">
        <v>115</v>
      </c>
      <c r="C315">
        <v>154</v>
      </c>
      <c r="D315" t="str">
        <v>Loss</v>
      </c>
      <c r="E315">
        <f t="shared" si="6"/>
        <v>269</v>
      </c>
      <c r="G315" s="10"/>
      <c r="H315" s="10"/>
      <c r="I315" s="10"/>
      <c r="J315" s="10"/>
      <c r="K315" s="10"/>
    </row>
    <row r="316" spans="1:11" x14ac:dyDescent="0.2">
      <c r="A316">
        <v>313</v>
      </c>
      <c r="B316">
        <v>108</v>
      </c>
      <c r="C316">
        <v>123</v>
      </c>
      <c r="D316" t="str">
        <v>Loss</v>
      </c>
      <c r="E316">
        <f t="shared" si="6"/>
        <v>231</v>
      </c>
      <c r="G316" s="10"/>
      <c r="H316" s="10"/>
      <c r="I316" s="10"/>
      <c r="J316" s="10"/>
      <c r="K316" s="10"/>
    </row>
    <row r="317" spans="1:11" x14ac:dyDescent="0.2">
      <c r="A317">
        <v>314</v>
      </c>
      <c r="B317">
        <v>104</v>
      </c>
      <c r="C317">
        <v>157</v>
      </c>
      <c r="D317" t="str">
        <v>Loss</v>
      </c>
      <c r="E317">
        <f t="shared" si="6"/>
        <v>261</v>
      </c>
      <c r="G317" s="10"/>
      <c r="H317" s="10"/>
      <c r="I317" s="10"/>
      <c r="J317" s="10"/>
      <c r="K317" s="10"/>
    </row>
    <row r="318" spans="1:11" x14ac:dyDescent="0.2">
      <c r="A318">
        <v>315</v>
      </c>
      <c r="B318">
        <v>119</v>
      </c>
      <c r="C318">
        <v>124</v>
      </c>
      <c r="D318" t="str">
        <v>Loss</v>
      </c>
      <c r="E318">
        <f t="shared" si="6"/>
        <v>243</v>
      </c>
      <c r="G318" s="10"/>
      <c r="H318" s="10"/>
      <c r="I318" s="10"/>
      <c r="J318" s="10"/>
      <c r="K318" s="10"/>
    </row>
    <row r="319" spans="1:11" x14ac:dyDescent="0.2">
      <c r="A319">
        <v>316</v>
      </c>
      <c r="B319">
        <v>117</v>
      </c>
      <c r="C319">
        <v>146</v>
      </c>
      <c r="D319" t="str">
        <v>Loss</v>
      </c>
      <c r="E319">
        <f t="shared" si="6"/>
        <v>263</v>
      </c>
      <c r="G319" s="10"/>
      <c r="H319" s="10"/>
      <c r="I319" s="10"/>
      <c r="J319" s="10"/>
      <c r="K319" s="10"/>
    </row>
    <row r="320" spans="1:11" x14ac:dyDescent="0.2">
      <c r="A320">
        <v>317</v>
      </c>
      <c r="B320">
        <v>101</v>
      </c>
      <c r="C320">
        <v>120</v>
      </c>
      <c r="D320" t="str">
        <v>Loss</v>
      </c>
      <c r="E320">
        <f t="shared" si="6"/>
        <v>221</v>
      </c>
      <c r="G320" s="10"/>
      <c r="H320" s="10"/>
      <c r="I320" s="10"/>
      <c r="J320" s="10"/>
      <c r="K320" s="10"/>
    </row>
    <row r="321" spans="1:11" x14ac:dyDescent="0.2">
      <c r="A321">
        <v>318</v>
      </c>
      <c r="B321">
        <v>119</v>
      </c>
      <c r="C321">
        <v>110</v>
      </c>
      <c r="D321" t="str">
        <v>Win</v>
      </c>
      <c r="E321">
        <f t="shared" si="6"/>
        <v>229</v>
      </c>
      <c r="G321" s="10"/>
      <c r="H321" s="10"/>
      <c r="I321" s="10"/>
      <c r="J321" s="10"/>
      <c r="K321" s="10"/>
    </row>
    <row r="322" spans="1:11" x14ac:dyDescent="0.2">
      <c r="A322">
        <v>319</v>
      </c>
      <c r="B322">
        <v>89</v>
      </c>
      <c r="C322">
        <v>149</v>
      </c>
      <c r="D322" t="str">
        <v>Loss</v>
      </c>
      <c r="E322">
        <f t="shared" si="6"/>
        <v>238</v>
      </c>
      <c r="G322" s="10"/>
      <c r="H322" s="10"/>
      <c r="I322" s="10"/>
      <c r="J322" s="10"/>
      <c r="K322" s="10"/>
    </row>
    <row r="323" spans="1:11" x14ac:dyDescent="0.2">
      <c r="A323">
        <v>320</v>
      </c>
      <c r="B323">
        <v>130</v>
      </c>
      <c r="C323">
        <v>138</v>
      </c>
      <c r="D323" t="str">
        <v>Loss</v>
      </c>
      <c r="E323">
        <f t="shared" si="6"/>
        <v>268</v>
      </c>
      <c r="G323" s="10"/>
      <c r="H323" s="10"/>
      <c r="I323" s="10"/>
      <c r="J323" s="10"/>
      <c r="K323" s="10"/>
    </row>
    <row r="324" spans="1:11" x14ac:dyDescent="0.2">
      <c r="A324">
        <v>321</v>
      </c>
      <c r="B324">
        <v>108</v>
      </c>
      <c r="C324">
        <v>148</v>
      </c>
      <c r="D324" t="str">
        <v>Loss</v>
      </c>
      <c r="E324">
        <f t="shared" ref="E324:E387" si="7">SUM(B324:C324)</f>
        <v>256</v>
      </c>
      <c r="G324" s="10"/>
      <c r="H324" s="10"/>
      <c r="I324" s="10"/>
      <c r="J324" s="10"/>
      <c r="K324" s="10"/>
    </row>
    <row r="325" spans="1:11" x14ac:dyDescent="0.2">
      <c r="A325">
        <v>322</v>
      </c>
      <c r="B325">
        <v>123</v>
      </c>
      <c r="C325">
        <v>118</v>
      </c>
      <c r="D325" t="str">
        <v>Win</v>
      </c>
      <c r="E325">
        <f t="shared" si="7"/>
        <v>241</v>
      </c>
      <c r="G325" s="10"/>
      <c r="H325" s="10"/>
      <c r="I325" s="10"/>
      <c r="J325" s="10"/>
      <c r="K325" s="10"/>
    </row>
    <row r="326" spans="1:11" x14ac:dyDescent="0.2">
      <c r="A326">
        <v>323</v>
      </c>
      <c r="B326">
        <v>104</v>
      </c>
      <c r="C326">
        <v>138</v>
      </c>
      <c r="D326" t="str">
        <v>Loss</v>
      </c>
      <c r="E326">
        <f t="shared" si="7"/>
        <v>242</v>
      </c>
      <c r="G326" s="10"/>
      <c r="H326" s="10"/>
      <c r="I326" s="10"/>
      <c r="J326" s="10"/>
      <c r="K326" s="10"/>
    </row>
    <row r="327" spans="1:11" x14ac:dyDescent="0.2">
      <c r="A327">
        <v>324</v>
      </c>
      <c r="B327">
        <v>101</v>
      </c>
      <c r="C327">
        <v>145</v>
      </c>
      <c r="D327" t="str">
        <v>Loss</v>
      </c>
      <c r="E327">
        <f t="shared" si="7"/>
        <v>246</v>
      </c>
      <c r="G327" s="10"/>
      <c r="H327" s="10"/>
      <c r="I327" s="10"/>
      <c r="J327" s="10"/>
      <c r="K327" s="10"/>
    </row>
    <row r="328" spans="1:11" x14ac:dyDescent="0.2">
      <c r="A328">
        <v>325</v>
      </c>
      <c r="B328">
        <v>96</v>
      </c>
      <c r="C328">
        <v>131</v>
      </c>
      <c r="D328" t="str">
        <v>Loss</v>
      </c>
      <c r="E328">
        <f t="shared" si="7"/>
        <v>227</v>
      </c>
      <c r="G328" s="10"/>
      <c r="H328" s="10"/>
      <c r="I328" s="10"/>
      <c r="J328" s="10"/>
      <c r="K328" s="10"/>
    </row>
    <row r="329" spans="1:11" x14ac:dyDescent="0.2">
      <c r="A329">
        <v>326</v>
      </c>
      <c r="B329">
        <v>131</v>
      </c>
      <c r="C329">
        <v>135</v>
      </c>
      <c r="D329" t="str">
        <v>Loss</v>
      </c>
      <c r="E329">
        <f t="shared" si="7"/>
        <v>266</v>
      </c>
      <c r="G329" s="10"/>
      <c r="H329" s="10"/>
      <c r="I329" s="10"/>
      <c r="J329" s="10"/>
      <c r="K329" s="10"/>
    </row>
    <row r="330" spans="1:11" x14ac:dyDescent="0.2">
      <c r="A330">
        <v>327</v>
      </c>
      <c r="B330">
        <v>134</v>
      </c>
      <c r="C330">
        <v>150</v>
      </c>
      <c r="D330" t="str">
        <v>Loss</v>
      </c>
      <c r="E330">
        <f t="shared" si="7"/>
        <v>284</v>
      </c>
      <c r="G330" s="10"/>
      <c r="H330" s="10"/>
      <c r="I330" s="10"/>
      <c r="J330" s="10"/>
      <c r="K330" s="10"/>
    </row>
    <row r="331" spans="1:11" x14ac:dyDescent="0.2">
      <c r="A331">
        <v>328</v>
      </c>
      <c r="B331">
        <v>97</v>
      </c>
      <c r="C331">
        <v>150</v>
      </c>
      <c r="D331" t="str">
        <v>Loss</v>
      </c>
      <c r="E331">
        <f t="shared" si="7"/>
        <v>247</v>
      </c>
      <c r="G331" s="10"/>
      <c r="H331" s="10"/>
      <c r="I331" s="10"/>
      <c r="J331" s="10"/>
      <c r="K331" s="10"/>
    </row>
    <row r="332" spans="1:11" x14ac:dyDescent="0.2">
      <c r="A332">
        <v>329</v>
      </c>
      <c r="B332">
        <v>122</v>
      </c>
      <c r="C332">
        <v>143</v>
      </c>
      <c r="D332" t="str">
        <v>Loss</v>
      </c>
      <c r="E332">
        <f t="shared" si="7"/>
        <v>265</v>
      </c>
      <c r="G332" s="10"/>
      <c r="H332" s="10"/>
      <c r="I332" s="10"/>
      <c r="J332" s="10"/>
      <c r="K332" s="10"/>
    </row>
    <row r="333" spans="1:11" x14ac:dyDescent="0.2">
      <c r="A333">
        <v>330</v>
      </c>
      <c r="B333">
        <v>143</v>
      </c>
      <c r="C333">
        <v>151</v>
      </c>
      <c r="D333" t="str">
        <v>Loss</v>
      </c>
      <c r="E333">
        <f t="shared" si="7"/>
        <v>294</v>
      </c>
      <c r="G333" s="10"/>
      <c r="H333" s="10"/>
      <c r="I333" s="10"/>
      <c r="J333" s="10"/>
      <c r="K333" s="10"/>
    </row>
    <row r="334" spans="1:11" x14ac:dyDescent="0.2">
      <c r="A334">
        <v>331</v>
      </c>
      <c r="B334">
        <v>122</v>
      </c>
      <c r="C334">
        <v>119</v>
      </c>
      <c r="D334" t="str">
        <v>Win</v>
      </c>
      <c r="E334">
        <f t="shared" si="7"/>
        <v>241</v>
      </c>
      <c r="G334" s="10"/>
      <c r="H334" s="10"/>
      <c r="I334" s="10"/>
      <c r="J334" s="10"/>
      <c r="K334" s="10"/>
    </row>
    <row r="335" spans="1:11" x14ac:dyDescent="0.2">
      <c r="A335">
        <v>332</v>
      </c>
      <c r="B335">
        <v>131</v>
      </c>
      <c r="C335">
        <v>146</v>
      </c>
      <c r="D335" t="str">
        <v>Loss</v>
      </c>
      <c r="E335">
        <f t="shared" si="7"/>
        <v>277</v>
      </c>
      <c r="G335" s="10"/>
      <c r="H335" s="10"/>
      <c r="I335" s="10"/>
      <c r="J335" s="10"/>
      <c r="K335" s="10"/>
    </row>
    <row r="336" spans="1:11" x14ac:dyDescent="0.2">
      <c r="A336">
        <v>333</v>
      </c>
      <c r="B336">
        <v>108</v>
      </c>
      <c r="C336">
        <v>142</v>
      </c>
      <c r="D336" t="str">
        <v>Loss</v>
      </c>
      <c r="E336">
        <f t="shared" si="7"/>
        <v>250</v>
      </c>
      <c r="G336" s="10"/>
      <c r="H336" s="10"/>
      <c r="I336" s="10"/>
      <c r="J336" s="10"/>
      <c r="K336" s="10"/>
    </row>
    <row r="337" spans="1:11" x14ac:dyDescent="0.2">
      <c r="A337">
        <v>334</v>
      </c>
      <c r="B337">
        <v>110</v>
      </c>
      <c r="C337">
        <v>158</v>
      </c>
      <c r="D337" t="str">
        <v>Loss</v>
      </c>
      <c r="E337">
        <f t="shared" si="7"/>
        <v>268</v>
      </c>
      <c r="G337" s="10"/>
      <c r="H337" s="10"/>
      <c r="I337" s="10"/>
      <c r="J337" s="10"/>
      <c r="K337" s="10"/>
    </row>
    <row r="338" spans="1:11" x14ac:dyDescent="0.2">
      <c r="A338">
        <v>335</v>
      </c>
      <c r="B338">
        <v>128</v>
      </c>
      <c r="C338">
        <v>177</v>
      </c>
      <c r="D338" t="str">
        <v>Loss</v>
      </c>
      <c r="E338">
        <f t="shared" si="7"/>
        <v>305</v>
      </c>
      <c r="G338" s="10"/>
      <c r="H338" s="10"/>
      <c r="I338" s="10"/>
      <c r="J338" s="10"/>
      <c r="K338" s="10"/>
    </row>
    <row r="339" spans="1:11" x14ac:dyDescent="0.2">
      <c r="A339">
        <v>336</v>
      </c>
      <c r="B339">
        <v>104</v>
      </c>
      <c r="C339">
        <v>145</v>
      </c>
      <c r="D339" t="str">
        <v>Loss</v>
      </c>
      <c r="E339">
        <f t="shared" si="7"/>
        <v>249</v>
      </c>
      <c r="G339" s="10"/>
      <c r="H339" s="10"/>
      <c r="I339" s="10"/>
      <c r="J339" s="10"/>
      <c r="K339" s="10"/>
    </row>
    <row r="340" spans="1:11" x14ac:dyDescent="0.2">
      <c r="A340">
        <v>337</v>
      </c>
      <c r="B340">
        <v>143</v>
      </c>
      <c r="C340">
        <v>152</v>
      </c>
      <c r="D340" t="str">
        <v>Loss</v>
      </c>
      <c r="E340">
        <f t="shared" si="7"/>
        <v>295</v>
      </c>
      <c r="G340" s="10"/>
      <c r="H340" s="10"/>
      <c r="I340" s="10"/>
      <c r="J340" s="10"/>
      <c r="K340" s="10"/>
    </row>
    <row r="341" spans="1:11" x14ac:dyDescent="0.2">
      <c r="A341">
        <v>338</v>
      </c>
      <c r="B341">
        <v>143</v>
      </c>
      <c r="C341">
        <v>164</v>
      </c>
      <c r="D341" t="str">
        <v>Loss</v>
      </c>
      <c r="E341">
        <f t="shared" si="7"/>
        <v>307</v>
      </c>
      <c r="G341" s="10"/>
      <c r="H341" s="10"/>
      <c r="I341" s="10"/>
      <c r="J341" s="10"/>
      <c r="K341" s="10"/>
    </row>
    <row r="342" spans="1:11" x14ac:dyDescent="0.2">
      <c r="A342">
        <v>339</v>
      </c>
      <c r="B342">
        <v>88</v>
      </c>
      <c r="C342">
        <v>140</v>
      </c>
      <c r="D342" t="str">
        <v>Loss</v>
      </c>
      <c r="E342">
        <f t="shared" si="7"/>
        <v>228</v>
      </c>
      <c r="G342" s="10"/>
      <c r="H342" s="10"/>
      <c r="I342" s="10"/>
      <c r="J342" s="10"/>
      <c r="K342" s="10"/>
    </row>
    <row r="343" spans="1:11" x14ac:dyDescent="0.2">
      <c r="A343">
        <v>340</v>
      </c>
      <c r="B343">
        <v>98</v>
      </c>
      <c r="C343">
        <v>178</v>
      </c>
      <c r="D343" t="str">
        <v>Loss</v>
      </c>
      <c r="E343">
        <f t="shared" si="7"/>
        <v>276</v>
      </c>
      <c r="G343" s="10"/>
      <c r="H343" s="10"/>
      <c r="I343" s="10"/>
      <c r="J343" s="10"/>
      <c r="K343" s="10"/>
    </row>
    <row r="344" spans="1:11" x14ac:dyDescent="0.2">
      <c r="A344">
        <v>341</v>
      </c>
      <c r="B344">
        <v>113</v>
      </c>
      <c r="C344">
        <v>124</v>
      </c>
      <c r="D344" t="str">
        <v>Loss</v>
      </c>
      <c r="E344">
        <f t="shared" si="7"/>
        <v>237</v>
      </c>
      <c r="G344" s="10"/>
      <c r="H344" s="10"/>
      <c r="I344" s="10"/>
      <c r="J344" s="10"/>
      <c r="K344" s="10"/>
    </row>
    <row r="345" spans="1:11" x14ac:dyDescent="0.2">
      <c r="A345">
        <v>342</v>
      </c>
      <c r="B345">
        <v>90</v>
      </c>
      <c r="C345">
        <v>130</v>
      </c>
      <c r="D345" t="str">
        <v>Loss</v>
      </c>
      <c r="E345">
        <f t="shared" si="7"/>
        <v>220</v>
      </c>
      <c r="G345" s="10"/>
      <c r="H345" s="10"/>
      <c r="I345" s="10"/>
      <c r="J345" s="10"/>
      <c r="K345" s="10"/>
    </row>
    <row r="346" spans="1:11" x14ac:dyDescent="0.2">
      <c r="A346">
        <v>343</v>
      </c>
      <c r="B346">
        <v>104</v>
      </c>
      <c r="C346">
        <v>167</v>
      </c>
      <c r="D346" t="str">
        <v>Loss</v>
      </c>
      <c r="E346">
        <f t="shared" si="7"/>
        <v>271</v>
      </c>
      <c r="G346" s="10"/>
      <c r="H346" s="10"/>
      <c r="I346" s="10"/>
      <c r="J346" s="10"/>
      <c r="K346" s="10"/>
    </row>
    <row r="347" spans="1:11" x14ac:dyDescent="0.2">
      <c r="A347">
        <v>344</v>
      </c>
      <c r="B347">
        <v>95</v>
      </c>
      <c r="C347">
        <v>115</v>
      </c>
      <c r="D347" t="str">
        <v>Loss</v>
      </c>
      <c r="E347">
        <f t="shared" si="7"/>
        <v>210</v>
      </c>
      <c r="G347" s="10"/>
      <c r="H347" s="10"/>
      <c r="I347" s="10"/>
      <c r="J347" s="10"/>
      <c r="K347" s="10"/>
    </row>
    <row r="348" spans="1:11" x14ac:dyDescent="0.2">
      <c r="A348">
        <v>345</v>
      </c>
      <c r="B348">
        <v>113</v>
      </c>
      <c r="C348">
        <v>148</v>
      </c>
      <c r="D348" t="str">
        <v>Loss</v>
      </c>
      <c r="E348">
        <f t="shared" si="7"/>
        <v>261</v>
      </c>
      <c r="G348" s="10"/>
      <c r="H348" s="10"/>
      <c r="I348" s="10"/>
      <c r="J348" s="10"/>
      <c r="K348" s="10"/>
    </row>
    <row r="349" spans="1:11" x14ac:dyDescent="0.2">
      <c r="A349">
        <v>346</v>
      </c>
      <c r="B349">
        <v>128</v>
      </c>
      <c r="C349">
        <v>165</v>
      </c>
      <c r="D349" t="str">
        <v>Loss</v>
      </c>
      <c r="E349">
        <f t="shared" si="7"/>
        <v>293</v>
      </c>
      <c r="G349" s="10"/>
      <c r="H349" s="10"/>
      <c r="I349" s="10"/>
      <c r="J349" s="10"/>
      <c r="K349" s="10"/>
    </row>
    <row r="350" spans="1:11" x14ac:dyDescent="0.2">
      <c r="A350">
        <v>347</v>
      </c>
      <c r="B350">
        <v>118</v>
      </c>
      <c r="C350">
        <v>144</v>
      </c>
      <c r="D350" t="str">
        <v>Loss</v>
      </c>
      <c r="E350">
        <f t="shared" si="7"/>
        <v>262</v>
      </c>
      <c r="G350" s="10"/>
      <c r="H350" s="10"/>
      <c r="I350" s="10"/>
      <c r="J350" s="10"/>
      <c r="K350" s="10"/>
    </row>
    <row r="351" spans="1:11" x14ac:dyDescent="0.2">
      <c r="A351">
        <v>348</v>
      </c>
      <c r="B351">
        <v>130</v>
      </c>
      <c r="C351">
        <v>126</v>
      </c>
      <c r="D351" t="str">
        <v>Win</v>
      </c>
      <c r="E351">
        <f t="shared" si="7"/>
        <v>256</v>
      </c>
      <c r="G351" s="10"/>
      <c r="H351" s="10"/>
      <c r="I351" s="10"/>
      <c r="J351" s="10"/>
      <c r="K351" s="10"/>
    </row>
    <row r="352" spans="1:11" x14ac:dyDescent="0.2">
      <c r="A352">
        <v>349</v>
      </c>
      <c r="B352">
        <v>135</v>
      </c>
      <c r="C352">
        <v>162</v>
      </c>
      <c r="D352" t="str">
        <v>Loss</v>
      </c>
      <c r="E352">
        <f t="shared" si="7"/>
        <v>297</v>
      </c>
      <c r="G352" s="10"/>
      <c r="H352" s="10"/>
      <c r="I352" s="10"/>
      <c r="J352" s="10"/>
      <c r="K352" s="10"/>
    </row>
    <row r="353" spans="1:11" x14ac:dyDescent="0.2">
      <c r="A353">
        <v>350</v>
      </c>
      <c r="B353">
        <v>98</v>
      </c>
      <c r="C353">
        <v>140</v>
      </c>
      <c r="D353" t="str">
        <v>Loss</v>
      </c>
      <c r="E353">
        <f t="shared" si="7"/>
        <v>238</v>
      </c>
      <c r="G353" s="10"/>
      <c r="H353" s="10"/>
      <c r="I353" s="10"/>
      <c r="J353" s="10"/>
      <c r="K353" s="10"/>
    </row>
    <row r="354" spans="1:11" x14ac:dyDescent="0.2">
      <c r="A354">
        <v>351</v>
      </c>
      <c r="B354">
        <v>107</v>
      </c>
      <c r="C354">
        <v>130</v>
      </c>
      <c r="D354" t="str">
        <v>Loss</v>
      </c>
      <c r="E354">
        <f t="shared" si="7"/>
        <v>237</v>
      </c>
      <c r="G354" s="10"/>
      <c r="H354" s="10"/>
      <c r="I354" s="10"/>
      <c r="J354" s="10"/>
      <c r="K354" s="10"/>
    </row>
    <row r="355" spans="1:11" x14ac:dyDescent="0.2">
      <c r="A355">
        <v>352</v>
      </c>
      <c r="B355">
        <v>102</v>
      </c>
      <c r="C355">
        <v>137</v>
      </c>
      <c r="D355" t="str">
        <v>Loss</v>
      </c>
      <c r="E355">
        <f t="shared" si="7"/>
        <v>239</v>
      </c>
      <c r="G355" s="10"/>
      <c r="H355" s="10"/>
      <c r="I355" s="10"/>
      <c r="J355" s="10"/>
      <c r="K355" s="10"/>
    </row>
    <row r="356" spans="1:11" x14ac:dyDescent="0.2">
      <c r="A356">
        <v>353</v>
      </c>
      <c r="B356">
        <v>118</v>
      </c>
      <c r="C356">
        <v>139</v>
      </c>
      <c r="D356" t="str">
        <v>Loss</v>
      </c>
      <c r="E356">
        <f t="shared" si="7"/>
        <v>257</v>
      </c>
      <c r="G356" s="10"/>
      <c r="H356" s="10"/>
      <c r="I356" s="10"/>
      <c r="J356" s="10"/>
      <c r="K356" s="10"/>
    </row>
    <row r="357" spans="1:11" x14ac:dyDescent="0.2">
      <c r="A357">
        <v>354</v>
      </c>
      <c r="B357">
        <v>98</v>
      </c>
      <c r="C357">
        <v>150</v>
      </c>
      <c r="D357" t="str">
        <v>Loss</v>
      </c>
      <c r="E357">
        <f t="shared" si="7"/>
        <v>248</v>
      </c>
      <c r="G357" s="10"/>
      <c r="H357" s="10"/>
      <c r="I357" s="10"/>
      <c r="J357" s="10"/>
      <c r="K357" s="10"/>
    </row>
    <row r="358" spans="1:11" x14ac:dyDescent="0.2">
      <c r="A358">
        <v>355</v>
      </c>
      <c r="B358">
        <v>109</v>
      </c>
      <c r="C358">
        <v>148</v>
      </c>
      <c r="D358" t="str">
        <v>Loss</v>
      </c>
      <c r="E358">
        <f t="shared" si="7"/>
        <v>257</v>
      </c>
      <c r="G358" s="10"/>
      <c r="H358" s="10"/>
      <c r="I358" s="10"/>
      <c r="J358" s="10"/>
      <c r="K358" s="10"/>
    </row>
    <row r="359" spans="1:11" x14ac:dyDescent="0.2">
      <c r="A359">
        <v>356</v>
      </c>
      <c r="B359">
        <v>111</v>
      </c>
      <c r="C359">
        <v>129</v>
      </c>
      <c r="D359" t="str">
        <v>Loss</v>
      </c>
      <c r="E359">
        <f t="shared" si="7"/>
        <v>240</v>
      </c>
      <c r="G359" s="10"/>
      <c r="H359" s="10"/>
      <c r="I359" s="10"/>
      <c r="J359" s="10"/>
      <c r="K359" s="10"/>
    </row>
    <row r="360" spans="1:11" x14ac:dyDescent="0.2">
      <c r="A360">
        <v>357</v>
      </c>
      <c r="B360">
        <v>104</v>
      </c>
      <c r="C360">
        <v>138</v>
      </c>
      <c r="D360" t="str">
        <v>Loss</v>
      </c>
      <c r="E360">
        <f t="shared" si="7"/>
        <v>242</v>
      </c>
      <c r="G360" s="10"/>
      <c r="H360" s="10"/>
      <c r="I360" s="10"/>
      <c r="J360" s="10"/>
      <c r="K360" s="10"/>
    </row>
    <row r="361" spans="1:11" x14ac:dyDescent="0.2">
      <c r="A361">
        <v>358</v>
      </c>
      <c r="B361">
        <v>93</v>
      </c>
      <c r="C361">
        <v>139</v>
      </c>
      <c r="D361" t="str">
        <v>Loss</v>
      </c>
      <c r="E361">
        <f t="shared" si="7"/>
        <v>232</v>
      </c>
      <c r="G361" s="10"/>
      <c r="H361" s="10"/>
      <c r="I361" s="10"/>
      <c r="J361" s="10"/>
      <c r="K361" s="10"/>
    </row>
    <row r="362" spans="1:11" x14ac:dyDescent="0.2">
      <c r="A362">
        <v>359</v>
      </c>
      <c r="B362">
        <v>118</v>
      </c>
      <c r="C362">
        <v>140</v>
      </c>
      <c r="D362" t="str">
        <v>Loss</v>
      </c>
      <c r="E362">
        <f t="shared" si="7"/>
        <v>258</v>
      </c>
      <c r="G362" s="10"/>
      <c r="H362" s="10"/>
      <c r="I362" s="10"/>
      <c r="J362" s="10"/>
      <c r="K362" s="10"/>
    </row>
    <row r="363" spans="1:11" x14ac:dyDescent="0.2">
      <c r="A363">
        <v>360</v>
      </c>
      <c r="B363">
        <v>124</v>
      </c>
      <c r="C363">
        <v>125</v>
      </c>
      <c r="D363" t="str">
        <v>Loss</v>
      </c>
      <c r="E363">
        <f t="shared" si="7"/>
        <v>249</v>
      </c>
      <c r="G363" s="10"/>
      <c r="H363" s="10"/>
      <c r="I363" s="10"/>
      <c r="J363" s="10"/>
      <c r="K363" s="10"/>
    </row>
    <row r="364" spans="1:11" x14ac:dyDescent="0.2">
      <c r="A364">
        <v>361</v>
      </c>
      <c r="B364">
        <v>120</v>
      </c>
      <c r="C364">
        <v>154</v>
      </c>
      <c r="D364" t="str">
        <v>Loss</v>
      </c>
      <c r="E364">
        <f t="shared" si="7"/>
        <v>274</v>
      </c>
      <c r="G364" s="10"/>
      <c r="H364" s="10"/>
      <c r="I364" s="10"/>
      <c r="J364" s="10"/>
      <c r="K364" s="10"/>
    </row>
    <row r="365" spans="1:11" x14ac:dyDescent="0.2">
      <c r="A365">
        <v>362</v>
      </c>
      <c r="B365">
        <v>145</v>
      </c>
      <c r="C365">
        <v>153</v>
      </c>
      <c r="D365" t="str">
        <v>Loss</v>
      </c>
      <c r="E365">
        <f t="shared" si="7"/>
        <v>298</v>
      </c>
      <c r="G365" s="10"/>
      <c r="H365" s="10"/>
      <c r="I365" s="10"/>
      <c r="J365" s="10"/>
      <c r="K365" s="10"/>
    </row>
    <row r="366" spans="1:11" x14ac:dyDescent="0.2">
      <c r="A366">
        <v>363</v>
      </c>
      <c r="B366">
        <v>99</v>
      </c>
      <c r="C366">
        <v>146</v>
      </c>
      <c r="D366" t="str">
        <v>Loss</v>
      </c>
      <c r="E366">
        <f t="shared" si="7"/>
        <v>245</v>
      </c>
      <c r="G366" s="10"/>
      <c r="H366" s="10"/>
      <c r="I366" s="10"/>
      <c r="J366" s="10"/>
      <c r="K366" s="10"/>
    </row>
    <row r="367" spans="1:11" x14ac:dyDescent="0.2">
      <c r="A367">
        <v>364</v>
      </c>
      <c r="B367">
        <v>117</v>
      </c>
      <c r="C367">
        <v>141</v>
      </c>
      <c r="D367" t="str">
        <v>Loss</v>
      </c>
      <c r="E367">
        <f t="shared" si="7"/>
        <v>258</v>
      </c>
      <c r="G367" s="10"/>
      <c r="H367" s="10"/>
      <c r="I367" s="10"/>
      <c r="J367" s="10"/>
      <c r="K367" s="10"/>
    </row>
    <row r="368" spans="1:11" x14ac:dyDescent="0.2">
      <c r="A368">
        <v>365</v>
      </c>
      <c r="B368">
        <v>108</v>
      </c>
      <c r="C368">
        <v>174</v>
      </c>
      <c r="D368" t="str">
        <v>Loss</v>
      </c>
      <c r="E368">
        <f t="shared" si="7"/>
        <v>282</v>
      </c>
      <c r="G368" s="10"/>
      <c r="H368" s="10"/>
      <c r="I368" s="10"/>
      <c r="J368" s="10"/>
      <c r="K368" s="10"/>
    </row>
    <row r="369" spans="1:11" x14ac:dyDescent="0.2">
      <c r="A369">
        <v>366</v>
      </c>
      <c r="B369">
        <v>109</v>
      </c>
      <c r="C369">
        <v>125</v>
      </c>
      <c r="D369" t="str">
        <v>Loss</v>
      </c>
      <c r="E369">
        <f t="shared" si="7"/>
        <v>234</v>
      </c>
      <c r="G369" s="10"/>
      <c r="H369" s="10"/>
      <c r="I369" s="10"/>
      <c r="J369" s="10"/>
      <c r="K369" s="10"/>
    </row>
    <row r="370" spans="1:11" x14ac:dyDescent="0.2">
      <c r="A370">
        <v>367</v>
      </c>
      <c r="B370">
        <v>101</v>
      </c>
      <c r="C370">
        <v>155</v>
      </c>
      <c r="D370" t="str">
        <v>Loss</v>
      </c>
      <c r="E370">
        <f t="shared" si="7"/>
        <v>256</v>
      </c>
      <c r="G370" s="10"/>
      <c r="H370" s="10"/>
      <c r="I370" s="10"/>
      <c r="J370" s="10"/>
      <c r="K370" s="10"/>
    </row>
    <row r="371" spans="1:11" x14ac:dyDescent="0.2">
      <c r="A371">
        <v>368</v>
      </c>
      <c r="B371">
        <v>131</v>
      </c>
      <c r="C371">
        <v>130</v>
      </c>
      <c r="D371" t="str">
        <v>Win</v>
      </c>
      <c r="E371">
        <f t="shared" si="7"/>
        <v>261</v>
      </c>
      <c r="G371" s="10"/>
      <c r="H371" s="10"/>
      <c r="I371" s="10"/>
      <c r="J371" s="10"/>
      <c r="K371" s="10"/>
    </row>
    <row r="372" spans="1:11" x14ac:dyDescent="0.2">
      <c r="A372">
        <v>369</v>
      </c>
      <c r="B372">
        <v>92</v>
      </c>
      <c r="C372">
        <v>118</v>
      </c>
      <c r="D372" t="str">
        <v>Loss</v>
      </c>
      <c r="E372">
        <f t="shared" si="7"/>
        <v>210</v>
      </c>
      <c r="G372" s="10"/>
      <c r="H372" s="10"/>
      <c r="I372" s="10"/>
      <c r="J372" s="10"/>
      <c r="K372" s="10"/>
    </row>
    <row r="373" spans="1:11" x14ac:dyDescent="0.2">
      <c r="A373">
        <v>370</v>
      </c>
      <c r="B373">
        <v>117</v>
      </c>
      <c r="C373">
        <v>146</v>
      </c>
      <c r="D373" t="str">
        <v>Loss</v>
      </c>
      <c r="E373">
        <f t="shared" si="7"/>
        <v>263</v>
      </c>
      <c r="G373" s="10"/>
      <c r="H373" s="10"/>
      <c r="I373" s="10"/>
      <c r="J373" s="10"/>
      <c r="K373" s="10"/>
    </row>
    <row r="374" spans="1:11" x14ac:dyDescent="0.2">
      <c r="A374">
        <v>371</v>
      </c>
      <c r="B374">
        <v>150</v>
      </c>
      <c r="C374">
        <v>176</v>
      </c>
      <c r="D374" t="str">
        <v>Loss</v>
      </c>
      <c r="E374">
        <f t="shared" si="7"/>
        <v>326</v>
      </c>
      <c r="G374" s="10"/>
      <c r="H374" s="10"/>
      <c r="I374" s="10"/>
      <c r="J374" s="10"/>
      <c r="K374" s="10"/>
    </row>
    <row r="375" spans="1:11" x14ac:dyDescent="0.2">
      <c r="A375">
        <v>372</v>
      </c>
      <c r="B375">
        <v>119</v>
      </c>
      <c r="C375">
        <v>124</v>
      </c>
      <c r="D375" t="str">
        <v>Loss</v>
      </c>
      <c r="E375">
        <f t="shared" si="7"/>
        <v>243</v>
      </c>
      <c r="G375" s="10"/>
      <c r="H375" s="10"/>
      <c r="I375" s="10"/>
      <c r="J375" s="10"/>
      <c r="K375" s="10"/>
    </row>
    <row r="376" spans="1:11" x14ac:dyDescent="0.2">
      <c r="A376">
        <v>373</v>
      </c>
      <c r="B376">
        <v>134</v>
      </c>
      <c r="C376">
        <v>150</v>
      </c>
      <c r="D376" t="str">
        <v>Loss</v>
      </c>
      <c r="E376">
        <f t="shared" si="7"/>
        <v>284</v>
      </c>
      <c r="G376" s="10"/>
      <c r="H376" s="10"/>
      <c r="I376" s="10"/>
      <c r="J376" s="10"/>
      <c r="K376" s="10"/>
    </row>
    <row r="377" spans="1:11" x14ac:dyDescent="0.2">
      <c r="A377">
        <v>374</v>
      </c>
      <c r="B377">
        <v>114</v>
      </c>
      <c r="C377">
        <v>132</v>
      </c>
      <c r="D377" t="str">
        <v>Loss</v>
      </c>
      <c r="E377">
        <f t="shared" si="7"/>
        <v>246</v>
      </c>
      <c r="G377" s="10"/>
      <c r="H377" s="10"/>
      <c r="I377" s="10"/>
      <c r="J377" s="10"/>
      <c r="K377" s="10"/>
    </row>
    <row r="378" spans="1:11" x14ac:dyDescent="0.2">
      <c r="A378">
        <v>375</v>
      </c>
      <c r="B378">
        <v>98</v>
      </c>
      <c r="C378">
        <v>140</v>
      </c>
      <c r="D378" t="str">
        <v>Loss</v>
      </c>
      <c r="E378">
        <f t="shared" si="7"/>
        <v>238</v>
      </c>
      <c r="G378" s="10"/>
      <c r="H378" s="10"/>
      <c r="I378" s="10"/>
      <c r="J378" s="10"/>
      <c r="K378" s="10"/>
    </row>
    <row r="379" spans="1:11" x14ac:dyDescent="0.2">
      <c r="A379">
        <v>376</v>
      </c>
      <c r="B379">
        <v>102</v>
      </c>
      <c r="C379">
        <v>143</v>
      </c>
      <c r="D379" t="str">
        <v>Loss</v>
      </c>
      <c r="E379">
        <f t="shared" si="7"/>
        <v>245</v>
      </c>
      <c r="G379" s="10"/>
      <c r="H379" s="10"/>
      <c r="I379" s="10"/>
      <c r="J379" s="10"/>
      <c r="K379" s="10"/>
    </row>
    <row r="380" spans="1:11" x14ac:dyDescent="0.2">
      <c r="A380">
        <v>377</v>
      </c>
      <c r="B380">
        <v>121</v>
      </c>
      <c r="C380">
        <v>148</v>
      </c>
      <c r="D380" t="str">
        <v>Loss</v>
      </c>
      <c r="E380">
        <f t="shared" si="7"/>
        <v>269</v>
      </c>
      <c r="G380" s="10"/>
      <c r="H380" s="10"/>
      <c r="I380" s="10"/>
      <c r="J380" s="10"/>
      <c r="K380" s="10"/>
    </row>
    <row r="381" spans="1:11" x14ac:dyDescent="0.2">
      <c r="A381">
        <v>378</v>
      </c>
      <c r="B381">
        <v>121</v>
      </c>
      <c r="C381">
        <v>138</v>
      </c>
      <c r="D381" t="str">
        <v>Loss</v>
      </c>
      <c r="E381">
        <f t="shared" si="7"/>
        <v>259</v>
      </c>
      <c r="G381" s="10"/>
      <c r="H381" s="10"/>
      <c r="I381" s="10"/>
      <c r="J381" s="10"/>
      <c r="K381" s="10"/>
    </row>
    <row r="382" spans="1:11" x14ac:dyDescent="0.2">
      <c r="A382">
        <v>379</v>
      </c>
      <c r="B382">
        <v>105</v>
      </c>
      <c r="C382">
        <v>149</v>
      </c>
      <c r="D382" t="str">
        <v>Loss</v>
      </c>
      <c r="E382">
        <f t="shared" si="7"/>
        <v>254</v>
      </c>
      <c r="G382" s="10"/>
      <c r="H382" s="10"/>
      <c r="I382" s="10"/>
      <c r="J382" s="10"/>
      <c r="K382" s="10"/>
    </row>
    <row r="383" spans="1:11" x14ac:dyDescent="0.2">
      <c r="A383">
        <v>380</v>
      </c>
      <c r="B383">
        <v>112</v>
      </c>
      <c r="C383">
        <v>147</v>
      </c>
      <c r="D383" t="str">
        <v>Loss</v>
      </c>
      <c r="E383">
        <f t="shared" si="7"/>
        <v>259</v>
      </c>
      <c r="G383" s="10"/>
      <c r="H383" s="10"/>
      <c r="I383" s="10"/>
      <c r="J383" s="10"/>
      <c r="K383" s="10"/>
    </row>
    <row r="384" spans="1:11" x14ac:dyDescent="0.2">
      <c r="A384">
        <v>381</v>
      </c>
      <c r="B384">
        <v>129</v>
      </c>
      <c r="C384">
        <v>99</v>
      </c>
      <c r="D384" t="str">
        <v>Win</v>
      </c>
      <c r="E384">
        <f t="shared" si="7"/>
        <v>228</v>
      </c>
      <c r="G384" s="10"/>
      <c r="H384" s="10"/>
      <c r="I384" s="10"/>
      <c r="J384" s="10"/>
      <c r="K384" s="10"/>
    </row>
    <row r="385" spans="1:11" x14ac:dyDescent="0.2">
      <c r="A385">
        <v>382</v>
      </c>
      <c r="B385">
        <v>128</v>
      </c>
      <c r="C385">
        <v>140</v>
      </c>
      <c r="D385" t="str">
        <v>Loss</v>
      </c>
      <c r="E385">
        <f t="shared" si="7"/>
        <v>268</v>
      </c>
      <c r="G385" s="10"/>
      <c r="H385" s="10"/>
      <c r="I385" s="10"/>
      <c r="J385" s="10"/>
      <c r="K385" s="10"/>
    </row>
    <row r="386" spans="1:11" x14ac:dyDescent="0.2">
      <c r="A386">
        <v>383</v>
      </c>
      <c r="B386">
        <v>122</v>
      </c>
      <c r="C386">
        <v>169</v>
      </c>
      <c r="D386" t="str">
        <v>Loss</v>
      </c>
      <c r="E386">
        <f t="shared" si="7"/>
        <v>291</v>
      </c>
      <c r="G386" s="10"/>
      <c r="H386" s="10"/>
      <c r="I386" s="10"/>
      <c r="J386" s="10"/>
      <c r="K386" s="10"/>
    </row>
    <row r="387" spans="1:11" x14ac:dyDescent="0.2">
      <c r="A387">
        <v>384</v>
      </c>
      <c r="B387">
        <v>127</v>
      </c>
      <c r="C387">
        <v>136</v>
      </c>
      <c r="D387" t="str">
        <v>Loss</v>
      </c>
      <c r="E387">
        <f t="shared" si="7"/>
        <v>263</v>
      </c>
      <c r="G387" s="10"/>
      <c r="H387" s="10"/>
      <c r="I387" s="10"/>
      <c r="J387" s="10"/>
      <c r="K387" s="10"/>
    </row>
    <row r="388" spans="1:11" x14ac:dyDescent="0.2">
      <c r="A388">
        <v>385</v>
      </c>
      <c r="B388">
        <v>130</v>
      </c>
      <c r="C388">
        <v>153</v>
      </c>
      <c r="D388" t="str">
        <v>Loss</v>
      </c>
      <c r="E388">
        <f t="shared" ref="E388:E451" si="8">SUM(B388:C388)</f>
        <v>283</v>
      </c>
      <c r="G388" s="10"/>
      <c r="H388" s="10"/>
      <c r="I388" s="10"/>
      <c r="J388" s="10"/>
      <c r="K388" s="10"/>
    </row>
    <row r="389" spans="1:11" x14ac:dyDescent="0.2">
      <c r="A389">
        <v>386</v>
      </c>
      <c r="B389">
        <v>100</v>
      </c>
      <c r="C389">
        <v>143</v>
      </c>
      <c r="D389" t="str">
        <v>Loss</v>
      </c>
      <c r="E389">
        <f t="shared" si="8"/>
        <v>243</v>
      </c>
      <c r="G389" s="10"/>
      <c r="H389" s="10"/>
      <c r="I389" s="10"/>
      <c r="J389" s="10"/>
      <c r="K389" s="10"/>
    </row>
    <row r="390" spans="1:11" x14ac:dyDescent="0.2">
      <c r="A390">
        <v>387</v>
      </c>
      <c r="B390">
        <v>89</v>
      </c>
      <c r="C390">
        <v>122</v>
      </c>
      <c r="D390" t="str">
        <v>Loss</v>
      </c>
      <c r="E390">
        <f t="shared" si="8"/>
        <v>211</v>
      </c>
      <c r="G390" s="10"/>
      <c r="H390" s="10"/>
      <c r="I390" s="10"/>
      <c r="J390" s="10"/>
      <c r="K390" s="10"/>
    </row>
    <row r="391" spans="1:11" x14ac:dyDescent="0.2">
      <c r="A391">
        <v>388</v>
      </c>
      <c r="B391">
        <v>94</v>
      </c>
      <c r="C391">
        <v>146</v>
      </c>
      <c r="D391" t="str">
        <v>Loss</v>
      </c>
      <c r="E391">
        <f t="shared" si="8"/>
        <v>240</v>
      </c>
      <c r="G391" s="10"/>
      <c r="H391" s="10"/>
      <c r="I391" s="10"/>
      <c r="J391" s="10"/>
      <c r="K391" s="10"/>
    </row>
    <row r="392" spans="1:11" x14ac:dyDescent="0.2">
      <c r="A392">
        <v>389</v>
      </c>
      <c r="B392">
        <v>123</v>
      </c>
      <c r="C392">
        <v>142</v>
      </c>
      <c r="D392" t="str">
        <v>Loss</v>
      </c>
      <c r="E392">
        <f t="shared" si="8"/>
        <v>265</v>
      </c>
      <c r="G392" s="10"/>
      <c r="H392" s="10"/>
      <c r="I392" s="10"/>
      <c r="J392" s="10"/>
      <c r="K392" s="10"/>
    </row>
    <row r="393" spans="1:11" x14ac:dyDescent="0.2">
      <c r="A393">
        <v>390</v>
      </c>
      <c r="B393">
        <v>124</v>
      </c>
      <c r="C393">
        <v>168</v>
      </c>
      <c r="D393" t="str">
        <v>Loss</v>
      </c>
      <c r="E393">
        <f t="shared" si="8"/>
        <v>292</v>
      </c>
      <c r="G393" s="10"/>
      <c r="H393" s="10"/>
      <c r="I393" s="10"/>
      <c r="J393" s="10"/>
      <c r="K393" s="10"/>
    </row>
    <row r="394" spans="1:11" x14ac:dyDescent="0.2">
      <c r="A394">
        <v>391</v>
      </c>
      <c r="B394">
        <v>117</v>
      </c>
      <c r="C394">
        <v>148</v>
      </c>
      <c r="D394" t="str">
        <v>Loss</v>
      </c>
      <c r="E394">
        <f t="shared" si="8"/>
        <v>265</v>
      </c>
      <c r="G394" s="10"/>
      <c r="H394" s="10"/>
      <c r="I394" s="10"/>
      <c r="J394" s="10"/>
      <c r="K394" s="10"/>
    </row>
    <row r="395" spans="1:11" x14ac:dyDescent="0.2">
      <c r="A395">
        <v>392</v>
      </c>
      <c r="B395">
        <v>125</v>
      </c>
      <c r="C395">
        <v>165</v>
      </c>
      <c r="D395" t="str">
        <v>Loss</v>
      </c>
      <c r="E395">
        <f t="shared" si="8"/>
        <v>290</v>
      </c>
      <c r="G395" s="10"/>
      <c r="H395" s="10"/>
      <c r="I395" s="10"/>
      <c r="J395" s="10"/>
      <c r="K395" s="10"/>
    </row>
    <row r="396" spans="1:11" x14ac:dyDescent="0.2">
      <c r="A396">
        <v>393</v>
      </c>
      <c r="B396">
        <v>125</v>
      </c>
      <c r="C396">
        <v>139</v>
      </c>
      <c r="D396" t="str">
        <v>Loss</v>
      </c>
      <c r="E396">
        <f t="shared" si="8"/>
        <v>264</v>
      </c>
      <c r="G396" s="10"/>
      <c r="H396" s="10"/>
      <c r="I396" s="10"/>
      <c r="J396" s="10"/>
      <c r="K396" s="10"/>
    </row>
    <row r="397" spans="1:11" x14ac:dyDescent="0.2">
      <c r="A397">
        <v>394</v>
      </c>
      <c r="B397">
        <v>113</v>
      </c>
      <c r="C397">
        <v>161</v>
      </c>
      <c r="D397" t="str">
        <v>Loss</v>
      </c>
      <c r="E397">
        <f t="shared" si="8"/>
        <v>274</v>
      </c>
      <c r="G397" s="10"/>
      <c r="H397" s="10"/>
      <c r="I397" s="10"/>
      <c r="J397" s="10"/>
      <c r="K397" s="10"/>
    </row>
    <row r="398" spans="1:11" x14ac:dyDescent="0.2">
      <c r="A398">
        <v>395</v>
      </c>
      <c r="B398">
        <v>133</v>
      </c>
      <c r="C398">
        <v>149</v>
      </c>
      <c r="D398" t="str">
        <v>Loss</v>
      </c>
      <c r="E398">
        <f t="shared" si="8"/>
        <v>282</v>
      </c>
      <c r="G398" s="10"/>
      <c r="H398" s="10"/>
      <c r="I398" s="10"/>
      <c r="J398" s="10"/>
      <c r="K398" s="10"/>
    </row>
    <row r="399" spans="1:11" x14ac:dyDescent="0.2">
      <c r="A399">
        <v>396</v>
      </c>
      <c r="B399">
        <v>127</v>
      </c>
      <c r="C399">
        <v>144</v>
      </c>
      <c r="D399" t="str">
        <v>Loss</v>
      </c>
      <c r="E399">
        <f t="shared" si="8"/>
        <v>271</v>
      </c>
      <c r="G399" s="10"/>
      <c r="H399" s="10"/>
      <c r="I399" s="10"/>
      <c r="J399" s="10"/>
      <c r="K399" s="10"/>
    </row>
    <row r="400" spans="1:11" x14ac:dyDescent="0.2">
      <c r="A400">
        <v>397</v>
      </c>
      <c r="B400">
        <v>126</v>
      </c>
      <c r="C400">
        <v>121</v>
      </c>
      <c r="D400" t="str">
        <v>Win</v>
      </c>
      <c r="E400">
        <f t="shared" si="8"/>
        <v>247</v>
      </c>
      <c r="G400" s="10"/>
      <c r="H400" s="10"/>
      <c r="I400" s="10"/>
      <c r="J400" s="10"/>
      <c r="K400" s="10"/>
    </row>
    <row r="401" spans="1:11" x14ac:dyDescent="0.2">
      <c r="A401">
        <v>398</v>
      </c>
      <c r="B401">
        <v>115</v>
      </c>
      <c r="C401">
        <v>168</v>
      </c>
      <c r="D401" t="str">
        <v>Loss</v>
      </c>
      <c r="E401">
        <f t="shared" si="8"/>
        <v>283</v>
      </c>
      <c r="G401" s="10"/>
      <c r="H401" s="10"/>
      <c r="I401" s="10"/>
      <c r="J401" s="10"/>
      <c r="K401" s="10"/>
    </row>
    <row r="402" spans="1:11" x14ac:dyDescent="0.2">
      <c r="A402">
        <v>399</v>
      </c>
      <c r="B402">
        <v>141</v>
      </c>
      <c r="C402">
        <v>150</v>
      </c>
      <c r="D402" t="str">
        <v>Loss</v>
      </c>
      <c r="E402">
        <f t="shared" si="8"/>
        <v>291</v>
      </c>
      <c r="G402" s="10"/>
      <c r="H402" s="10"/>
      <c r="I402" s="10"/>
      <c r="J402" s="10"/>
      <c r="K402" s="10"/>
    </row>
    <row r="403" spans="1:11" x14ac:dyDescent="0.2">
      <c r="A403">
        <v>400</v>
      </c>
      <c r="B403">
        <v>129</v>
      </c>
      <c r="C403">
        <v>153</v>
      </c>
      <c r="D403" t="str">
        <v>Loss</v>
      </c>
      <c r="E403">
        <f t="shared" si="8"/>
        <v>282</v>
      </c>
      <c r="G403" s="10"/>
      <c r="H403" s="10"/>
      <c r="I403" s="10"/>
      <c r="J403" s="10"/>
      <c r="K403" s="10"/>
    </row>
    <row r="404" spans="1:11" x14ac:dyDescent="0.2">
      <c r="A404">
        <v>401</v>
      </c>
      <c r="B404">
        <v>100</v>
      </c>
      <c r="C404">
        <v>146</v>
      </c>
      <c r="D404" t="str">
        <v>Loss</v>
      </c>
      <c r="E404">
        <f t="shared" si="8"/>
        <v>246</v>
      </c>
      <c r="G404" s="10"/>
      <c r="H404" s="10"/>
      <c r="I404" s="10"/>
      <c r="J404" s="10"/>
      <c r="K404" s="10"/>
    </row>
    <row r="405" spans="1:11" x14ac:dyDescent="0.2">
      <c r="A405">
        <v>402</v>
      </c>
      <c r="B405">
        <v>107</v>
      </c>
      <c r="C405">
        <v>146</v>
      </c>
      <c r="D405" t="str">
        <v>Loss</v>
      </c>
      <c r="E405">
        <f t="shared" si="8"/>
        <v>253</v>
      </c>
      <c r="G405" s="10"/>
      <c r="H405" s="10"/>
      <c r="I405" s="10"/>
      <c r="J405" s="10"/>
      <c r="K405" s="10"/>
    </row>
    <row r="406" spans="1:11" x14ac:dyDescent="0.2">
      <c r="A406">
        <v>403</v>
      </c>
      <c r="B406">
        <v>135</v>
      </c>
      <c r="C406">
        <v>164</v>
      </c>
      <c r="D406" t="str">
        <v>Loss</v>
      </c>
      <c r="E406">
        <f t="shared" si="8"/>
        <v>299</v>
      </c>
      <c r="G406" s="10"/>
      <c r="H406" s="10"/>
      <c r="I406" s="10"/>
      <c r="J406" s="10"/>
      <c r="K406" s="10"/>
    </row>
    <row r="407" spans="1:11" x14ac:dyDescent="0.2">
      <c r="A407">
        <v>404</v>
      </c>
      <c r="B407">
        <v>107</v>
      </c>
      <c r="C407">
        <v>144</v>
      </c>
      <c r="D407" t="str">
        <v>Loss</v>
      </c>
      <c r="E407">
        <f t="shared" si="8"/>
        <v>251</v>
      </c>
      <c r="G407" s="10"/>
      <c r="H407" s="10"/>
      <c r="I407" s="10"/>
      <c r="J407" s="10"/>
      <c r="K407" s="10"/>
    </row>
    <row r="408" spans="1:11" x14ac:dyDescent="0.2">
      <c r="A408">
        <v>405</v>
      </c>
      <c r="B408">
        <v>142</v>
      </c>
      <c r="C408">
        <v>133</v>
      </c>
      <c r="D408" t="str">
        <v>Win</v>
      </c>
      <c r="E408">
        <f t="shared" si="8"/>
        <v>275</v>
      </c>
      <c r="G408" s="10"/>
      <c r="H408" s="10"/>
      <c r="I408" s="10"/>
      <c r="J408" s="10"/>
      <c r="K408" s="10"/>
    </row>
    <row r="409" spans="1:11" x14ac:dyDescent="0.2">
      <c r="A409">
        <v>406</v>
      </c>
      <c r="B409">
        <v>129</v>
      </c>
      <c r="C409">
        <v>162</v>
      </c>
      <c r="D409" t="str">
        <v>Loss</v>
      </c>
      <c r="E409">
        <f t="shared" si="8"/>
        <v>291</v>
      </c>
      <c r="G409" s="10"/>
      <c r="H409" s="10"/>
      <c r="I409" s="10"/>
      <c r="J409" s="10"/>
      <c r="K409" s="10"/>
    </row>
    <row r="410" spans="1:11" x14ac:dyDescent="0.2">
      <c r="A410">
        <v>407</v>
      </c>
      <c r="B410">
        <v>150</v>
      </c>
      <c r="C410">
        <v>150</v>
      </c>
      <c r="D410" t="str">
        <v>Tie</v>
      </c>
      <c r="E410">
        <f t="shared" si="8"/>
        <v>300</v>
      </c>
      <c r="G410" s="10"/>
      <c r="H410" s="10"/>
      <c r="I410" s="10"/>
      <c r="J410" s="10"/>
      <c r="K410" s="10"/>
    </row>
    <row r="411" spans="1:11" x14ac:dyDescent="0.2">
      <c r="A411">
        <v>408</v>
      </c>
      <c r="B411">
        <v>117</v>
      </c>
      <c r="C411">
        <v>166</v>
      </c>
      <c r="D411" t="str">
        <v>Loss</v>
      </c>
      <c r="E411">
        <f t="shared" si="8"/>
        <v>283</v>
      </c>
      <c r="G411" s="10"/>
      <c r="H411" s="10"/>
      <c r="I411" s="10"/>
      <c r="J411" s="10"/>
      <c r="K411" s="10"/>
    </row>
    <row r="412" spans="1:11" x14ac:dyDescent="0.2">
      <c r="A412">
        <v>409</v>
      </c>
      <c r="B412">
        <v>129</v>
      </c>
      <c r="C412">
        <v>160</v>
      </c>
      <c r="D412" t="str">
        <v>Loss</v>
      </c>
      <c r="E412">
        <f t="shared" si="8"/>
        <v>289</v>
      </c>
      <c r="G412" s="10"/>
      <c r="H412" s="10"/>
      <c r="I412" s="10"/>
      <c r="J412" s="10"/>
      <c r="K412" s="10"/>
    </row>
    <row r="413" spans="1:11" x14ac:dyDescent="0.2">
      <c r="A413">
        <v>410</v>
      </c>
      <c r="B413">
        <v>103</v>
      </c>
      <c r="C413">
        <v>160</v>
      </c>
      <c r="D413" t="str">
        <v>Loss</v>
      </c>
      <c r="E413">
        <f t="shared" si="8"/>
        <v>263</v>
      </c>
      <c r="G413" s="10"/>
      <c r="H413" s="10"/>
      <c r="I413" s="10"/>
      <c r="J413" s="10"/>
      <c r="K413" s="10"/>
    </row>
    <row r="414" spans="1:11" x14ac:dyDescent="0.2">
      <c r="A414">
        <v>411</v>
      </c>
      <c r="B414">
        <v>126</v>
      </c>
      <c r="C414">
        <v>153</v>
      </c>
      <c r="D414" t="str">
        <v>Loss</v>
      </c>
      <c r="E414">
        <f t="shared" si="8"/>
        <v>279</v>
      </c>
      <c r="G414" s="10"/>
      <c r="H414" s="10"/>
      <c r="I414" s="10"/>
      <c r="J414" s="10"/>
      <c r="K414" s="10"/>
    </row>
    <row r="415" spans="1:11" x14ac:dyDescent="0.2">
      <c r="A415">
        <v>412</v>
      </c>
      <c r="B415">
        <v>112</v>
      </c>
      <c r="C415">
        <v>152</v>
      </c>
      <c r="D415" t="str">
        <v>Loss</v>
      </c>
      <c r="E415">
        <f t="shared" si="8"/>
        <v>264</v>
      </c>
      <c r="G415" s="10"/>
      <c r="H415" s="10"/>
      <c r="I415" s="10"/>
      <c r="J415" s="10"/>
      <c r="K415" s="10"/>
    </row>
    <row r="416" spans="1:11" x14ac:dyDescent="0.2">
      <c r="A416">
        <v>413</v>
      </c>
      <c r="B416">
        <v>122</v>
      </c>
      <c r="C416">
        <v>136</v>
      </c>
      <c r="D416" t="str">
        <v>Loss</v>
      </c>
      <c r="E416">
        <f t="shared" si="8"/>
        <v>258</v>
      </c>
      <c r="G416" s="10"/>
      <c r="H416" s="10"/>
      <c r="I416" s="10"/>
      <c r="J416" s="10"/>
      <c r="K416" s="10"/>
    </row>
    <row r="417" spans="1:11" x14ac:dyDescent="0.2">
      <c r="A417">
        <v>414</v>
      </c>
      <c r="B417">
        <v>106</v>
      </c>
      <c r="C417">
        <v>148</v>
      </c>
      <c r="D417" t="str">
        <v>Loss</v>
      </c>
      <c r="E417">
        <f t="shared" si="8"/>
        <v>254</v>
      </c>
      <c r="G417" s="10"/>
      <c r="H417" s="10"/>
      <c r="I417" s="10"/>
      <c r="J417" s="10"/>
      <c r="K417" s="10"/>
    </row>
    <row r="418" spans="1:11" x14ac:dyDescent="0.2">
      <c r="A418">
        <v>415</v>
      </c>
      <c r="B418">
        <v>98</v>
      </c>
      <c r="C418">
        <v>157</v>
      </c>
      <c r="D418" t="str">
        <v>Loss</v>
      </c>
      <c r="E418">
        <f t="shared" si="8"/>
        <v>255</v>
      </c>
      <c r="G418" s="10"/>
      <c r="H418" s="10"/>
      <c r="I418" s="10"/>
      <c r="J418" s="10"/>
      <c r="K418" s="10"/>
    </row>
    <row r="419" spans="1:11" x14ac:dyDescent="0.2">
      <c r="A419">
        <v>416</v>
      </c>
      <c r="B419">
        <v>95</v>
      </c>
      <c r="C419">
        <v>150</v>
      </c>
      <c r="D419" t="str">
        <v>Loss</v>
      </c>
      <c r="E419">
        <f t="shared" si="8"/>
        <v>245</v>
      </c>
      <c r="G419" s="10"/>
      <c r="H419" s="10"/>
      <c r="I419" s="10"/>
      <c r="J419" s="10"/>
      <c r="K419" s="10"/>
    </row>
    <row r="420" spans="1:11" x14ac:dyDescent="0.2">
      <c r="A420">
        <v>417</v>
      </c>
      <c r="B420">
        <v>112</v>
      </c>
      <c r="C420">
        <v>145</v>
      </c>
      <c r="D420" t="str">
        <v>Loss</v>
      </c>
      <c r="E420">
        <f t="shared" si="8"/>
        <v>257</v>
      </c>
      <c r="G420" s="10"/>
      <c r="H420" s="10"/>
      <c r="I420" s="10"/>
      <c r="J420" s="10"/>
      <c r="K420" s="10"/>
    </row>
    <row r="421" spans="1:11" x14ac:dyDescent="0.2">
      <c r="A421">
        <v>418</v>
      </c>
      <c r="B421">
        <v>110</v>
      </c>
      <c r="C421">
        <v>148</v>
      </c>
      <c r="D421" t="str">
        <v>Loss</v>
      </c>
      <c r="E421">
        <f t="shared" si="8"/>
        <v>258</v>
      </c>
      <c r="G421" s="10"/>
      <c r="H421" s="10"/>
      <c r="I421" s="10"/>
      <c r="J421" s="10"/>
      <c r="K421" s="10"/>
    </row>
    <row r="422" spans="1:11" x14ac:dyDescent="0.2">
      <c r="A422">
        <v>419</v>
      </c>
      <c r="B422">
        <v>116</v>
      </c>
      <c r="C422">
        <v>135</v>
      </c>
      <c r="D422" t="str">
        <v>Loss</v>
      </c>
      <c r="E422">
        <f t="shared" si="8"/>
        <v>251</v>
      </c>
      <c r="G422" s="10"/>
      <c r="H422" s="10"/>
      <c r="I422" s="10"/>
      <c r="J422" s="10"/>
      <c r="K422" s="10"/>
    </row>
    <row r="423" spans="1:11" x14ac:dyDescent="0.2">
      <c r="A423">
        <v>420</v>
      </c>
      <c r="B423">
        <v>116</v>
      </c>
      <c r="C423">
        <v>138</v>
      </c>
      <c r="D423" t="str">
        <v>Loss</v>
      </c>
      <c r="E423">
        <f t="shared" si="8"/>
        <v>254</v>
      </c>
      <c r="G423" s="10"/>
      <c r="H423" s="10"/>
      <c r="I423" s="10"/>
      <c r="J423" s="10"/>
      <c r="K423" s="10"/>
    </row>
    <row r="424" spans="1:11" x14ac:dyDescent="0.2">
      <c r="A424">
        <v>421</v>
      </c>
      <c r="B424">
        <v>139</v>
      </c>
      <c r="C424">
        <v>149</v>
      </c>
      <c r="D424" t="str">
        <v>Loss</v>
      </c>
      <c r="E424">
        <f t="shared" si="8"/>
        <v>288</v>
      </c>
      <c r="G424" s="10"/>
      <c r="H424" s="10"/>
      <c r="I424" s="10"/>
      <c r="J424" s="10"/>
      <c r="K424" s="10"/>
    </row>
    <row r="425" spans="1:11" x14ac:dyDescent="0.2">
      <c r="A425">
        <v>422</v>
      </c>
      <c r="B425">
        <v>106</v>
      </c>
      <c r="C425">
        <v>124</v>
      </c>
      <c r="D425" t="str">
        <v>Loss</v>
      </c>
      <c r="E425">
        <f t="shared" si="8"/>
        <v>230</v>
      </c>
      <c r="G425" s="10"/>
      <c r="H425" s="10"/>
      <c r="I425" s="10"/>
      <c r="J425" s="10"/>
      <c r="K425" s="10"/>
    </row>
    <row r="426" spans="1:11" x14ac:dyDescent="0.2">
      <c r="A426">
        <v>423</v>
      </c>
      <c r="B426">
        <v>92</v>
      </c>
      <c r="C426">
        <v>130</v>
      </c>
      <c r="D426" t="str">
        <v>Loss</v>
      </c>
      <c r="E426">
        <f t="shared" si="8"/>
        <v>222</v>
      </c>
      <c r="G426" s="10"/>
      <c r="H426" s="10"/>
      <c r="I426" s="10"/>
      <c r="J426" s="10"/>
      <c r="K426" s="10"/>
    </row>
    <row r="427" spans="1:11" x14ac:dyDescent="0.2">
      <c r="A427">
        <v>424</v>
      </c>
      <c r="B427">
        <v>105</v>
      </c>
      <c r="C427">
        <v>149</v>
      </c>
      <c r="D427" t="str">
        <v>Loss</v>
      </c>
      <c r="E427">
        <f t="shared" si="8"/>
        <v>254</v>
      </c>
      <c r="G427" s="10"/>
      <c r="H427" s="10"/>
      <c r="I427" s="10"/>
      <c r="J427" s="10"/>
      <c r="K427" s="10"/>
    </row>
    <row r="428" spans="1:11" x14ac:dyDescent="0.2">
      <c r="A428">
        <v>425</v>
      </c>
      <c r="B428">
        <v>117</v>
      </c>
      <c r="C428">
        <v>130</v>
      </c>
      <c r="D428" t="str">
        <v>Loss</v>
      </c>
      <c r="E428">
        <f t="shared" si="8"/>
        <v>247</v>
      </c>
      <c r="G428" s="10"/>
      <c r="H428" s="10"/>
      <c r="I428" s="10"/>
      <c r="J428" s="10"/>
      <c r="K428" s="10"/>
    </row>
    <row r="429" spans="1:11" x14ac:dyDescent="0.2">
      <c r="A429">
        <v>426</v>
      </c>
      <c r="B429">
        <v>131</v>
      </c>
      <c r="C429">
        <v>147</v>
      </c>
      <c r="D429" t="str">
        <v>Loss</v>
      </c>
      <c r="E429">
        <f t="shared" si="8"/>
        <v>278</v>
      </c>
      <c r="G429" s="10"/>
      <c r="H429" s="10"/>
      <c r="I429" s="10"/>
      <c r="J429" s="10"/>
      <c r="K429" s="10"/>
    </row>
    <row r="430" spans="1:11" x14ac:dyDescent="0.2">
      <c r="A430">
        <v>427</v>
      </c>
      <c r="B430">
        <v>78</v>
      </c>
      <c r="C430">
        <v>141</v>
      </c>
      <c r="D430" t="str">
        <v>Loss</v>
      </c>
      <c r="E430">
        <f t="shared" si="8"/>
        <v>219</v>
      </c>
      <c r="G430" s="10"/>
      <c r="H430" s="10"/>
      <c r="I430" s="10"/>
      <c r="J430" s="10"/>
      <c r="K430" s="10"/>
    </row>
    <row r="431" spans="1:11" x14ac:dyDescent="0.2">
      <c r="A431">
        <v>428</v>
      </c>
      <c r="B431">
        <v>120</v>
      </c>
      <c r="C431">
        <v>137</v>
      </c>
      <c r="D431" t="str">
        <v>Loss</v>
      </c>
      <c r="E431">
        <f t="shared" si="8"/>
        <v>257</v>
      </c>
      <c r="G431" s="10"/>
      <c r="H431" s="10"/>
      <c r="I431" s="10"/>
      <c r="J431" s="10"/>
      <c r="K431" s="10"/>
    </row>
    <row r="432" spans="1:11" x14ac:dyDescent="0.2">
      <c r="A432">
        <v>429</v>
      </c>
      <c r="B432">
        <v>127</v>
      </c>
      <c r="C432">
        <v>144</v>
      </c>
      <c r="D432" t="str">
        <v>Loss</v>
      </c>
      <c r="E432">
        <f t="shared" si="8"/>
        <v>271</v>
      </c>
      <c r="G432" s="10"/>
      <c r="H432" s="10"/>
      <c r="I432" s="10"/>
      <c r="J432" s="10"/>
      <c r="K432" s="10"/>
    </row>
    <row r="433" spans="1:11" x14ac:dyDescent="0.2">
      <c r="A433">
        <v>430</v>
      </c>
      <c r="B433">
        <v>132</v>
      </c>
      <c r="C433">
        <v>136</v>
      </c>
      <c r="D433" t="str">
        <v>Loss</v>
      </c>
      <c r="E433">
        <f t="shared" si="8"/>
        <v>268</v>
      </c>
      <c r="G433" s="10"/>
      <c r="H433" s="10"/>
      <c r="I433" s="10"/>
      <c r="J433" s="10"/>
      <c r="K433" s="10"/>
    </row>
    <row r="434" spans="1:11" x14ac:dyDescent="0.2">
      <c r="A434">
        <v>431</v>
      </c>
      <c r="B434">
        <v>125</v>
      </c>
      <c r="C434">
        <v>146</v>
      </c>
      <c r="D434" t="str">
        <v>Loss</v>
      </c>
      <c r="E434">
        <f t="shared" si="8"/>
        <v>271</v>
      </c>
      <c r="G434" s="10"/>
      <c r="H434" s="10"/>
      <c r="I434" s="10"/>
      <c r="J434" s="10"/>
      <c r="K434" s="10"/>
    </row>
    <row r="435" spans="1:11" x14ac:dyDescent="0.2">
      <c r="A435">
        <v>432</v>
      </c>
      <c r="B435">
        <v>103</v>
      </c>
      <c r="C435">
        <v>110</v>
      </c>
      <c r="D435" t="str">
        <v>Loss</v>
      </c>
      <c r="E435">
        <f t="shared" si="8"/>
        <v>213</v>
      </c>
      <c r="G435" s="10"/>
      <c r="H435" s="10"/>
      <c r="I435" s="10"/>
      <c r="J435" s="10"/>
      <c r="K435" s="10"/>
    </row>
    <row r="436" spans="1:11" x14ac:dyDescent="0.2">
      <c r="A436">
        <v>433</v>
      </c>
      <c r="B436">
        <v>123</v>
      </c>
      <c r="C436">
        <v>152</v>
      </c>
      <c r="D436" t="str">
        <v>Loss</v>
      </c>
      <c r="E436">
        <f t="shared" si="8"/>
        <v>275</v>
      </c>
      <c r="G436" s="10"/>
      <c r="H436" s="10"/>
      <c r="I436" s="10"/>
      <c r="J436" s="10"/>
      <c r="K436" s="10"/>
    </row>
    <row r="437" spans="1:11" x14ac:dyDescent="0.2">
      <c r="A437">
        <v>434</v>
      </c>
      <c r="B437">
        <v>128</v>
      </c>
      <c r="C437">
        <v>163</v>
      </c>
      <c r="D437" t="str">
        <v>Loss</v>
      </c>
      <c r="E437">
        <f t="shared" si="8"/>
        <v>291</v>
      </c>
      <c r="G437" s="10"/>
      <c r="H437" s="10"/>
      <c r="I437" s="10"/>
      <c r="J437" s="10"/>
      <c r="K437" s="10"/>
    </row>
    <row r="438" spans="1:11" x14ac:dyDescent="0.2">
      <c r="A438">
        <v>435</v>
      </c>
      <c r="B438">
        <v>112</v>
      </c>
      <c r="C438">
        <v>166</v>
      </c>
      <c r="D438" t="str">
        <v>Loss</v>
      </c>
      <c r="E438">
        <f t="shared" si="8"/>
        <v>278</v>
      </c>
      <c r="G438" s="10"/>
      <c r="H438" s="10"/>
      <c r="I438" s="10"/>
      <c r="J438" s="10"/>
      <c r="K438" s="10"/>
    </row>
    <row r="439" spans="1:11" x14ac:dyDescent="0.2">
      <c r="A439">
        <v>436</v>
      </c>
      <c r="B439">
        <v>119</v>
      </c>
      <c r="C439">
        <v>150</v>
      </c>
      <c r="D439" t="str">
        <v>Loss</v>
      </c>
      <c r="E439">
        <f t="shared" si="8"/>
        <v>269</v>
      </c>
      <c r="G439" s="10"/>
      <c r="H439" s="10"/>
      <c r="I439" s="10"/>
      <c r="J439" s="10"/>
      <c r="K439" s="10"/>
    </row>
    <row r="440" spans="1:11" x14ac:dyDescent="0.2">
      <c r="A440">
        <v>437</v>
      </c>
      <c r="B440">
        <v>106</v>
      </c>
      <c r="C440">
        <v>166</v>
      </c>
      <c r="D440" t="str">
        <v>Loss</v>
      </c>
      <c r="E440">
        <f t="shared" si="8"/>
        <v>272</v>
      </c>
      <c r="G440" s="10"/>
      <c r="H440" s="10"/>
      <c r="I440" s="10"/>
      <c r="J440" s="10"/>
      <c r="K440" s="10"/>
    </row>
    <row r="441" spans="1:11" x14ac:dyDescent="0.2">
      <c r="A441">
        <v>438</v>
      </c>
      <c r="B441">
        <v>112</v>
      </c>
      <c r="C441">
        <v>132</v>
      </c>
      <c r="D441" t="str">
        <v>Loss</v>
      </c>
      <c r="E441">
        <f t="shared" si="8"/>
        <v>244</v>
      </c>
      <c r="G441" s="10"/>
      <c r="H441" s="10"/>
      <c r="I441" s="10"/>
      <c r="J441" s="10"/>
      <c r="K441" s="10"/>
    </row>
    <row r="442" spans="1:11" x14ac:dyDescent="0.2">
      <c r="A442">
        <v>439</v>
      </c>
      <c r="B442">
        <v>99</v>
      </c>
      <c r="C442">
        <v>152</v>
      </c>
      <c r="D442" t="str">
        <v>Loss</v>
      </c>
      <c r="E442">
        <f t="shared" si="8"/>
        <v>251</v>
      </c>
      <c r="G442" s="10"/>
      <c r="H442" s="10"/>
      <c r="I442" s="10"/>
      <c r="J442" s="10"/>
      <c r="K442" s="10"/>
    </row>
    <row r="443" spans="1:11" x14ac:dyDescent="0.2">
      <c r="A443">
        <v>440</v>
      </c>
      <c r="B443">
        <v>128</v>
      </c>
      <c r="C443">
        <v>137</v>
      </c>
      <c r="D443" t="str">
        <v>Loss</v>
      </c>
      <c r="E443">
        <f t="shared" si="8"/>
        <v>265</v>
      </c>
      <c r="G443" s="10"/>
      <c r="H443" s="10"/>
      <c r="I443" s="10"/>
      <c r="J443" s="10"/>
      <c r="K443" s="10"/>
    </row>
    <row r="444" spans="1:11" x14ac:dyDescent="0.2">
      <c r="A444">
        <v>441</v>
      </c>
      <c r="B444">
        <v>101</v>
      </c>
      <c r="C444">
        <v>165</v>
      </c>
      <c r="D444" t="str">
        <v>Loss</v>
      </c>
      <c r="E444">
        <f t="shared" si="8"/>
        <v>266</v>
      </c>
      <c r="G444" s="10"/>
      <c r="H444" s="10"/>
      <c r="I444" s="10"/>
      <c r="J444" s="10"/>
      <c r="K444" s="10"/>
    </row>
    <row r="445" spans="1:11" x14ac:dyDescent="0.2">
      <c r="A445">
        <v>442</v>
      </c>
      <c r="B445">
        <v>128</v>
      </c>
      <c r="C445">
        <v>148</v>
      </c>
      <c r="D445" t="str">
        <v>Loss</v>
      </c>
      <c r="E445">
        <f t="shared" si="8"/>
        <v>276</v>
      </c>
      <c r="G445" s="10"/>
      <c r="H445" s="10"/>
      <c r="I445" s="10"/>
      <c r="J445" s="10"/>
      <c r="K445" s="10"/>
    </row>
    <row r="446" spans="1:11" x14ac:dyDescent="0.2">
      <c r="A446">
        <v>443</v>
      </c>
      <c r="B446">
        <v>112</v>
      </c>
      <c r="C446">
        <v>160</v>
      </c>
      <c r="D446" t="str">
        <v>Loss</v>
      </c>
      <c r="E446">
        <f t="shared" si="8"/>
        <v>272</v>
      </c>
      <c r="G446" s="10"/>
      <c r="H446" s="10"/>
      <c r="I446" s="10"/>
      <c r="J446" s="10"/>
      <c r="K446" s="10"/>
    </row>
    <row r="447" spans="1:11" x14ac:dyDescent="0.2">
      <c r="A447">
        <v>444</v>
      </c>
      <c r="B447">
        <v>101</v>
      </c>
      <c r="C447">
        <v>153</v>
      </c>
      <c r="D447" t="str">
        <v>Loss</v>
      </c>
      <c r="E447">
        <f t="shared" si="8"/>
        <v>254</v>
      </c>
      <c r="G447" s="10"/>
      <c r="H447" s="10"/>
      <c r="I447" s="10"/>
      <c r="J447" s="10"/>
      <c r="K447" s="10"/>
    </row>
    <row r="448" spans="1:11" x14ac:dyDescent="0.2">
      <c r="A448">
        <v>445</v>
      </c>
      <c r="B448">
        <v>127</v>
      </c>
      <c r="C448">
        <v>145</v>
      </c>
      <c r="D448" t="str">
        <v>Loss</v>
      </c>
      <c r="E448">
        <f t="shared" si="8"/>
        <v>272</v>
      </c>
      <c r="G448" s="10"/>
      <c r="H448" s="10"/>
      <c r="I448" s="10"/>
      <c r="J448" s="10"/>
      <c r="K448" s="10"/>
    </row>
    <row r="449" spans="1:11" x14ac:dyDescent="0.2">
      <c r="A449">
        <v>446</v>
      </c>
      <c r="B449">
        <v>115</v>
      </c>
      <c r="C449">
        <v>126</v>
      </c>
      <c r="D449" t="str">
        <v>Loss</v>
      </c>
      <c r="E449">
        <f t="shared" si="8"/>
        <v>241</v>
      </c>
      <c r="G449" s="10"/>
      <c r="H449" s="10"/>
      <c r="I449" s="10"/>
      <c r="J449" s="10"/>
      <c r="K449" s="10"/>
    </row>
    <row r="450" spans="1:11" x14ac:dyDescent="0.2">
      <c r="A450">
        <v>447</v>
      </c>
      <c r="B450">
        <v>113</v>
      </c>
      <c r="C450">
        <v>140</v>
      </c>
      <c r="D450" t="str">
        <v>Loss</v>
      </c>
      <c r="E450">
        <f t="shared" si="8"/>
        <v>253</v>
      </c>
      <c r="G450" s="10"/>
      <c r="H450" s="10"/>
      <c r="I450" s="10"/>
      <c r="J450" s="10"/>
      <c r="K450" s="10"/>
    </row>
    <row r="451" spans="1:11" x14ac:dyDescent="0.2">
      <c r="A451">
        <v>448</v>
      </c>
      <c r="B451">
        <v>124</v>
      </c>
      <c r="C451">
        <v>128</v>
      </c>
      <c r="D451" t="str">
        <v>Loss</v>
      </c>
      <c r="E451">
        <f t="shared" si="8"/>
        <v>252</v>
      </c>
      <c r="G451" s="10"/>
      <c r="H451" s="10"/>
      <c r="I451" s="10"/>
      <c r="J451" s="10"/>
      <c r="K451" s="10"/>
    </row>
    <row r="452" spans="1:11" x14ac:dyDescent="0.2">
      <c r="A452">
        <v>449</v>
      </c>
      <c r="B452">
        <v>116</v>
      </c>
      <c r="C452">
        <v>128</v>
      </c>
      <c r="D452" t="str">
        <v>Loss</v>
      </c>
      <c r="E452">
        <f t="shared" ref="E452:E503" si="9">SUM(B452:C452)</f>
        <v>244</v>
      </c>
      <c r="G452" s="10"/>
      <c r="H452" s="10"/>
      <c r="I452" s="10"/>
      <c r="J452" s="10"/>
      <c r="K452" s="10"/>
    </row>
    <row r="453" spans="1:11" x14ac:dyDescent="0.2">
      <c r="A453">
        <v>450</v>
      </c>
      <c r="B453">
        <v>98</v>
      </c>
      <c r="C453">
        <v>138</v>
      </c>
      <c r="D453" t="str">
        <v>Loss</v>
      </c>
      <c r="E453">
        <f t="shared" si="9"/>
        <v>236</v>
      </c>
      <c r="G453" s="10"/>
      <c r="H453" s="10"/>
      <c r="I453" s="10"/>
      <c r="J453" s="10"/>
      <c r="K453" s="10"/>
    </row>
    <row r="454" spans="1:11" x14ac:dyDescent="0.2">
      <c r="A454">
        <v>451</v>
      </c>
      <c r="B454">
        <v>108</v>
      </c>
      <c r="C454">
        <v>155</v>
      </c>
      <c r="D454" t="str">
        <v>Loss</v>
      </c>
      <c r="E454">
        <f t="shared" si="9"/>
        <v>263</v>
      </c>
      <c r="G454" s="10"/>
      <c r="H454" s="10"/>
      <c r="I454" s="10"/>
      <c r="J454" s="10"/>
      <c r="K454" s="10"/>
    </row>
    <row r="455" spans="1:11" x14ac:dyDescent="0.2">
      <c r="A455">
        <v>452</v>
      </c>
      <c r="B455">
        <v>108</v>
      </c>
      <c r="C455">
        <v>151</v>
      </c>
      <c r="D455" t="str">
        <v>Loss</v>
      </c>
      <c r="E455">
        <f t="shared" si="9"/>
        <v>259</v>
      </c>
      <c r="G455" s="10"/>
      <c r="H455" s="10"/>
      <c r="I455" s="10"/>
      <c r="J455" s="10"/>
      <c r="K455" s="10"/>
    </row>
    <row r="456" spans="1:11" x14ac:dyDescent="0.2">
      <c r="A456">
        <v>453</v>
      </c>
      <c r="B456">
        <v>105</v>
      </c>
      <c r="C456">
        <v>152</v>
      </c>
      <c r="D456" t="str">
        <v>Loss</v>
      </c>
      <c r="E456">
        <f t="shared" si="9"/>
        <v>257</v>
      </c>
      <c r="G456" s="10"/>
      <c r="H456" s="10"/>
      <c r="I456" s="10"/>
      <c r="J456" s="10"/>
      <c r="K456" s="10"/>
    </row>
    <row r="457" spans="1:11" x14ac:dyDescent="0.2">
      <c r="A457">
        <v>454</v>
      </c>
      <c r="B457">
        <v>121</v>
      </c>
      <c r="C457">
        <v>141</v>
      </c>
      <c r="D457" t="str">
        <v>Loss</v>
      </c>
      <c r="E457">
        <f t="shared" si="9"/>
        <v>262</v>
      </c>
      <c r="G457" s="10"/>
      <c r="H457" s="10"/>
      <c r="I457" s="10"/>
      <c r="J457" s="10"/>
      <c r="K457" s="10"/>
    </row>
    <row r="458" spans="1:11" x14ac:dyDescent="0.2">
      <c r="A458">
        <v>455</v>
      </c>
      <c r="B458">
        <v>100</v>
      </c>
      <c r="C458">
        <v>148</v>
      </c>
      <c r="D458" t="str">
        <v>Loss</v>
      </c>
      <c r="E458">
        <f t="shared" si="9"/>
        <v>248</v>
      </c>
      <c r="G458" s="10"/>
      <c r="H458" s="10"/>
      <c r="I458" s="10"/>
      <c r="J458" s="10"/>
      <c r="K458" s="10"/>
    </row>
    <row r="459" spans="1:11" x14ac:dyDescent="0.2">
      <c r="A459">
        <v>456</v>
      </c>
      <c r="B459">
        <v>127</v>
      </c>
      <c r="C459">
        <v>146</v>
      </c>
      <c r="D459" t="str">
        <v>Loss</v>
      </c>
      <c r="E459">
        <f t="shared" si="9"/>
        <v>273</v>
      </c>
      <c r="G459" s="10"/>
      <c r="H459" s="10"/>
      <c r="I459" s="10"/>
      <c r="J459" s="10"/>
      <c r="K459" s="10"/>
    </row>
    <row r="460" spans="1:11" x14ac:dyDescent="0.2">
      <c r="A460">
        <v>457</v>
      </c>
      <c r="B460">
        <v>121</v>
      </c>
      <c r="C460">
        <v>147</v>
      </c>
      <c r="D460" t="str">
        <v>Loss</v>
      </c>
      <c r="E460">
        <f t="shared" si="9"/>
        <v>268</v>
      </c>
      <c r="G460" s="10"/>
      <c r="H460" s="10"/>
      <c r="I460" s="10"/>
      <c r="J460" s="10"/>
      <c r="K460" s="10"/>
    </row>
    <row r="461" spans="1:11" x14ac:dyDescent="0.2">
      <c r="A461">
        <v>458</v>
      </c>
      <c r="B461">
        <v>151</v>
      </c>
      <c r="C461">
        <v>158</v>
      </c>
      <c r="D461" t="str">
        <v>Loss</v>
      </c>
      <c r="E461">
        <f t="shared" si="9"/>
        <v>309</v>
      </c>
      <c r="G461" s="10"/>
      <c r="H461" s="10"/>
      <c r="I461" s="10"/>
      <c r="J461" s="10"/>
      <c r="K461" s="10"/>
    </row>
    <row r="462" spans="1:11" x14ac:dyDescent="0.2">
      <c r="A462">
        <v>459</v>
      </c>
      <c r="B462">
        <v>123</v>
      </c>
      <c r="C462">
        <v>165</v>
      </c>
      <c r="D462" t="str">
        <v>Loss</v>
      </c>
      <c r="E462">
        <f t="shared" si="9"/>
        <v>288</v>
      </c>
      <c r="G462" s="10"/>
      <c r="H462" s="10"/>
      <c r="I462" s="10"/>
      <c r="J462" s="10"/>
      <c r="K462" s="10"/>
    </row>
    <row r="463" spans="1:11" x14ac:dyDescent="0.2">
      <c r="A463">
        <v>460</v>
      </c>
      <c r="B463">
        <v>96</v>
      </c>
      <c r="C463">
        <v>118</v>
      </c>
      <c r="D463" t="str">
        <v>Loss</v>
      </c>
      <c r="E463">
        <f t="shared" si="9"/>
        <v>214</v>
      </c>
      <c r="G463" s="10"/>
      <c r="H463" s="10"/>
      <c r="I463" s="10"/>
      <c r="J463" s="10"/>
      <c r="K463" s="10"/>
    </row>
    <row r="464" spans="1:11" x14ac:dyDescent="0.2">
      <c r="A464">
        <v>461</v>
      </c>
      <c r="B464">
        <v>97</v>
      </c>
      <c r="C464">
        <v>141</v>
      </c>
      <c r="D464" t="str">
        <v>Loss</v>
      </c>
      <c r="E464">
        <f t="shared" si="9"/>
        <v>238</v>
      </c>
      <c r="G464" s="10"/>
      <c r="H464" s="10"/>
      <c r="I464" s="10"/>
      <c r="J464" s="10"/>
      <c r="K464" s="10"/>
    </row>
    <row r="465" spans="1:11" x14ac:dyDescent="0.2">
      <c r="A465">
        <v>462</v>
      </c>
      <c r="B465">
        <v>100</v>
      </c>
      <c r="C465">
        <v>152</v>
      </c>
      <c r="D465" t="str">
        <v>Loss</v>
      </c>
      <c r="E465">
        <f t="shared" si="9"/>
        <v>252</v>
      </c>
      <c r="G465" s="10"/>
      <c r="H465" s="10"/>
      <c r="I465" s="10"/>
      <c r="J465" s="10"/>
      <c r="K465" s="10"/>
    </row>
    <row r="466" spans="1:11" x14ac:dyDescent="0.2">
      <c r="A466">
        <v>463</v>
      </c>
      <c r="B466">
        <v>100</v>
      </c>
      <c r="C466">
        <v>169</v>
      </c>
      <c r="D466" t="str">
        <v>Loss</v>
      </c>
      <c r="E466">
        <f t="shared" si="9"/>
        <v>269</v>
      </c>
      <c r="G466" s="10"/>
      <c r="H466" s="10"/>
      <c r="I466" s="10"/>
      <c r="J466" s="10"/>
      <c r="K466" s="10"/>
    </row>
    <row r="467" spans="1:11" x14ac:dyDescent="0.2">
      <c r="A467">
        <v>464</v>
      </c>
      <c r="B467">
        <v>144</v>
      </c>
      <c r="C467">
        <v>138</v>
      </c>
      <c r="D467" t="str">
        <v>Win</v>
      </c>
      <c r="E467">
        <f t="shared" si="9"/>
        <v>282</v>
      </c>
      <c r="G467" s="10"/>
      <c r="H467" s="10"/>
      <c r="I467" s="10"/>
      <c r="J467" s="10"/>
      <c r="K467" s="10"/>
    </row>
    <row r="468" spans="1:11" x14ac:dyDescent="0.2">
      <c r="A468">
        <v>465</v>
      </c>
      <c r="B468">
        <v>107</v>
      </c>
      <c r="C468">
        <v>147</v>
      </c>
      <c r="D468" t="str">
        <v>Loss</v>
      </c>
      <c r="E468">
        <f t="shared" si="9"/>
        <v>254</v>
      </c>
      <c r="G468" s="10"/>
      <c r="H468" s="10"/>
      <c r="I468" s="10"/>
      <c r="J468" s="10"/>
      <c r="K468" s="10"/>
    </row>
    <row r="469" spans="1:11" x14ac:dyDescent="0.2">
      <c r="A469">
        <v>466</v>
      </c>
      <c r="B469">
        <v>112</v>
      </c>
      <c r="C469">
        <v>133</v>
      </c>
      <c r="D469" t="str">
        <v>Loss</v>
      </c>
      <c r="E469">
        <f t="shared" si="9"/>
        <v>245</v>
      </c>
      <c r="G469" s="10"/>
      <c r="H469" s="10"/>
      <c r="I469" s="10"/>
      <c r="J469" s="10"/>
      <c r="K469" s="10"/>
    </row>
    <row r="470" spans="1:11" x14ac:dyDescent="0.2">
      <c r="A470">
        <v>467</v>
      </c>
      <c r="B470">
        <v>124</v>
      </c>
      <c r="C470">
        <v>148</v>
      </c>
      <c r="D470" t="str">
        <v>Loss</v>
      </c>
      <c r="E470">
        <f t="shared" si="9"/>
        <v>272</v>
      </c>
      <c r="G470" s="10"/>
      <c r="H470" s="10"/>
      <c r="I470" s="10"/>
      <c r="J470" s="10"/>
      <c r="K470" s="10"/>
    </row>
    <row r="471" spans="1:11" x14ac:dyDescent="0.2">
      <c r="A471">
        <v>468</v>
      </c>
      <c r="B471">
        <v>107</v>
      </c>
      <c r="C471">
        <v>165</v>
      </c>
      <c r="D471" t="str">
        <v>Loss</v>
      </c>
      <c r="E471">
        <f t="shared" si="9"/>
        <v>272</v>
      </c>
      <c r="G471" s="10"/>
      <c r="H471" s="10"/>
      <c r="I471" s="10"/>
      <c r="J471" s="10"/>
      <c r="K471" s="10"/>
    </row>
    <row r="472" spans="1:11" x14ac:dyDescent="0.2">
      <c r="A472">
        <v>469</v>
      </c>
      <c r="B472">
        <v>115</v>
      </c>
      <c r="C472">
        <v>158</v>
      </c>
      <c r="D472" t="str">
        <v>Loss</v>
      </c>
      <c r="E472">
        <f t="shared" si="9"/>
        <v>273</v>
      </c>
      <c r="G472" s="10"/>
      <c r="H472" s="10"/>
      <c r="I472" s="10"/>
      <c r="J472" s="10"/>
      <c r="K472" s="10"/>
    </row>
    <row r="473" spans="1:11" x14ac:dyDescent="0.2">
      <c r="A473">
        <v>470</v>
      </c>
      <c r="B473">
        <v>97</v>
      </c>
      <c r="C473">
        <v>153</v>
      </c>
      <c r="D473" t="str">
        <v>Loss</v>
      </c>
      <c r="E473">
        <f t="shared" si="9"/>
        <v>250</v>
      </c>
      <c r="G473" s="10"/>
      <c r="H473" s="10"/>
      <c r="I473" s="10"/>
      <c r="J473" s="10"/>
      <c r="K473" s="10"/>
    </row>
    <row r="474" spans="1:11" x14ac:dyDescent="0.2">
      <c r="A474">
        <v>471</v>
      </c>
      <c r="B474">
        <v>106</v>
      </c>
      <c r="C474">
        <v>150</v>
      </c>
      <c r="D474" t="str">
        <v>Loss</v>
      </c>
      <c r="E474">
        <f t="shared" si="9"/>
        <v>256</v>
      </c>
      <c r="G474" s="10"/>
      <c r="H474" s="10"/>
      <c r="I474" s="10"/>
      <c r="J474" s="10"/>
      <c r="K474" s="10"/>
    </row>
    <row r="475" spans="1:11" x14ac:dyDescent="0.2">
      <c r="A475">
        <v>472</v>
      </c>
      <c r="B475">
        <v>138</v>
      </c>
      <c r="C475">
        <v>148</v>
      </c>
      <c r="D475" t="str">
        <v>Loss</v>
      </c>
      <c r="E475">
        <f t="shared" si="9"/>
        <v>286</v>
      </c>
      <c r="G475" s="10"/>
      <c r="H475" s="10"/>
      <c r="I475" s="10"/>
      <c r="J475" s="10"/>
      <c r="K475" s="10"/>
    </row>
    <row r="476" spans="1:11" x14ac:dyDescent="0.2">
      <c r="A476">
        <v>473</v>
      </c>
      <c r="B476">
        <v>124</v>
      </c>
      <c r="C476">
        <v>156</v>
      </c>
      <c r="D476" t="str">
        <v>Loss</v>
      </c>
      <c r="E476">
        <f t="shared" si="9"/>
        <v>280</v>
      </c>
      <c r="G476" s="10"/>
      <c r="H476" s="10"/>
      <c r="I476" s="10"/>
      <c r="J476" s="10"/>
      <c r="K476" s="10"/>
    </row>
    <row r="477" spans="1:11" x14ac:dyDescent="0.2">
      <c r="A477">
        <v>474</v>
      </c>
      <c r="B477">
        <v>97</v>
      </c>
      <c r="C477">
        <v>126</v>
      </c>
      <c r="D477" t="str">
        <v>Loss</v>
      </c>
      <c r="E477">
        <f t="shared" si="9"/>
        <v>223</v>
      </c>
      <c r="G477" s="10"/>
      <c r="H477" s="10"/>
      <c r="I477" s="10"/>
      <c r="J477" s="10"/>
      <c r="K477" s="10"/>
    </row>
    <row r="478" spans="1:11" x14ac:dyDescent="0.2">
      <c r="A478">
        <v>475</v>
      </c>
      <c r="B478">
        <v>128</v>
      </c>
      <c r="C478">
        <v>140</v>
      </c>
      <c r="D478" t="str">
        <v>Loss</v>
      </c>
      <c r="E478">
        <f t="shared" si="9"/>
        <v>268</v>
      </c>
      <c r="G478" s="10"/>
      <c r="H478" s="10"/>
      <c r="I478" s="10"/>
      <c r="J478" s="10"/>
      <c r="K478" s="10"/>
    </row>
    <row r="479" spans="1:11" x14ac:dyDescent="0.2">
      <c r="A479">
        <v>476</v>
      </c>
      <c r="B479">
        <v>98</v>
      </c>
      <c r="C479">
        <v>138</v>
      </c>
      <c r="D479" t="str">
        <v>Loss</v>
      </c>
      <c r="E479">
        <f t="shared" si="9"/>
        <v>236</v>
      </c>
      <c r="G479" s="10"/>
      <c r="H479" s="10"/>
      <c r="I479" s="10"/>
      <c r="J479" s="10"/>
      <c r="K479" s="10"/>
    </row>
    <row r="480" spans="1:11" x14ac:dyDescent="0.2">
      <c r="A480">
        <v>477</v>
      </c>
      <c r="B480">
        <v>123</v>
      </c>
      <c r="C480">
        <v>159</v>
      </c>
      <c r="D480" t="str">
        <v>Loss</v>
      </c>
      <c r="E480">
        <f t="shared" si="9"/>
        <v>282</v>
      </c>
      <c r="G480" s="10"/>
      <c r="H480" s="10"/>
      <c r="I480" s="10"/>
      <c r="J480" s="10"/>
      <c r="K480" s="10"/>
    </row>
    <row r="481" spans="1:11" x14ac:dyDescent="0.2">
      <c r="A481">
        <v>478</v>
      </c>
      <c r="B481">
        <v>98</v>
      </c>
      <c r="C481">
        <v>145</v>
      </c>
      <c r="D481" t="str">
        <v>Loss</v>
      </c>
      <c r="E481">
        <f t="shared" si="9"/>
        <v>243</v>
      </c>
      <c r="G481" s="10"/>
      <c r="H481" s="10"/>
      <c r="I481" s="10"/>
      <c r="J481" s="10"/>
      <c r="K481" s="10"/>
    </row>
    <row r="482" spans="1:11" x14ac:dyDescent="0.2">
      <c r="A482">
        <v>479</v>
      </c>
      <c r="B482">
        <v>117</v>
      </c>
      <c r="C482">
        <v>137</v>
      </c>
      <c r="D482" t="str">
        <v>Loss</v>
      </c>
      <c r="E482">
        <f t="shared" si="9"/>
        <v>254</v>
      </c>
      <c r="G482" s="10"/>
      <c r="H482" s="10"/>
      <c r="I482" s="10"/>
      <c r="J482" s="10"/>
      <c r="K482" s="10"/>
    </row>
    <row r="483" spans="1:11" x14ac:dyDescent="0.2">
      <c r="A483">
        <v>480</v>
      </c>
      <c r="B483">
        <v>106</v>
      </c>
      <c r="C483">
        <v>155</v>
      </c>
      <c r="D483" t="str">
        <v>Loss</v>
      </c>
      <c r="E483">
        <f t="shared" si="9"/>
        <v>261</v>
      </c>
      <c r="G483" s="10"/>
      <c r="H483" s="10"/>
      <c r="I483" s="10"/>
      <c r="J483" s="10"/>
      <c r="K483" s="10"/>
    </row>
    <row r="484" spans="1:11" x14ac:dyDescent="0.2">
      <c r="A484">
        <v>481</v>
      </c>
      <c r="B484">
        <v>100</v>
      </c>
      <c r="C484">
        <v>153</v>
      </c>
      <c r="D484" t="str">
        <v>Loss</v>
      </c>
      <c r="E484">
        <f t="shared" si="9"/>
        <v>253</v>
      </c>
      <c r="G484" s="10"/>
      <c r="H484" s="10"/>
      <c r="I484" s="10"/>
      <c r="J484" s="10"/>
      <c r="K484" s="10"/>
    </row>
    <row r="485" spans="1:11" x14ac:dyDescent="0.2">
      <c r="A485">
        <v>482</v>
      </c>
      <c r="B485">
        <v>121</v>
      </c>
      <c r="C485">
        <v>123</v>
      </c>
      <c r="D485" t="str">
        <v>Loss</v>
      </c>
      <c r="E485">
        <f t="shared" si="9"/>
        <v>244</v>
      </c>
      <c r="G485" s="10"/>
      <c r="H485" s="10"/>
      <c r="I485" s="10"/>
      <c r="J485" s="10"/>
      <c r="K485" s="10"/>
    </row>
    <row r="486" spans="1:11" x14ac:dyDescent="0.2">
      <c r="A486">
        <v>483</v>
      </c>
      <c r="B486">
        <v>122</v>
      </c>
      <c r="C486">
        <v>140</v>
      </c>
      <c r="D486" t="str">
        <v>Loss</v>
      </c>
      <c r="E486">
        <f t="shared" si="9"/>
        <v>262</v>
      </c>
      <c r="G486" s="10"/>
      <c r="H486" s="10"/>
      <c r="I486" s="10"/>
      <c r="J486" s="10"/>
      <c r="K486" s="10"/>
    </row>
    <row r="487" spans="1:11" x14ac:dyDescent="0.2">
      <c r="A487">
        <v>484</v>
      </c>
      <c r="B487">
        <v>115</v>
      </c>
      <c r="C487">
        <v>161</v>
      </c>
      <c r="D487" t="str">
        <v>Loss</v>
      </c>
      <c r="E487">
        <f t="shared" si="9"/>
        <v>276</v>
      </c>
      <c r="G487" s="10"/>
      <c r="H487" s="10"/>
      <c r="I487" s="10"/>
      <c r="J487" s="10"/>
      <c r="K487" s="10"/>
    </row>
    <row r="488" spans="1:11" x14ac:dyDescent="0.2">
      <c r="A488">
        <v>485</v>
      </c>
      <c r="B488">
        <v>113</v>
      </c>
      <c r="C488">
        <v>135</v>
      </c>
      <c r="D488" t="str">
        <v>Loss</v>
      </c>
      <c r="E488">
        <f t="shared" si="9"/>
        <v>248</v>
      </c>
      <c r="G488" s="10"/>
      <c r="H488" s="10"/>
      <c r="I488" s="10"/>
      <c r="J488" s="10"/>
      <c r="K488" s="10"/>
    </row>
    <row r="489" spans="1:11" x14ac:dyDescent="0.2">
      <c r="A489">
        <v>486</v>
      </c>
      <c r="B489">
        <v>116</v>
      </c>
      <c r="C489">
        <v>127</v>
      </c>
      <c r="D489" t="str">
        <v>Loss</v>
      </c>
      <c r="E489">
        <f t="shared" si="9"/>
        <v>243</v>
      </c>
      <c r="G489" s="10"/>
      <c r="H489" s="10"/>
      <c r="I489" s="10"/>
      <c r="J489" s="10"/>
      <c r="K489" s="10"/>
    </row>
    <row r="490" spans="1:11" x14ac:dyDescent="0.2">
      <c r="A490">
        <v>487</v>
      </c>
      <c r="B490">
        <v>93</v>
      </c>
      <c r="C490">
        <v>161</v>
      </c>
      <c r="D490" t="str">
        <v>Loss</v>
      </c>
      <c r="E490">
        <f t="shared" si="9"/>
        <v>254</v>
      </c>
      <c r="G490" s="10"/>
      <c r="H490" s="10"/>
      <c r="I490" s="10"/>
      <c r="J490" s="10"/>
      <c r="K490" s="10"/>
    </row>
    <row r="491" spans="1:11" x14ac:dyDescent="0.2">
      <c r="A491">
        <v>488</v>
      </c>
      <c r="B491">
        <v>124</v>
      </c>
      <c r="C491">
        <v>148</v>
      </c>
      <c r="D491" t="str">
        <v>Loss</v>
      </c>
      <c r="E491">
        <f t="shared" si="9"/>
        <v>272</v>
      </c>
      <c r="G491" s="10"/>
      <c r="H491" s="10"/>
      <c r="I491" s="10"/>
      <c r="J491" s="10"/>
      <c r="K491" s="10"/>
    </row>
    <row r="492" spans="1:11" x14ac:dyDescent="0.2">
      <c r="A492">
        <v>489</v>
      </c>
      <c r="B492">
        <v>86</v>
      </c>
      <c r="C492">
        <v>162</v>
      </c>
      <c r="D492" t="str">
        <v>Loss</v>
      </c>
      <c r="E492">
        <f t="shared" si="9"/>
        <v>248</v>
      </c>
      <c r="G492" s="10"/>
      <c r="H492" s="10"/>
      <c r="I492" s="10"/>
      <c r="J492" s="10"/>
      <c r="K492" s="10"/>
    </row>
    <row r="493" spans="1:11" x14ac:dyDescent="0.2">
      <c r="A493">
        <v>490</v>
      </c>
      <c r="B493">
        <v>116</v>
      </c>
      <c r="C493">
        <v>160</v>
      </c>
      <c r="D493" t="str">
        <v>Loss</v>
      </c>
      <c r="E493">
        <f t="shared" si="9"/>
        <v>276</v>
      </c>
      <c r="G493" s="10"/>
      <c r="H493" s="10"/>
      <c r="I493" s="10"/>
      <c r="J493" s="10"/>
      <c r="K493" s="10"/>
    </row>
    <row r="494" spans="1:11" x14ac:dyDescent="0.2">
      <c r="A494">
        <v>491</v>
      </c>
      <c r="B494">
        <v>111</v>
      </c>
      <c r="C494">
        <v>161</v>
      </c>
      <c r="D494" t="str">
        <v>Loss</v>
      </c>
      <c r="E494">
        <f t="shared" si="9"/>
        <v>272</v>
      </c>
      <c r="G494" s="10"/>
      <c r="H494" s="10"/>
      <c r="I494" s="10"/>
      <c r="J494" s="10"/>
      <c r="K494" s="10"/>
    </row>
    <row r="495" spans="1:11" x14ac:dyDescent="0.2">
      <c r="A495">
        <v>492</v>
      </c>
      <c r="B495">
        <v>122</v>
      </c>
      <c r="C495">
        <v>149</v>
      </c>
      <c r="D495" t="str">
        <v>Loss</v>
      </c>
      <c r="E495">
        <f t="shared" si="9"/>
        <v>271</v>
      </c>
      <c r="G495" s="10"/>
      <c r="H495" s="10"/>
      <c r="I495" s="10"/>
      <c r="J495" s="10"/>
      <c r="K495" s="10"/>
    </row>
    <row r="496" spans="1:11" x14ac:dyDescent="0.2">
      <c r="A496">
        <v>493</v>
      </c>
      <c r="B496">
        <v>114</v>
      </c>
      <c r="C496">
        <v>149</v>
      </c>
      <c r="D496" t="str">
        <v>Loss</v>
      </c>
      <c r="E496">
        <f t="shared" si="9"/>
        <v>263</v>
      </c>
      <c r="G496" s="10"/>
      <c r="H496" s="10"/>
      <c r="I496" s="10"/>
      <c r="J496" s="10"/>
      <c r="K496" s="10"/>
    </row>
    <row r="497" spans="1:11" x14ac:dyDescent="0.2">
      <c r="A497">
        <v>494</v>
      </c>
      <c r="B497">
        <v>119</v>
      </c>
      <c r="C497">
        <v>124</v>
      </c>
      <c r="D497" t="str">
        <v>Loss</v>
      </c>
      <c r="E497">
        <f t="shared" si="9"/>
        <v>243</v>
      </c>
      <c r="G497" s="10"/>
      <c r="H497" s="10"/>
      <c r="I497" s="10"/>
      <c r="J497" s="10"/>
      <c r="K497" s="10"/>
    </row>
    <row r="498" spans="1:11" x14ac:dyDescent="0.2">
      <c r="A498">
        <v>495</v>
      </c>
      <c r="B498">
        <v>111</v>
      </c>
      <c r="C498">
        <v>143</v>
      </c>
      <c r="D498" t="str">
        <v>Loss</v>
      </c>
      <c r="E498">
        <f t="shared" si="9"/>
        <v>254</v>
      </c>
      <c r="G498" s="10"/>
      <c r="H498" s="10"/>
      <c r="I498" s="10"/>
      <c r="J498" s="10"/>
      <c r="K498" s="10"/>
    </row>
    <row r="499" spans="1:11" x14ac:dyDescent="0.2">
      <c r="A499">
        <v>496</v>
      </c>
      <c r="B499">
        <v>108</v>
      </c>
      <c r="C499">
        <v>144</v>
      </c>
      <c r="D499" t="str">
        <v>Loss</v>
      </c>
      <c r="E499">
        <f t="shared" si="9"/>
        <v>252</v>
      </c>
      <c r="G499" s="10"/>
      <c r="H499" s="10"/>
      <c r="I499" s="10"/>
      <c r="J499" s="10"/>
      <c r="K499" s="10"/>
    </row>
    <row r="500" spans="1:11" x14ac:dyDescent="0.2">
      <c r="A500">
        <v>497</v>
      </c>
      <c r="B500">
        <v>105</v>
      </c>
      <c r="C500">
        <v>142</v>
      </c>
      <c r="D500" t="str">
        <v>Loss</v>
      </c>
      <c r="E500">
        <f t="shared" si="9"/>
        <v>247</v>
      </c>
      <c r="G500" s="10"/>
      <c r="H500" s="10"/>
      <c r="I500" s="10"/>
      <c r="J500" s="10"/>
      <c r="K500" s="10"/>
    </row>
    <row r="501" spans="1:11" x14ac:dyDescent="0.2">
      <c r="A501">
        <v>498</v>
      </c>
      <c r="B501">
        <v>117</v>
      </c>
      <c r="C501">
        <v>130</v>
      </c>
      <c r="D501" t="str">
        <v>Loss</v>
      </c>
      <c r="E501">
        <f t="shared" si="9"/>
        <v>247</v>
      </c>
      <c r="G501" s="10"/>
      <c r="H501" s="10"/>
      <c r="I501" s="10"/>
      <c r="J501" s="10"/>
      <c r="K501" s="10"/>
    </row>
    <row r="502" spans="1:11" x14ac:dyDescent="0.2">
      <c r="A502">
        <v>499</v>
      </c>
      <c r="B502">
        <v>116</v>
      </c>
      <c r="C502">
        <v>111</v>
      </c>
      <c r="D502" t="str">
        <v>Win</v>
      </c>
      <c r="E502">
        <f t="shared" si="9"/>
        <v>227</v>
      </c>
      <c r="G502" s="10"/>
      <c r="H502" s="10"/>
      <c r="I502" s="10"/>
      <c r="J502" s="10"/>
      <c r="K502" s="10"/>
    </row>
    <row r="503" spans="1:11" x14ac:dyDescent="0.2">
      <c r="A503">
        <v>500</v>
      </c>
      <c r="B503">
        <v>112</v>
      </c>
      <c r="C503">
        <v>152</v>
      </c>
      <c r="D503" t="str">
        <v>Loss</v>
      </c>
      <c r="E503">
        <f t="shared" si="9"/>
        <v>264</v>
      </c>
      <c r="G503" s="10"/>
      <c r="H503" s="10"/>
      <c r="I503" s="10"/>
      <c r="J503" s="10"/>
      <c r="K503" s="10"/>
    </row>
  </sheetData>
  <conditionalFormatting sqref="F2:G2">
    <cfRule type="cellIs" dxfId="11" priority="1" operator="lessThan">
      <formula>0.5</formula>
    </cfRule>
    <cfRule type="cellIs" dxfId="10" priority="2" operator="greaterThan">
      <formula>0.5</formula>
    </cfRule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B65-1A11-2044-B1A7-D2A63A9BE834}">
  <dimension ref="A1:W1024"/>
  <sheetViews>
    <sheetView tabSelected="1" zoomScale="80" zoomScaleNormal="80" workbookViewId="0">
      <selection activeCell="I4" sqref="I4"/>
    </sheetView>
  </sheetViews>
  <sheetFormatPr baseColWidth="10" defaultColWidth="15" defaultRowHeight="16" x14ac:dyDescent="0.2"/>
  <cols>
    <col min="1" max="1" width="19.33203125" bestFit="1" customWidth="1"/>
    <col min="4" max="4" width="9" customWidth="1"/>
    <col min="5" max="5" width="15.1640625" customWidth="1"/>
    <col min="12" max="12" width="5.83203125" style="11" customWidth="1"/>
    <col min="13" max="13" width="20" bestFit="1" customWidth="1"/>
    <col min="16" max="16" width="9.5" customWidth="1"/>
  </cols>
  <sheetData>
    <row r="1" spans="1:23" ht="36" x14ac:dyDescent="0.3">
      <c r="A1" s="32" t="str">
        <f>'Team Results'!C1</f>
        <v xml:space="preserve">Home Team </v>
      </c>
      <c r="B1" t="s">
        <v>703</v>
      </c>
      <c r="E1" s="1" t="s">
        <v>728</v>
      </c>
      <c r="M1" s="32" t="str">
        <f>'Team Results'!C4</f>
        <v xml:space="preserve">AWAY Team </v>
      </c>
      <c r="N1" t="s">
        <v>703</v>
      </c>
      <c r="Q1" t="s">
        <v>702</v>
      </c>
    </row>
    <row r="2" spans="1:23" ht="94" customHeight="1" x14ac:dyDescent="0.35">
      <c r="A2" s="39" t="str">
        <f>'Team Results'!F1</f>
        <v>Boston Celtics</v>
      </c>
      <c r="B2" t="str">
        <f>'Team Results'!F4</f>
        <v>Philadelphia 76ers</v>
      </c>
      <c r="C2" t="s">
        <v>676</v>
      </c>
      <c r="D2" s="1" t="s">
        <v>724</v>
      </c>
      <c r="E2" s="15" t="s">
        <v>695</v>
      </c>
      <c r="F2" s="15" t="s">
        <v>696</v>
      </c>
      <c r="G2" s="15" t="s">
        <v>697</v>
      </c>
      <c r="H2" s="15" t="s">
        <v>698</v>
      </c>
      <c r="I2" s="15" t="s">
        <v>699</v>
      </c>
      <c r="J2" s="15" t="s">
        <v>700</v>
      </c>
      <c r="K2" s="15" t="s">
        <v>701</v>
      </c>
      <c r="L2" s="12"/>
      <c r="M2" s="39" t="str">
        <f>'Team Results'!F4</f>
        <v>Philadelphia 76ers</v>
      </c>
      <c r="N2" t="str">
        <f>'Team Results'!F1</f>
        <v>Boston Celtics</v>
      </c>
      <c r="O2" t="s">
        <v>676</v>
      </c>
      <c r="P2" s="1" t="s">
        <v>724</v>
      </c>
      <c r="Q2" s="15" t="s">
        <v>695</v>
      </c>
      <c r="R2" s="15" t="s">
        <v>696</v>
      </c>
      <c r="S2" s="15" t="s">
        <v>697</v>
      </c>
      <c r="T2" s="15" t="s">
        <v>698</v>
      </c>
      <c r="U2" s="15" t="s">
        <v>699</v>
      </c>
      <c r="V2" s="15" t="s">
        <v>700</v>
      </c>
      <c r="W2" s="15" t="s">
        <v>701</v>
      </c>
    </row>
    <row r="3" spans="1:23" ht="64" x14ac:dyDescent="0.35">
      <c r="B3" t="s">
        <v>694</v>
      </c>
      <c r="C3" s="15" t="s">
        <v>131</v>
      </c>
      <c r="D3">
        <f ca="1">_xlfn.XLOOKUP('Player Scoring Simulations'!C3,'Team Results'!C9:C25,'Team Results'!O9:O25)</f>
        <v>24</v>
      </c>
      <c r="E3">
        <f>COUNTIF($D$4:$D$1003,"&gt;="&amp;40)</f>
        <v>9</v>
      </c>
      <c r="F3">
        <f>COUNTIF($D$4:$D$1003,"&gt;="&amp;35)</f>
        <v>69</v>
      </c>
      <c r="G3">
        <f>COUNTIF($D$4:$D$1003,"&gt;="&amp;30)</f>
        <v>170</v>
      </c>
      <c r="H3">
        <f>COUNTIF($D$4:$D$1003,"&gt;="&amp;25)</f>
        <v>310</v>
      </c>
      <c r="I3">
        <f>COUNTIF($D$4:$D$1003,"&gt;="&amp;20)</f>
        <v>430</v>
      </c>
      <c r="J3">
        <f>COUNTIF($D$4:$D$1003,"&gt;="&amp;15)</f>
        <v>492</v>
      </c>
      <c r="K3">
        <f>COUNTIF($D$4:$D$1003,"&gt;="&amp;10)</f>
        <v>499</v>
      </c>
      <c r="N3" t="s">
        <v>694</v>
      </c>
      <c r="O3" s="15" t="s">
        <v>207</v>
      </c>
      <c r="P3">
        <f ca="1">_xlfn.XLOOKUP('Player Scoring Simulations'!O3,'Team Results'!C37:C58,'Team Results'!O37:O58)</f>
        <v>31</v>
      </c>
      <c r="Q3">
        <f>COUNTIF($P$4:$P$1003,"&gt;="&amp;40)</f>
        <v>116</v>
      </c>
      <c r="R3">
        <f>COUNTIF($P$4:$P$1003,"&gt;="&amp;35)</f>
        <v>257</v>
      </c>
      <c r="S3">
        <f>COUNTIF($P$4:$P$1003,"&gt;="&amp;30)</f>
        <v>403</v>
      </c>
      <c r="T3">
        <f>COUNTIF($P$4:$P$1003,"&gt;="&amp;25)</f>
        <v>485</v>
      </c>
      <c r="U3">
        <f>COUNTIF($P$4:$P$1003,"&gt;="&amp;20)</f>
        <v>499</v>
      </c>
      <c r="V3">
        <f>COUNTIF($P$4:$P$1003,"&gt;="&amp;15)</f>
        <v>500</v>
      </c>
      <c r="W3">
        <f>COUNTIF($P$4:$P$1003,"&gt;="&amp;10)</f>
        <v>500</v>
      </c>
    </row>
    <row r="4" spans="1:23" ht="31" x14ac:dyDescent="0.35">
      <c r="B4" cm="1">
        <f t="array" ref="B4:B503">_xlfn.SEQUENCE(500)</f>
        <v>1</v>
      </c>
      <c r="C4" t="str">
        <f t="dataTable" ref="C4:D503" dt2D="0" dtr="0" r1="A3" ca="1"/>
        <v>Jaylen Brown</v>
      </c>
      <c r="D4">
        <v>23</v>
      </c>
      <c r="E4" s="14">
        <f>E3/500</f>
        <v>1.7999999999999999E-2</v>
      </c>
      <c r="F4" s="14">
        <f t="shared" ref="F4:K4" si="0">F3/500</f>
        <v>0.13800000000000001</v>
      </c>
      <c r="G4" s="14">
        <f t="shared" si="0"/>
        <v>0.34</v>
      </c>
      <c r="H4" s="14">
        <f t="shared" si="0"/>
        <v>0.62</v>
      </c>
      <c r="I4" s="14">
        <f t="shared" si="0"/>
        <v>0.86</v>
      </c>
      <c r="J4" s="14">
        <f t="shared" si="0"/>
        <v>0.98399999999999999</v>
      </c>
      <c r="K4" s="14">
        <f t="shared" si="0"/>
        <v>0.998</v>
      </c>
      <c r="L4" s="13"/>
      <c r="N4" cm="1">
        <f t="array" ref="N4:N503">_xlfn.SEQUENCE(500)</f>
        <v>1</v>
      </c>
      <c r="O4" t="str">
        <f t="dataTable" ref="O4:P503" dt2D="0" dtr="0" r1="M3" ca="1"/>
        <v>Joel Embiid</v>
      </c>
      <c r="P4">
        <v>42</v>
      </c>
      <c r="Q4" s="14">
        <f>Q3/500</f>
        <v>0.23200000000000001</v>
      </c>
      <c r="R4" s="14">
        <f t="shared" ref="R4:W4" si="1">R3/500</f>
        <v>0.51400000000000001</v>
      </c>
      <c r="S4" s="14">
        <f t="shared" si="1"/>
        <v>0.80600000000000005</v>
      </c>
      <c r="T4" s="14">
        <f>T3/500</f>
        <v>0.97</v>
      </c>
      <c r="U4" s="14">
        <f t="shared" si="1"/>
        <v>0.998</v>
      </c>
      <c r="V4" s="14">
        <f t="shared" si="1"/>
        <v>1</v>
      </c>
      <c r="W4" s="14">
        <f t="shared" si="1"/>
        <v>1</v>
      </c>
    </row>
    <row r="5" spans="1:23" x14ac:dyDescent="0.2">
      <c r="B5">
        <v>2</v>
      </c>
      <c r="C5" t="str">
        <v>Jaylen Brown</v>
      </c>
      <c r="D5">
        <v>25</v>
      </c>
      <c r="E5" s="16">
        <f>100%-E4</f>
        <v>0.98199999999999998</v>
      </c>
      <c r="F5" s="16">
        <f t="shared" ref="F5:K5" si="2">100%-F4</f>
        <v>0.86199999999999999</v>
      </c>
      <c r="G5" s="16">
        <f t="shared" si="2"/>
        <v>0.65999999999999992</v>
      </c>
      <c r="H5" s="16">
        <f t="shared" si="2"/>
        <v>0.38</v>
      </c>
      <c r="I5" s="16">
        <f t="shared" si="2"/>
        <v>0.14000000000000001</v>
      </c>
      <c r="J5" s="16">
        <f t="shared" si="2"/>
        <v>1.6000000000000014E-2</v>
      </c>
      <c r="K5" s="16">
        <f t="shared" si="2"/>
        <v>2.0000000000000018E-3</v>
      </c>
      <c r="N5">
        <v>2</v>
      </c>
      <c r="O5" t="str">
        <v>Joel Embiid</v>
      </c>
      <c r="P5">
        <v>36</v>
      </c>
      <c r="Q5" s="16">
        <f>100%-Q4</f>
        <v>0.76800000000000002</v>
      </c>
      <c r="R5" s="16">
        <f t="shared" ref="R5:W5" si="3">100%-R4</f>
        <v>0.48599999999999999</v>
      </c>
      <c r="S5" s="16">
        <f t="shared" si="3"/>
        <v>0.19399999999999995</v>
      </c>
      <c r="T5" s="16">
        <f t="shared" si="3"/>
        <v>3.0000000000000027E-2</v>
      </c>
      <c r="U5" s="16">
        <f t="shared" si="3"/>
        <v>2.0000000000000018E-3</v>
      </c>
      <c r="V5" s="16">
        <f t="shared" si="3"/>
        <v>0</v>
      </c>
      <c r="W5" s="16">
        <f t="shared" si="3"/>
        <v>0</v>
      </c>
    </row>
    <row r="6" spans="1:23" x14ac:dyDescent="0.2">
      <c r="B6">
        <v>3</v>
      </c>
      <c r="C6" t="str">
        <v>Jaylen Brown</v>
      </c>
      <c r="D6">
        <v>23</v>
      </c>
      <c r="N6">
        <v>3</v>
      </c>
      <c r="O6" t="str">
        <v>Joel Embiid</v>
      </c>
      <c r="P6">
        <v>28</v>
      </c>
    </row>
    <row r="7" spans="1:23" x14ac:dyDescent="0.2">
      <c r="B7">
        <v>4</v>
      </c>
      <c r="C7" t="str">
        <v>Jaylen Brown</v>
      </c>
      <c r="D7">
        <v>35</v>
      </c>
      <c r="N7">
        <v>4</v>
      </c>
      <c r="O7" t="str">
        <v>Joel Embiid</v>
      </c>
      <c r="P7">
        <v>30</v>
      </c>
    </row>
    <row r="8" spans="1:23" x14ac:dyDescent="0.2">
      <c r="B8">
        <v>5</v>
      </c>
      <c r="C8" t="str">
        <v>Jaylen Brown</v>
      </c>
      <c r="D8">
        <v>21</v>
      </c>
      <c r="N8">
        <v>5</v>
      </c>
      <c r="O8" t="str">
        <v>Joel Embiid</v>
      </c>
      <c r="P8">
        <v>28</v>
      </c>
    </row>
    <row r="9" spans="1:23" x14ac:dyDescent="0.2">
      <c r="B9">
        <v>6</v>
      </c>
      <c r="C9" t="str">
        <v>Jaylen Brown</v>
      </c>
      <c r="D9">
        <v>26</v>
      </c>
      <c r="N9">
        <v>6</v>
      </c>
      <c r="O9" t="str">
        <v>Joel Embiid</v>
      </c>
      <c r="P9">
        <v>39</v>
      </c>
    </row>
    <row r="10" spans="1:23" x14ac:dyDescent="0.2">
      <c r="B10">
        <v>7</v>
      </c>
      <c r="C10" t="str">
        <v>Jaylen Brown</v>
      </c>
      <c r="D10">
        <v>37</v>
      </c>
      <c r="N10">
        <v>7</v>
      </c>
      <c r="O10" t="str">
        <v>Joel Embiid</v>
      </c>
      <c r="P10">
        <v>32</v>
      </c>
    </row>
    <row r="11" spans="1:23" x14ac:dyDescent="0.2">
      <c r="B11">
        <v>8</v>
      </c>
      <c r="C11" t="str">
        <v>Jaylen Brown</v>
      </c>
      <c r="D11">
        <v>28</v>
      </c>
      <c r="N11">
        <v>8</v>
      </c>
      <c r="O11" t="str">
        <v>Joel Embiid</v>
      </c>
      <c r="P11">
        <v>35</v>
      </c>
    </row>
    <row r="12" spans="1:23" x14ac:dyDescent="0.2">
      <c r="B12">
        <v>9</v>
      </c>
      <c r="C12" t="str">
        <v>Jaylen Brown</v>
      </c>
      <c r="D12">
        <v>23</v>
      </c>
      <c r="N12">
        <v>9</v>
      </c>
      <c r="O12" t="str">
        <v>Joel Embiid</v>
      </c>
      <c r="P12">
        <v>36</v>
      </c>
    </row>
    <row r="13" spans="1:23" x14ac:dyDescent="0.2">
      <c r="B13">
        <v>10</v>
      </c>
      <c r="C13" t="str">
        <v>Jaylen Brown</v>
      </c>
      <c r="D13">
        <v>31</v>
      </c>
      <c r="N13">
        <v>10</v>
      </c>
      <c r="O13" t="str">
        <v>Joel Embiid</v>
      </c>
      <c r="P13">
        <v>36</v>
      </c>
    </row>
    <row r="14" spans="1:23" x14ac:dyDescent="0.2">
      <c r="B14">
        <v>11</v>
      </c>
      <c r="C14" t="str">
        <v>Jaylen Brown</v>
      </c>
      <c r="D14">
        <v>22</v>
      </c>
      <c r="N14">
        <v>11</v>
      </c>
      <c r="O14" t="str">
        <v>Joel Embiid</v>
      </c>
      <c r="P14">
        <v>38</v>
      </c>
    </row>
    <row r="15" spans="1:23" x14ac:dyDescent="0.2">
      <c r="B15">
        <v>12</v>
      </c>
      <c r="C15" t="str">
        <v>Jaylen Brown</v>
      </c>
      <c r="D15">
        <v>38</v>
      </c>
      <c r="N15">
        <v>12</v>
      </c>
      <c r="O15" t="str">
        <v>Joel Embiid</v>
      </c>
      <c r="P15">
        <v>28</v>
      </c>
    </row>
    <row r="16" spans="1:23" x14ac:dyDescent="0.2">
      <c r="B16">
        <v>13</v>
      </c>
      <c r="C16" t="str">
        <v>Jaylen Brown</v>
      </c>
      <c r="D16">
        <v>25</v>
      </c>
      <c r="N16">
        <v>13</v>
      </c>
      <c r="O16" t="str">
        <v>Joel Embiid</v>
      </c>
      <c r="P16">
        <v>42</v>
      </c>
    </row>
    <row r="17" spans="2:16" x14ac:dyDescent="0.2">
      <c r="B17">
        <v>14</v>
      </c>
      <c r="C17" t="str">
        <v>Jaylen Brown</v>
      </c>
      <c r="D17">
        <v>28</v>
      </c>
      <c r="N17">
        <v>14</v>
      </c>
      <c r="O17" t="str">
        <v>Joel Embiid</v>
      </c>
      <c r="P17">
        <v>34</v>
      </c>
    </row>
    <row r="18" spans="2:16" x14ac:dyDescent="0.2">
      <c r="B18">
        <v>15</v>
      </c>
      <c r="C18" t="str">
        <v>Jaylen Brown</v>
      </c>
      <c r="D18">
        <v>36</v>
      </c>
      <c r="N18">
        <v>15</v>
      </c>
      <c r="O18" t="str">
        <v>Joel Embiid</v>
      </c>
      <c r="P18">
        <v>44</v>
      </c>
    </row>
    <row r="19" spans="2:16" x14ac:dyDescent="0.2">
      <c r="B19">
        <v>16</v>
      </c>
      <c r="C19" t="str">
        <v>Jaylen Brown</v>
      </c>
      <c r="D19">
        <v>27</v>
      </c>
      <c r="N19">
        <v>16</v>
      </c>
      <c r="O19" t="str">
        <v>Joel Embiid</v>
      </c>
      <c r="P19">
        <v>31</v>
      </c>
    </row>
    <row r="20" spans="2:16" x14ac:dyDescent="0.2">
      <c r="B20">
        <v>17</v>
      </c>
      <c r="C20" t="str">
        <v>Jaylen Brown</v>
      </c>
      <c r="D20">
        <v>10</v>
      </c>
      <c r="N20">
        <v>17</v>
      </c>
      <c r="O20" t="str">
        <v>Joel Embiid</v>
      </c>
      <c r="P20">
        <v>34</v>
      </c>
    </row>
    <row r="21" spans="2:16" x14ac:dyDescent="0.2">
      <c r="B21">
        <v>18</v>
      </c>
      <c r="C21" t="str">
        <v>Jaylen Brown</v>
      </c>
      <c r="D21">
        <v>30</v>
      </c>
      <c r="N21">
        <v>18</v>
      </c>
      <c r="O21" t="str">
        <v>Joel Embiid</v>
      </c>
      <c r="P21">
        <v>36</v>
      </c>
    </row>
    <row r="22" spans="2:16" x14ac:dyDescent="0.2">
      <c r="B22">
        <v>19</v>
      </c>
      <c r="C22" t="str">
        <v>Jaylen Brown</v>
      </c>
      <c r="D22">
        <v>24</v>
      </c>
      <c r="N22">
        <v>19</v>
      </c>
      <c r="O22" t="str">
        <v>Joel Embiid</v>
      </c>
      <c r="P22">
        <v>36</v>
      </c>
    </row>
    <row r="23" spans="2:16" x14ac:dyDescent="0.2">
      <c r="B23">
        <v>20</v>
      </c>
      <c r="C23" t="str">
        <v>Jaylen Brown</v>
      </c>
      <c r="D23">
        <v>28</v>
      </c>
      <c r="N23">
        <v>20</v>
      </c>
      <c r="O23" t="str">
        <v>Joel Embiid</v>
      </c>
      <c r="P23">
        <v>31</v>
      </c>
    </row>
    <row r="24" spans="2:16" x14ac:dyDescent="0.2">
      <c r="B24">
        <v>21</v>
      </c>
      <c r="C24" t="str">
        <v>Jaylen Brown</v>
      </c>
      <c r="D24">
        <v>45</v>
      </c>
      <c r="N24">
        <v>21</v>
      </c>
      <c r="O24" t="str">
        <v>Joel Embiid</v>
      </c>
      <c r="P24">
        <v>49</v>
      </c>
    </row>
    <row r="25" spans="2:16" x14ac:dyDescent="0.2">
      <c r="B25">
        <v>22</v>
      </c>
      <c r="C25" t="str">
        <v>Jaylen Brown</v>
      </c>
      <c r="D25">
        <v>34</v>
      </c>
      <c r="N25">
        <v>22</v>
      </c>
      <c r="O25" t="str">
        <v>Joel Embiid</v>
      </c>
      <c r="P25">
        <v>34</v>
      </c>
    </row>
    <row r="26" spans="2:16" x14ac:dyDescent="0.2">
      <c r="B26">
        <v>23</v>
      </c>
      <c r="C26" t="str">
        <v>Jaylen Brown</v>
      </c>
      <c r="D26">
        <v>30</v>
      </c>
      <c r="N26">
        <v>23</v>
      </c>
      <c r="O26" t="str">
        <v>Joel Embiid</v>
      </c>
      <c r="P26">
        <v>44</v>
      </c>
    </row>
    <row r="27" spans="2:16" x14ac:dyDescent="0.2">
      <c r="B27">
        <v>24</v>
      </c>
      <c r="C27" t="str">
        <v>Jaylen Brown</v>
      </c>
      <c r="D27">
        <v>31</v>
      </c>
      <c r="N27">
        <v>24</v>
      </c>
      <c r="O27" t="str">
        <v>Joel Embiid</v>
      </c>
      <c r="P27">
        <v>33</v>
      </c>
    </row>
    <row r="28" spans="2:16" x14ac:dyDescent="0.2">
      <c r="B28">
        <v>25</v>
      </c>
      <c r="C28" t="str">
        <v>Jaylen Brown</v>
      </c>
      <c r="D28">
        <v>18</v>
      </c>
      <c r="N28">
        <v>25</v>
      </c>
      <c r="O28" t="str">
        <v>Joel Embiid</v>
      </c>
      <c r="P28">
        <v>46</v>
      </c>
    </row>
    <row r="29" spans="2:16" x14ac:dyDescent="0.2">
      <c r="B29">
        <v>26</v>
      </c>
      <c r="C29" t="str">
        <v>Jaylen Brown</v>
      </c>
      <c r="D29">
        <v>29</v>
      </c>
      <c r="N29">
        <v>26</v>
      </c>
      <c r="O29" t="str">
        <v>Joel Embiid</v>
      </c>
      <c r="P29">
        <v>31</v>
      </c>
    </row>
    <row r="30" spans="2:16" x14ac:dyDescent="0.2">
      <c r="B30">
        <v>27</v>
      </c>
      <c r="C30" t="str">
        <v>Jaylen Brown</v>
      </c>
      <c r="D30">
        <v>14</v>
      </c>
      <c r="N30">
        <v>27</v>
      </c>
      <c r="O30" t="str">
        <v>Joel Embiid</v>
      </c>
      <c r="P30">
        <v>49</v>
      </c>
    </row>
    <row r="31" spans="2:16" x14ac:dyDescent="0.2">
      <c r="B31">
        <v>28</v>
      </c>
      <c r="C31" t="str">
        <v>Jaylen Brown</v>
      </c>
      <c r="D31">
        <v>26</v>
      </c>
      <c r="N31">
        <v>28</v>
      </c>
      <c r="O31" t="str">
        <v>Joel Embiid</v>
      </c>
      <c r="P31">
        <v>40</v>
      </c>
    </row>
    <row r="32" spans="2:16" x14ac:dyDescent="0.2">
      <c r="B32">
        <v>29</v>
      </c>
      <c r="C32" t="str">
        <v>Jaylen Brown</v>
      </c>
      <c r="D32">
        <v>30</v>
      </c>
      <c r="N32">
        <v>29</v>
      </c>
      <c r="O32" t="str">
        <v>Joel Embiid</v>
      </c>
      <c r="P32">
        <v>31</v>
      </c>
    </row>
    <row r="33" spans="2:16" x14ac:dyDescent="0.2">
      <c r="B33">
        <v>30</v>
      </c>
      <c r="C33" t="str">
        <v>Jaylen Brown</v>
      </c>
      <c r="D33">
        <v>27</v>
      </c>
      <c r="N33">
        <v>30</v>
      </c>
      <c r="O33" t="str">
        <v>Joel Embiid</v>
      </c>
      <c r="P33">
        <v>36</v>
      </c>
    </row>
    <row r="34" spans="2:16" x14ac:dyDescent="0.2">
      <c r="B34">
        <v>31</v>
      </c>
      <c r="C34" t="str">
        <v>Jaylen Brown</v>
      </c>
      <c r="D34">
        <v>36</v>
      </c>
      <c r="N34">
        <v>31</v>
      </c>
      <c r="O34" t="str">
        <v>Joel Embiid</v>
      </c>
      <c r="P34">
        <v>34</v>
      </c>
    </row>
    <row r="35" spans="2:16" x14ac:dyDescent="0.2">
      <c r="B35">
        <v>32</v>
      </c>
      <c r="C35" t="str">
        <v>Jaylen Brown</v>
      </c>
      <c r="D35">
        <v>29</v>
      </c>
      <c r="N35">
        <v>32</v>
      </c>
      <c r="O35" t="str">
        <v>Joel Embiid</v>
      </c>
      <c r="P35">
        <v>38</v>
      </c>
    </row>
    <row r="36" spans="2:16" x14ac:dyDescent="0.2">
      <c r="B36">
        <v>33</v>
      </c>
      <c r="C36" t="str">
        <v>Jaylen Brown</v>
      </c>
      <c r="D36">
        <v>32</v>
      </c>
      <c r="N36">
        <v>33</v>
      </c>
      <c r="O36" t="str">
        <v>Joel Embiid</v>
      </c>
      <c r="P36">
        <v>32</v>
      </c>
    </row>
    <row r="37" spans="2:16" x14ac:dyDescent="0.2">
      <c r="B37">
        <v>34</v>
      </c>
      <c r="C37" t="str">
        <v>Jaylen Brown</v>
      </c>
      <c r="D37">
        <v>16</v>
      </c>
      <c r="N37">
        <v>34</v>
      </c>
      <c r="O37" t="str">
        <v>Joel Embiid</v>
      </c>
      <c r="P37">
        <v>41</v>
      </c>
    </row>
    <row r="38" spans="2:16" x14ac:dyDescent="0.2">
      <c r="B38">
        <v>35</v>
      </c>
      <c r="C38" t="str">
        <v>Jaylen Brown</v>
      </c>
      <c r="D38">
        <v>31</v>
      </c>
      <c r="N38">
        <v>35</v>
      </c>
      <c r="O38" t="str">
        <v>Joel Embiid</v>
      </c>
      <c r="P38">
        <v>32</v>
      </c>
    </row>
    <row r="39" spans="2:16" x14ac:dyDescent="0.2">
      <c r="B39">
        <v>36</v>
      </c>
      <c r="C39" t="str">
        <v>Jaylen Brown</v>
      </c>
      <c r="D39">
        <v>24</v>
      </c>
      <c r="N39">
        <v>36</v>
      </c>
      <c r="O39" t="str">
        <v>Joel Embiid</v>
      </c>
      <c r="P39">
        <v>35</v>
      </c>
    </row>
    <row r="40" spans="2:16" x14ac:dyDescent="0.2">
      <c r="B40">
        <v>37</v>
      </c>
      <c r="C40" t="str">
        <v>Jaylen Brown</v>
      </c>
      <c r="D40">
        <v>16</v>
      </c>
      <c r="N40">
        <v>37</v>
      </c>
      <c r="O40" t="str">
        <v>Joel Embiid</v>
      </c>
      <c r="P40">
        <v>26</v>
      </c>
    </row>
    <row r="41" spans="2:16" x14ac:dyDescent="0.2">
      <c r="B41">
        <v>38</v>
      </c>
      <c r="C41" t="str">
        <v>Jaylen Brown</v>
      </c>
      <c r="D41">
        <v>23</v>
      </c>
      <c r="N41">
        <v>38</v>
      </c>
      <c r="O41" t="str">
        <v>Joel Embiid</v>
      </c>
      <c r="P41">
        <v>32</v>
      </c>
    </row>
    <row r="42" spans="2:16" x14ac:dyDescent="0.2">
      <c r="B42">
        <v>39</v>
      </c>
      <c r="C42" t="str">
        <v>Jaylen Brown</v>
      </c>
      <c r="D42">
        <v>28</v>
      </c>
      <c r="N42">
        <v>39</v>
      </c>
      <c r="O42" t="str">
        <v>Joel Embiid</v>
      </c>
      <c r="P42">
        <v>33</v>
      </c>
    </row>
    <row r="43" spans="2:16" x14ac:dyDescent="0.2">
      <c r="B43">
        <v>40</v>
      </c>
      <c r="C43" t="str">
        <v>Jaylen Brown</v>
      </c>
      <c r="D43">
        <v>30</v>
      </c>
      <c r="N43">
        <v>40</v>
      </c>
      <c r="O43" t="str">
        <v>Joel Embiid</v>
      </c>
      <c r="P43">
        <v>32</v>
      </c>
    </row>
    <row r="44" spans="2:16" x14ac:dyDescent="0.2">
      <c r="B44">
        <v>41</v>
      </c>
      <c r="C44" t="str">
        <v>Jaylen Brown</v>
      </c>
      <c r="D44">
        <v>31</v>
      </c>
      <c r="N44">
        <v>41</v>
      </c>
      <c r="O44" t="str">
        <v>Joel Embiid</v>
      </c>
      <c r="P44">
        <v>32</v>
      </c>
    </row>
    <row r="45" spans="2:16" x14ac:dyDescent="0.2">
      <c r="B45">
        <v>42</v>
      </c>
      <c r="C45" t="str">
        <v>Jaylen Brown</v>
      </c>
      <c r="D45">
        <v>28</v>
      </c>
      <c r="N45">
        <v>42</v>
      </c>
      <c r="O45" t="str">
        <v>Joel Embiid</v>
      </c>
      <c r="P45">
        <v>39</v>
      </c>
    </row>
    <row r="46" spans="2:16" x14ac:dyDescent="0.2">
      <c r="B46">
        <v>43</v>
      </c>
      <c r="C46" t="str">
        <v>Jaylen Brown</v>
      </c>
      <c r="D46">
        <v>37</v>
      </c>
      <c r="N46">
        <v>43</v>
      </c>
      <c r="O46" t="str">
        <v>Joel Embiid</v>
      </c>
      <c r="P46">
        <v>38</v>
      </c>
    </row>
    <row r="47" spans="2:16" x14ac:dyDescent="0.2">
      <c r="B47">
        <v>44</v>
      </c>
      <c r="C47" t="str">
        <v>Jaylen Brown</v>
      </c>
      <c r="D47">
        <v>20</v>
      </c>
      <c r="N47">
        <v>44</v>
      </c>
      <c r="O47" t="str">
        <v>Joel Embiid</v>
      </c>
      <c r="P47">
        <v>36</v>
      </c>
    </row>
    <row r="48" spans="2:16" x14ac:dyDescent="0.2">
      <c r="B48">
        <v>45</v>
      </c>
      <c r="C48" t="str">
        <v>Jaylen Brown</v>
      </c>
      <c r="D48">
        <v>31</v>
      </c>
      <c r="N48">
        <v>45</v>
      </c>
      <c r="O48" t="str">
        <v>Joel Embiid</v>
      </c>
      <c r="P48">
        <v>39</v>
      </c>
    </row>
    <row r="49" spans="2:16" x14ac:dyDescent="0.2">
      <c r="B49">
        <v>46</v>
      </c>
      <c r="C49" t="str">
        <v>Jaylen Brown</v>
      </c>
      <c r="D49">
        <v>13</v>
      </c>
      <c r="N49">
        <v>46</v>
      </c>
      <c r="O49" t="str">
        <v>Joel Embiid</v>
      </c>
      <c r="P49">
        <v>37</v>
      </c>
    </row>
    <row r="50" spans="2:16" x14ac:dyDescent="0.2">
      <c r="B50">
        <v>47</v>
      </c>
      <c r="C50" t="str">
        <v>Jaylen Brown</v>
      </c>
      <c r="D50">
        <v>32</v>
      </c>
      <c r="N50">
        <v>47</v>
      </c>
      <c r="O50" t="str">
        <v>Joel Embiid</v>
      </c>
      <c r="P50">
        <v>43</v>
      </c>
    </row>
    <row r="51" spans="2:16" x14ac:dyDescent="0.2">
      <c r="B51">
        <v>48</v>
      </c>
      <c r="C51" t="str">
        <v>Jaylen Brown</v>
      </c>
      <c r="D51">
        <v>29</v>
      </c>
      <c r="N51">
        <v>48</v>
      </c>
      <c r="O51" t="str">
        <v>Joel Embiid</v>
      </c>
      <c r="P51">
        <v>31</v>
      </c>
    </row>
    <row r="52" spans="2:16" x14ac:dyDescent="0.2">
      <c r="B52">
        <v>49</v>
      </c>
      <c r="C52" t="str">
        <v>Jaylen Brown</v>
      </c>
      <c r="D52">
        <v>36</v>
      </c>
      <c r="N52">
        <v>49</v>
      </c>
      <c r="O52" t="str">
        <v>Joel Embiid</v>
      </c>
      <c r="P52">
        <v>32</v>
      </c>
    </row>
    <row r="53" spans="2:16" x14ac:dyDescent="0.2">
      <c r="B53">
        <v>50</v>
      </c>
      <c r="C53" t="str">
        <v>Jaylen Brown</v>
      </c>
      <c r="D53">
        <v>28</v>
      </c>
      <c r="N53">
        <v>50</v>
      </c>
      <c r="O53" t="str">
        <v>Joel Embiid</v>
      </c>
      <c r="P53">
        <v>33</v>
      </c>
    </row>
    <row r="54" spans="2:16" x14ac:dyDescent="0.2">
      <c r="B54">
        <v>51</v>
      </c>
      <c r="C54" t="str">
        <v>Jaylen Brown</v>
      </c>
      <c r="D54">
        <v>30</v>
      </c>
      <c r="N54">
        <v>51</v>
      </c>
      <c r="O54" t="str">
        <v>Joel Embiid</v>
      </c>
      <c r="P54">
        <v>43</v>
      </c>
    </row>
    <row r="55" spans="2:16" x14ac:dyDescent="0.2">
      <c r="B55">
        <v>52</v>
      </c>
      <c r="C55" t="str">
        <v>Jaylen Brown</v>
      </c>
      <c r="D55">
        <v>27</v>
      </c>
      <c r="N55">
        <v>52</v>
      </c>
      <c r="O55" t="str">
        <v>Joel Embiid</v>
      </c>
      <c r="P55">
        <v>39</v>
      </c>
    </row>
    <row r="56" spans="2:16" x14ac:dyDescent="0.2">
      <c r="B56">
        <v>53</v>
      </c>
      <c r="C56" t="str">
        <v>Jaylen Brown</v>
      </c>
      <c r="D56">
        <v>26</v>
      </c>
      <c r="N56">
        <v>53</v>
      </c>
      <c r="O56" t="str">
        <v>Joel Embiid</v>
      </c>
      <c r="P56">
        <v>41</v>
      </c>
    </row>
    <row r="57" spans="2:16" x14ac:dyDescent="0.2">
      <c r="B57">
        <v>54</v>
      </c>
      <c r="C57" t="str">
        <v>Jaylen Brown</v>
      </c>
      <c r="D57">
        <v>21</v>
      </c>
      <c r="N57">
        <v>54</v>
      </c>
      <c r="O57" t="str">
        <v>Joel Embiid</v>
      </c>
      <c r="P57">
        <v>43</v>
      </c>
    </row>
    <row r="58" spans="2:16" x14ac:dyDescent="0.2">
      <c r="B58">
        <v>55</v>
      </c>
      <c r="C58" t="str">
        <v>Jaylen Brown</v>
      </c>
      <c r="D58">
        <v>37</v>
      </c>
      <c r="N58">
        <v>55</v>
      </c>
      <c r="O58" t="str">
        <v>Joel Embiid</v>
      </c>
      <c r="P58">
        <v>32</v>
      </c>
    </row>
    <row r="59" spans="2:16" x14ac:dyDescent="0.2">
      <c r="B59">
        <v>56</v>
      </c>
      <c r="C59" t="str">
        <v>Jaylen Brown</v>
      </c>
      <c r="D59">
        <v>23</v>
      </c>
      <c r="N59">
        <v>56</v>
      </c>
      <c r="O59" t="str">
        <v>Joel Embiid</v>
      </c>
      <c r="P59">
        <v>29</v>
      </c>
    </row>
    <row r="60" spans="2:16" x14ac:dyDescent="0.2">
      <c r="B60">
        <v>57</v>
      </c>
      <c r="C60" t="str">
        <v>Jaylen Brown</v>
      </c>
      <c r="D60">
        <v>20</v>
      </c>
      <c r="N60">
        <v>57</v>
      </c>
      <c r="O60" t="str">
        <v>Joel Embiid</v>
      </c>
      <c r="P60">
        <v>23</v>
      </c>
    </row>
    <row r="61" spans="2:16" x14ac:dyDescent="0.2">
      <c r="B61">
        <v>58</v>
      </c>
      <c r="C61" t="str">
        <v>Jaylen Brown</v>
      </c>
      <c r="D61">
        <v>36</v>
      </c>
      <c r="N61">
        <v>58</v>
      </c>
      <c r="O61" t="str">
        <v>Joel Embiid</v>
      </c>
      <c r="P61">
        <v>39</v>
      </c>
    </row>
    <row r="62" spans="2:16" x14ac:dyDescent="0.2">
      <c r="B62">
        <v>59</v>
      </c>
      <c r="C62" t="str">
        <v>Jaylen Brown</v>
      </c>
      <c r="D62">
        <v>31</v>
      </c>
      <c r="N62">
        <v>59</v>
      </c>
      <c r="O62" t="str">
        <v>Joel Embiid</v>
      </c>
      <c r="P62">
        <v>42</v>
      </c>
    </row>
    <row r="63" spans="2:16" x14ac:dyDescent="0.2">
      <c r="B63">
        <v>60</v>
      </c>
      <c r="C63" t="str">
        <v>Jaylen Brown</v>
      </c>
      <c r="D63">
        <v>28</v>
      </c>
      <c r="N63">
        <v>60</v>
      </c>
      <c r="O63" t="str">
        <v>Joel Embiid</v>
      </c>
      <c r="P63">
        <v>40</v>
      </c>
    </row>
    <row r="64" spans="2:16" x14ac:dyDescent="0.2">
      <c r="B64">
        <v>61</v>
      </c>
      <c r="C64" t="str">
        <v>Jaylen Brown</v>
      </c>
      <c r="D64">
        <v>24</v>
      </c>
      <c r="N64">
        <v>61</v>
      </c>
      <c r="O64" t="str">
        <v>Joel Embiid</v>
      </c>
      <c r="P64">
        <v>30</v>
      </c>
    </row>
    <row r="65" spans="2:16" x14ac:dyDescent="0.2">
      <c r="B65">
        <v>62</v>
      </c>
      <c r="C65" t="str">
        <v>Jaylen Brown</v>
      </c>
      <c r="D65">
        <v>37</v>
      </c>
      <c r="N65">
        <v>62</v>
      </c>
      <c r="O65" t="str">
        <v>Joel Embiid</v>
      </c>
      <c r="P65">
        <v>31</v>
      </c>
    </row>
    <row r="66" spans="2:16" x14ac:dyDescent="0.2">
      <c r="B66">
        <v>63</v>
      </c>
      <c r="C66" t="str">
        <v>Jaylen Brown</v>
      </c>
      <c r="D66">
        <v>43</v>
      </c>
      <c r="N66">
        <v>63</v>
      </c>
      <c r="O66" t="str">
        <v>Joel Embiid</v>
      </c>
      <c r="P66">
        <v>31</v>
      </c>
    </row>
    <row r="67" spans="2:16" x14ac:dyDescent="0.2">
      <c r="B67">
        <v>64</v>
      </c>
      <c r="C67" t="str">
        <v>Jaylen Brown</v>
      </c>
      <c r="D67">
        <v>31</v>
      </c>
      <c r="N67">
        <v>64</v>
      </c>
      <c r="O67" t="str">
        <v>Joel Embiid</v>
      </c>
      <c r="P67">
        <v>30</v>
      </c>
    </row>
    <row r="68" spans="2:16" x14ac:dyDescent="0.2">
      <c r="B68">
        <v>65</v>
      </c>
      <c r="C68" t="str">
        <v>Jaylen Brown</v>
      </c>
      <c r="D68">
        <v>32</v>
      </c>
      <c r="N68">
        <v>65</v>
      </c>
      <c r="O68" t="str">
        <v>Joel Embiid</v>
      </c>
      <c r="P68">
        <v>40</v>
      </c>
    </row>
    <row r="69" spans="2:16" x14ac:dyDescent="0.2">
      <c r="B69">
        <v>66</v>
      </c>
      <c r="C69" t="str">
        <v>Jaylen Brown</v>
      </c>
      <c r="D69">
        <v>11</v>
      </c>
      <c r="N69">
        <v>66</v>
      </c>
      <c r="O69" t="str">
        <v>Joel Embiid</v>
      </c>
      <c r="P69">
        <v>27</v>
      </c>
    </row>
    <row r="70" spans="2:16" x14ac:dyDescent="0.2">
      <c r="B70">
        <v>67</v>
      </c>
      <c r="C70" t="str">
        <v>Jaylen Brown</v>
      </c>
      <c r="D70">
        <v>26</v>
      </c>
      <c r="N70">
        <v>67</v>
      </c>
      <c r="O70" t="str">
        <v>Joel Embiid</v>
      </c>
      <c r="P70">
        <v>29</v>
      </c>
    </row>
    <row r="71" spans="2:16" x14ac:dyDescent="0.2">
      <c r="B71">
        <v>68</v>
      </c>
      <c r="C71" t="str">
        <v>Jaylen Brown</v>
      </c>
      <c r="D71">
        <v>34</v>
      </c>
      <c r="N71">
        <v>68</v>
      </c>
      <c r="O71" t="str">
        <v>Joel Embiid</v>
      </c>
      <c r="P71">
        <v>28</v>
      </c>
    </row>
    <row r="72" spans="2:16" x14ac:dyDescent="0.2">
      <c r="B72">
        <v>69</v>
      </c>
      <c r="C72" t="str">
        <v>Jaylen Brown</v>
      </c>
      <c r="D72">
        <v>33</v>
      </c>
      <c r="N72">
        <v>69</v>
      </c>
      <c r="O72" t="str">
        <v>Joel Embiid</v>
      </c>
      <c r="P72">
        <v>33</v>
      </c>
    </row>
    <row r="73" spans="2:16" x14ac:dyDescent="0.2">
      <c r="B73">
        <v>70</v>
      </c>
      <c r="C73" t="str">
        <v>Jaylen Brown</v>
      </c>
      <c r="D73">
        <v>29</v>
      </c>
      <c r="N73">
        <v>70</v>
      </c>
      <c r="O73" t="str">
        <v>Joel Embiid</v>
      </c>
      <c r="P73">
        <v>38</v>
      </c>
    </row>
    <row r="74" spans="2:16" x14ac:dyDescent="0.2">
      <c r="B74">
        <v>71</v>
      </c>
      <c r="C74" t="str">
        <v>Jaylen Brown</v>
      </c>
      <c r="D74">
        <v>30</v>
      </c>
      <c r="N74">
        <v>71</v>
      </c>
      <c r="O74" t="str">
        <v>Joel Embiid</v>
      </c>
      <c r="P74">
        <v>32</v>
      </c>
    </row>
    <row r="75" spans="2:16" x14ac:dyDescent="0.2">
      <c r="B75">
        <v>72</v>
      </c>
      <c r="C75" t="str">
        <v>Jaylen Brown</v>
      </c>
      <c r="D75">
        <v>27</v>
      </c>
      <c r="N75">
        <v>72</v>
      </c>
      <c r="O75" t="str">
        <v>Joel Embiid</v>
      </c>
      <c r="P75">
        <v>29</v>
      </c>
    </row>
    <row r="76" spans="2:16" x14ac:dyDescent="0.2">
      <c r="B76">
        <v>73</v>
      </c>
      <c r="C76" t="str">
        <v>Jaylen Brown</v>
      </c>
      <c r="D76">
        <v>21</v>
      </c>
      <c r="N76">
        <v>73</v>
      </c>
      <c r="O76" t="str">
        <v>Joel Embiid</v>
      </c>
      <c r="P76">
        <v>33</v>
      </c>
    </row>
    <row r="77" spans="2:16" x14ac:dyDescent="0.2">
      <c r="B77">
        <v>74</v>
      </c>
      <c r="C77" t="str">
        <v>Jaylen Brown</v>
      </c>
      <c r="D77">
        <v>21</v>
      </c>
      <c r="N77">
        <v>74</v>
      </c>
      <c r="O77" t="str">
        <v>Joel Embiid</v>
      </c>
      <c r="P77">
        <v>40</v>
      </c>
    </row>
    <row r="78" spans="2:16" x14ac:dyDescent="0.2">
      <c r="B78">
        <v>75</v>
      </c>
      <c r="C78" t="str">
        <v>Jaylen Brown</v>
      </c>
      <c r="D78">
        <v>25</v>
      </c>
      <c r="N78">
        <v>75</v>
      </c>
      <c r="O78" t="str">
        <v>Joel Embiid</v>
      </c>
      <c r="P78">
        <v>39</v>
      </c>
    </row>
    <row r="79" spans="2:16" x14ac:dyDescent="0.2">
      <c r="B79">
        <v>76</v>
      </c>
      <c r="C79" t="str">
        <v>Jaylen Brown</v>
      </c>
      <c r="D79">
        <v>19</v>
      </c>
      <c r="N79">
        <v>76</v>
      </c>
      <c r="O79" t="str">
        <v>Joel Embiid</v>
      </c>
      <c r="P79">
        <v>41</v>
      </c>
    </row>
    <row r="80" spans="2:16" x14ac:dyDescent="0.2">
      <c r="B80">
        <v>77</v>
      </c>
      <c r="C80" t="str">
        <v>Jaylen Brown</v>
      </c>
      <c r="D80">
        <v>28</v>
      </c>
      <c r="N80">
        <v>77</v>
      </c>
      <c r="O80" t="str">
        <v>Joel Embiid</v>
      </c>
      <c r="P80">
        <v>28</v>
      </c>
    </row>
    <row r="81" spans="2:16" x14ac:dyDescent="0.2">
      <c r="B81">
        <v>78</v>
      </c>
      <c r="C81" t="str">
        <v>Jaylen Brown</v>
      </c>
      <c r="D81">
        <v>36</v>
      </c>
      <c r="N81">
        <v>78</v>
      </c>
      <c r="O81" t="str">
        <v>Joel Embiid</v>
      </c>
      <c r="P81">
        <v>29</v>
      </c>
    </row>
    <row r="82" spans="2:16" x14ac:dyDescent="0.2">
      <c r="B82">
        <v>79</v>
      </c>
      <c r="C82" t="str">
        <v>Jaylen Brown</v>
      </c>
      <c r="D82">
        <v>35</v>
      </c>
      <c r="N82">
        <v>79</v>
      </c>
      <c r="O82" t="str">
        <v>Joel Embiid</v>
      </c>
      <c r="P82">
        <v>43</v>
      </c>
    </row>
    <row r="83" spans="2:16" x14ac:dyDescent="0.2">
      <c r="B83">
        <v>80</v>
      </c>
      <c r="C83" t="str">
        <v>Jaylen Brown</v>
      </c>
      <c r="D83">
        <v>23</v>
      </c>
      <c r="N83">
        <v>80</v>
      </c>
      <c r="O83" t="str">
        <v>Joel Embiid</v>
      </c>
      <c r="P83">
        <v>35</v>
      </c>
    </row>
    <row r="84" spans="2:16" x14ac:dyDescent="0.2">
      <c r="B84">
        <v>81</v>
      </c>
      <c r="C84" t="str">
        <v>Jaylen Brown</v>
      </c>
      <c r="D84">
        <v>29</v>
      </c>
      <c r="N84">
        <v>81</v>
      </c>
      <c r="O84" t="str">
        <v>Joel Embiid</v>
      </c>
      <c r="P84">
        <v>56</v>
      </c>
    </row>
    <row r="85" spans="2:16" x14ac:dyDescent="0.2">
      <c r="B85">
        <v>82</v>
      </c>
      <c r="C85" t="str">
        <v>Jaylen Brown</v>
      </c>
      <c r="D85">
        <v>21</v>
      </c>
      <c r="N85">
        <v>82</v>
      </c>
      <c r="O85" t="str">
        <v>Joel Embiid</v>
      </c>
      <c r="P85">
        <v>35</v>
      </c>
    </row>
    <row r="86" spans="2:16" x14ac:dyDescent="0.2">
      <c r="B86">
        <v>83</v>
      </c>
      <c r="C86" t="str">
        <v>Jaylen Brown</v>
      </c>
      <c r="D86">
        <v>26</v>
      </c>
      <c r="N86">
        <v>83</v>
      </c>
      <c r="O86" t="str">
        <v>Joel Embiid</v>
      </c>
      <c r="P86">
        <v>28</v>
      </c>
    </row>
    <row r="87" spans="2:16" x14ac:dyDescent="0.2">
      <c r="B87">
        <v>84</v>
      </c>
      <c r="C87" t="str">
        <v>Jaylen Brown</v>
      </c>
      <c r="D87">
        <v>24</v>
      </c>
      <c r="N87">
        <v>84</v>
      </c>
      <c r="O87" t="str">
        <v>Joel Embiid</v>
      </c>
      <c r="P87">
        <v>30</v>
      </c>
    </row>
    <row r="88" spans="2:16" x14ac:dyDescent="0.2">
      <c r="B88">
        <v>85</v>
      </c>
      <c r="C88" t="str">
        <v>Jaylen Brown</v>
      </c>
      <c r="D88">
        <v>36</v>
      </c>
      <c r="N88">
        <v>85</v>
      </c>
      <c r="O88" t="str">
        <v>Joel Embiid</v>
      </c>
      <c r="P88">
        <v>33</v>
      </c>
    </row>
    <row r="89" spans="2:16" x14ac:dyDescent="0.2">
      <c r="B89">
        <v>86</v>
      </c>
      <c r="C89" t="str">
        <v>Jaylen Brown</v>
      </c>
      <c r="D89">
        <v>29</v>
      </c>
      <c r="N89">
        <v>86</v>
      </c>
      <c r="O89" t="str">
        <v>Joel Embiid</v>
      </c>
      <c r="P89">
        <v>30</v>
      </c>
    </row>
    <row r="90" spans="2:16" x14ac:dyDescent="0.2">
      <c r="B90">
        <v>87</v>
      </c>
      <c r="C90" t="str">
        <v>Jaylen Brown</v>
      </c>
      <c r="D90">
        <v>32</v>
      </c>
      <c r="N90">
        <v>87</v>
      </c>
      <c r="O90" t="str">
        <v>Joel Embiid</v>
      </c>
      <c r="P90">
        <v>26</v>
      </c>
    </row>
    <row r="91" spans="2:16" x14ac:dyDescent="0.2">
      <c r="B91">
        <v>88</v>
      </c>
      <c r="C91" t="str">
        <v>Jaylen Brown</v>
      </c>
      <c r="D91">
        <v>29</v>
      </c>
      <c r="N91">
        <v>88</v>
      </c>
      <c r="O91" t="str">
        <v>Joel Embiid</v>
      </c>
      <c r="P91">
        <v>26</v>
      </c>
    </row>
    <row r="92" spans="2:16" x14ac:dyDescent="0.2">
      <c r="B92">
        <v>89</v>
      </c>
      <c r="C92" t="str">
        <v>Jaylen Brown</v>
      </c>
      <c r="D92">
        <v>24</v>
      </c>
      <c r="N92">
        <v>89</v>
      </c>
      <c r="O92" t="str">
        <v>Joel Embiid</v>
      </c>
      <c r="P92">
        <v>34</v>
      </c>
    </row>
    <row r="93" spans="2:16" x14ac:dyDescent="0.2">
      <c r="B93">
        <v>90</v>
      </c>
      <c r="C93" t="str">
        <v>Jaylen Brown</v>
      </c>
      <c r="D93">
        <v>30</v>
      </c>
      <c r="N93">
        <v>90</v>
      </c>
      <c r="O93" t="str">
        <v>Joel Embiid</v>
      </c>
      <c r="P93">
        <v>34</v>
      </c>
    </row>
    <row r="94" spans="2:16" x14ac:dyDescent="0.2">
      <c r="B94">
        <v>91</v>
      </c>
      <c r="C94" t="str">
        <v>Jaylen Brown</v>
      </c>
      <c r="D94">
        <v>27</v>
      </c>
      <c r="N94">
        <v>91</v>
      </c>
      <c r="O94" t="str">
        <v>Joel Embiid</v>
      </c>
      <c r="P94">
        <v>34</v>
      </c>
    </row>
    <row r="95" spans="2:16" x14ac:dyDescent="0.2">
      <c r="B95">
        <v>92</v>
      </c>
      <c r="C95" t="str">
        <v>Jaylen Brown</v>
      </c>
      <c r="D95">
        <v>19</v>
      </c>
      <c r="N95">
        <v>92</v>
      </c>
      <c r="O95" t="str">
        <v>Joel Embiid</v>
      </c>
      <c r="P95">
        <v>40</v>
      </c>
    </row>
    <row r="96" spans="2:16" x14ac:dyDescent="0.2">
      <c r="B96">
        <v>93</v>
      </c>
      <c r="C96" t="str">
        <v>Jaylen Brown</v>
      </c>
      <c r="D96">
        <v>33</v>
      </c>
      <c r="N96">
        <v>93</v>
      </c>
      <c r="O96" t="str">
        <v>Joel Embiid</v>
      </c>
      <c r="P96">
        <v>29</v>
      </c>
    </row>
    <row r="97" spans="2:16" x14ac:dyDescent="0.2">
      <c r="B97">
        <v>94</v>
      </c>
      <c r="C97" t="str">
        <v>Jaylen Brown</v>
      </c>
      <c r="D97">
        <v>23</v>
      </c>
      <c r="N97">
        <v>94</v>
      </c>
      <c r="O97" t="str">
        <v>Joel Embiid</v>
      </c>
      <c r="P97">
        <v>33</v>
      </c>
    </row>
    <row r="98" spans="2:16" x14ac:dyDescent="0.2">
      <c r="B98">
        <v>95</v>
      </c>
      <c r="C98" t="str">
        <v>Jaylen Brown</v>
      </c>
      <c r="D98">
        <v>35</v>
      </c>
      <c r="N98">
        <v>95</v>
      </c>
      <c r="O98" t="str">
        <v>Joel Embiid</v>
      </c>
      <c r="P98">
        <v>41</v>
      </c>
    </row>
    <row r="99" spans="2:16" x14ac:dyDescent="0.2">
      <c r="B99">
        <v>96</v>
      </c>
      <c r="C99" t="str">
        <v>Jaylen Brown</v>
      </c>
      <c r="D99">
        <v>22</v>
      </c>
      <c r="N99">
        <v>96</v>
      </c>
      <c r="O99" t="str">
        <v>Joel Embiid</v>
      </c>
      <c r="P99">
        <v>41</v>
      </c>
    </row>
    <row r="100" spans="2:16" x14ac:dyDescent="0.2">
      <c r="B100">
        <v>97</v>
      </c>
      <c r="C100" t="str">
        <v>Jaylen Brown</v>
      </c>
      <c r="D100">
        <v>34</v>
      </c>
      <c r="N100">
        <v>97</v>
      </c>
      <c r="O100" t="str">
        <v>Joel Embiid</v>
      </c>
      <c r="P100">
        <v>37</v>
      </c>
    </row>
    <row r="101" spans="2:16" x14ac:dyDescent="0.2">
      <c r="B101">
        <v>98</v>
      </c>
      <c r="C101" t="str">
        <v>Jaylen Brown</v>
      </c>
      <c r="D101">
        <v>29</v>
      </c>
      <c r="N101">
        <v>98</v>
      </c>
      <c r="O101" t="str">
        <v>Joel Embiid</v>
      </c>
      <c r="P101">
        <v>35</v>
      </c>
    </row>
    <row r="102" spans="2:16" x14ac:dyDescent="0.2">
      <c r="B102">
        <v>99</v>
      </c>
      <c r="C102" t="str">
        <v>Jaylen Brown</v>
      </c>
      <c r="D102">
        <v>38</v>
      </c>
      <c r="N102">
        <v>99</v>
      </c>
      <c r="O102" t="str">
        <v>Joel Embiid</v>
      </c>
      <c r="P102">
        <v>40</v>
      </c>
    </row>
    <row r="103" spans="2:16" x14ac:dyDescent="0.2">
      <c r="B103">
        <v>100</v>
      </c>
      <c r="C103" t="str">
        <v>Jaylen Brown</v>
      </c>
      <c r="D103">
        <v>18</v>
      </c>
      <c r="N103">
        <v>100</v>
      </c>
      <c r="O103" t="str">
        <v>Joel Embiid</v>
      </c>
      <c r="P103">
        <v>33</v>
      </c>
    </row>
    <row r="104" spans="2:16" x14ac:dyDescent="0.2">
      <c r="B104">
        <v>101</v>
      </c>
      <c r="C104" t="str">
        <v>Jaylen Brown</v>
      </c>
      <c r="D104">
        <v>28</v>
      </c>
      <c r="N104">
        <v>101</v>
      </c>
      <c r="O104" t="str">
        <v>Joel Embiid</v>
      </c>
      <c r="P104">
        <v>40</v>
      </c>
    </row>
    <row r="105" spans="2:16" x14ac:dyDescent="0.2">
      <c r="B105">
        <v>102</v>
      </c>
      <c r="C105" t="str">
        <v>Jaylen Brown</v>
      </c>
      <c r="D105">
        <v>31</v>
      </c>
      <c r="N105">
        <v>102</v>
      </c>
      <c r="O105" t="str">
        <v>Joel Embiid</v>
      </c>
      <c r="P105">
        <v>33</v>
      </c>
    </row>
    <row r="106" spans="2:16" x14ac:dyDescent="0.2">
      <c r="B106">
        <v>103</v>
      </c>
      <c r="C106" t="str">
        <v>Jaylen Brown</v>
      </c>
      <c r="D106">
        <v>24</v>
      </c>
      <c r="N106">
        <v>103</v>
      </c>
      <c r="O106" t="str">
        <v>Joel Embiid</v>
      </c>
      <c r="P106">
        <v>40</v>
      </c>
    </row>
    <row r="107" spans="2:16" x14ac:dyDescent="0.2">
      <c r="B107">
        <v>104</v>
      </c>
      <c r="C107" t="str">
        <v>Jaylen Brown</v>
      </c>
      <c r="D107">
        <v>20</v>
      </c>
      <c r="N107">
        <v>104</v>
      </c>
      <c r="O107" t="str">
        <v>Joel Embiid</v>
      </c>
      <c r="P107">
        <v>31</v>
      </c>
    </row>
    <row r="108" spans="2:16" x14ac:dyDescent="0.2">
      <c r="B108">
        <v>105</v>
      </c>
      <c r="C108" t="str">
        <v>Jaylen Brown</v>
      </c>
      <c r="D108">
        <v>20</v>
      </c>
      <c r="N108">
        <v>105</v>
      </c>
      <c r="O108" t="str">
        <v>Joel Embiid</v>
      </c>
      <c r="P108">
        <v>28</v>
      </c>
    </row>
    <row r="109" spans="2:16" x14ac:dyDescent="0.2">
      <c r="B109">
        <v>106</v>
      </c>
      <c r="C109" t="str">
        <v>Jaylen Brown</v>
      </c>
      <c r="D109">
        <v>36</v>
      </c>
      <c r="N109">
        <v>106</v>
      </c>
      <c r="O109" t="str">
        <v>Joel Embiid</v>
      </c>
      <c r="P109">
        <v>32</v>
      </c>
    </row>
    <row r="110" spans="2:16" x14ac:dyDescent="0.2">
      <c r="B110">
        <v>107</v>
      </c>
      <c r="C110" t="str">
        <v>Jaylen Brown</v>
      </c>
      <c r="D110">
        <v>16</v>
      </c>
      <c r="N110">
        <v>107</v>
      </c>
      <c r="O110" t="str">
        <v>Joel Embiid</v>
      </c>
      <c r="P110">
        <v>26</v>
      </c>
    </row>
    <row r="111" spans="2:16" x14ac:dyDescent="0.2">
      <c r="B111">
        <v>108</v>
      </c>
      <c r="C111" t="str">
        <v>Jaylen Brown</v>
      </c>
      <c r="D111">
        <v>32</v>
      </c>
      <c r="N111">
        <v>108</v>
      </c>
      <c r="O111" t="str">
        <v>Joel Embiid</v>
      </c>
      <c r="P111">
        <v>24</v>
      </c>
    </row>
    <row r="112" spans="2:16" x14ac:dyDescent="0.2">
      <c r="B112">
        <v>109</v>
      </c>
      <c r="C112" t="str">
        <v>Jaylen Brown</v>
      </c>
      <c r="D112">
        <v>22</v>
      </c>
      <c r="N112">
        <v>109</v>
      </c>
      <c r="O112" t="str">
        <v>Joel Embiid</v>
      </c>
      <c r="P112">
        <v>40</v>
      </c>
    </row>
    <row r="113" spans="2:16" x14ac:dyDescent="0.2">
      <c r="B113">
        <v>110</v>
      </c>
      <c r="C113" t="str">
        <v>Jaylen Brown</v>
      </c>
      <c r="D113">
        <v>24</v>
      </c>
      <c r="N113">
        <v>110</v>
      </c>
      <c r="O113" t="str">
        <v>Joel Embiid</v>
      </c>
      <c r="P113">
        <v>29</v>
      </c>
    </row>
    <row r="114" spans="2:16" x14ac:dyDescent="0.2">
      <c r="B114">
        <v>111</v>
      </c>
      <c r="C114" t="str">
        <v>Jaylen Brown</v>
      </c>
      <c r="D114">
        <v>17</v>
      </c>
      <c r="N114">
        <v>111</v>
      </c>
      <c r="O114" t="str">
        <v>Joel Embiid</v>
      </c>
      <c r="P114">
        <v>51</v>
      </c>
    </row>
    <row r="115" spans="2:16" x14ac:dyDescent="0.2">
      <c r="B115">
        <v>112</v>
      </c>
      <c r="C115" t="str">
        <v>Jaylen Brown</v>
      </c>
      <c r="D115">
        <v>17</v>
      </c>
      <c r="N115">
        <v>112</v>
      </c>
      <c r="O115" t="str">
        <v>Joel Embiid</v>
      </c>
      <c r="P115">
        <v>30</v>
      </c>
    </row>
    <row r="116" spans="2:16" x14ac:dyDescent="0.2">
      <c r="B116">
        <v>113</v>
      </c>
      <c r="C116" t="str">
        <v>Jaylen Brown</v>
      </c>
      <c r="D116">
        <v>19</v>
      </c>
      <c r="N116">
        <v>113</v>
      </c>
      <c r="O116" t="str">
        <v>Joel Embiid</v>
      </c>
      <c r="P116">
        <v>34</v>
      </c>
    </row>
    <row r="117" spans="2:16" x14ac:dyDescent="0.2">
      <c r="B117">
        <v>114</v>
      </c>
      <c r="C117" t="str">
        <v>Jaylen Brown</v>
      </c>
      <c r="D117">
        <v>22</v>
      </c>
      <c r="N117">
        <v>114</v>
      </c>
      <c r="O117" t="str">
        <v>Joel Embiid</v>
      </c>
      <c r="P117">
        <v>34</v>
      </c>
    </row>
    <row r="118" spans="2:16" x14ac:dyDescent="0.2">
      <c r="B118">
        <v>115</v>
      </c>
      <c r="C118" t="str">
        <v>Jaylen Brown</v>
      </c>
      <c r="D118">
        <v>27</v>
      </c>
      <c r="N118">
        <v>115</v>
      </c>
      <c r="O118" t="str">
        <v>Joel Embiid</v>
      </c>
      <c r="P118">
        <v>40</v>
      </c>
    </row>
    <row r="119" spans="2:16" x14ac:dyDescent="0.2">
      <c r="B119">
        <v>116</v>
      </c>
      <c r="C119" t="str">
        <v>Jaylen Brown</v>
      </c>
      <c r="D119">
        <v>36</v>
      </c>
      <c r="N119">
        <v>116</v>
      </c>
      <c r="O119" t="str">
        <v>Joel Embiid</v>
      </c>
      <c r="P119">
        <v>45</v>
      </c>
    </row>
    <row r="120" spans="2:16" x14ac:dyDescent="0.2">
      <c r="B120">
        <v>117</v>
      </c>
      <c r="C120" t="str">
        <v>Jaylen Brown</v>
      </c>
      <c r="D120">
        <v>34</v>
      </c>
      <c r="N120">
        <v>117</v>
      </c>
      <c r="O120" t="str">
        <v>Joel Embiid</v>
      </c>
      <c r="P120">
        <v>49</v>
      </c>
    </row>
    <row r="121" spans="2:16" x14ac:dyDescent="0.2">
      <c r="B121">
        <v>118</v>
      </c>
      <c r="C121" t="str">
        <v>Jaylen Brown</v>
      </c>
      <c r="D121">
        <v>25</v>
      </c>
      <c r="N121">
        <v>118</v>
      </c>
      <c r="O121" t="str">
        <v>Joel Embiid</v>
      </c>
      <c r="P121">
        <v>26</v>
      </c>
    </row>
    <row r="122" spans="2:16" x14ac:dyDescent="0.2">
      <c r="B122">
        <v>119</v>
      </c>
      <c r="C122" t="str">
        <v>Jaylen Brown</v>
      </c>
      <c r="D122">
        <v>39</v>
      </c>
      <c r="N122">
        <v>119</v>
      </c>
      <c r="O122" t="str">
        <v>Joel Embiid</v>
      </c>
      <c r="P122">
        <v>37</v>
      </c>
    </row>
    <row r="123" spans="2:16" x14ac:dyDescent="0.2">
      <c r="B123">
        <v>120</v>
      </c>
      <c r="C123" t="str">
        <v>Jaylen Brown</v>
      </c>
      <c r="D123">
        <v>34</v>
      </c>
      <c r="N123">
        <v>120</v>
      </c>
      <c r="O123" t="str">
        <v>Joel Embiid</v>
      </c>
      <c r="P123">
        <v>40</v>
      </c>
    </row>
    <row r="124" spans="2:16" x14ac:dyDescent="0.2">
      <c r="B124">
        <v>121</v>
      </c>
      <c r="C124" t="str">
        <v>Jaylen Brown</v>
      </c>
      <c r="D124">
        <v>19</v>
      </c>
      <c r="N124">
        <v>121</v>
      </c>
      <c r="O124" t="str">
        <v>Joel Embiid</v>
      </c>
      <c r="P124">
        <v>42</v>
      </c>
    </row>
    <row r="125" spans="2:16" x14ac:dyDescent="0.2">
      <c r="B125">
        <v>122</v>
      </c>
      <c r="C125" t="str">
        <v>Jaylen Brown</v>
      </c>
      <c r="D125">
        <v>30</v>
      </c>
      <c r="N125">
        <v>122</v>
      </c>
      <c r="O125" t="str">
        <v>Joel Embiid</v>
      </c>
      <c r="P125">
        <v>51</v>
      </c>
    </row>
    <row r="126" spans="2:16" x14ac:dyDescent="0.2">
      <c r="B126">
        <v>123</v>
      </c>
      <c r="C126" t="str">
        <v>Jaylen Brown</v>
      </c>
      <c r="D126">
        <v>26</v>
      </c>
      <c r="N126">
        <v>123</v>
      </c>
      <c r="O126" t="str">
        <v>Joel Embiid</v>
      </c>
      <c r="P126">
        <v>25</v>
      </c>
    </row>
    <row r="127" spans="2:16" x14ac:dyDescent="0.2">
      <c r="B127">
        <v>124</v>
      </c>
      <c r="C127" t="str">
        <v>Jaylen Brown</v>
      </c>
      <c r="D127">
        <v>20</v>
      </c>
      <c r="N127">
        <v>124</v>
      </c>
      <c r="O127" t="str">
        <v>Joel Embiid</v>
      </c>
      <c r="P127">
        <v>38</v>
      </c>
    </row>
    <row r="128" spans="2:16" x14ac:dyDescent="0.2">
      <c r="B128">
        <v>125</v>
      </c>
      <c r="C128" t="str">
        <v>Jaylen Brown</v>
      </c>
      <c r="D128">
        <v>23</v>
      </c>
      <c r="N128">
        <v>125</v>
      </c>
      <c r="O128" t="str">
        <v>Joel Embiid</v>
      </c>
      <c r="P128">
        <v>35</v>
      </c>
    </row>
    <row r="129" spans="2:16" x14ac:dyDescent="0.2">
      <c r="B129">
        <v>126</v>
      </c>
      <c r="C129" t="str">
        <v>Jaylen Brown</v>
      </c>
      <c r="D129">
        <v>33</v>
      </c>
      <c r="N129">
        <v>126</v>
      </c>
      <c r="O129" t="str">
        <v>Joel Embiid</v>
      </c>
      <c r="P129">
        <v>31</v>
      </c>
    </row>
    <row r="130" spans="2:16" x14ac:dyDescent="0.2">
      <c r="B130">
        <v>127</v>
      </c>
      <c r="C130" t="str">
        <v>Jaylen Brown</v>
      </c>
      <c r="D130">
        <v>23</v>
      </c>
      <c r="N130">
        <v>127</v>
      </c>
      <c r="O130" t="str">
        <v>Joel Embiid</v>
      </c>
      <c r="P130">
        <v>42</v>
      </c>
    </row>
    <row r="131" spans="2:16" x14ac:dyDescent="0.2">
      <c r="B131">
        <v>128</v>
      </c>
      <c r="C131" t="str">
        <v>Jaylen Brown</v>
      </c>
      <c r="D131">
        <v>20</v>
      </c>
      <c r="N131">
        <v>128</v>
      </c>
      <c r="O131" t="str">
        <v>Joel Embiid</v>
      </c>
      <c r="P131">
        <v>35</v>
      </c>
    </row>
    <row r="132" spans="2:16" x14ac:dyDescent="0.2">
      <c r="B132">
        <v>129</v>
      </c>
      <c r="C132" t="str">
        <v>Jaylen Brown</v>
      </c>
      <c r="D132">
        <v>36</v>
      </c>
      <c r="N132">
        <v>129</v>
      </c>
      <c r="O132" t="str">
        <v>Joel Embiid</v>
      </c>
      <c r="P132">
        <v>36</v>
      </c>
    </row>
    <row r="133" spans="2:16" x14ac:dyDescent="0.2">
      <c r="B133">
        <v>130</v>
      </c>
      <c r="C133" t="str">
        <v>Jaylen Brown</v>
      </c>
      <c r="D133">
        <v>29</v>
      </c>
      <c r="N133">
        <v>130</v>
      </c>
      <c r="O133" t="str">
        <v>Joel Embiid</v>
      </c>
      <c r="P133">
        <v>32</v>
      </c>
    </row>
    <row r="134" spans="2:16" x14ac:dyDescent="0.2">
      <c r="B134">
        <v>131</v>
      </c>
      <c r="C134" t="str">
        <v>Jaylen Brown</v>
      </c>
      <c r="D134">
        <v>24</v>
      </c>
      <c r="N134">
        <v>131</v>
      </c>
      <c r="O134" t="str">
        <v>Joel Embiid</v>
      </c>
      <c r="P134">
        <v>40</v>
      </c>
    </row>
    <row r="135" spans="2:16" x14ac:dyDescent="0.2">
      <c r="B135">
        <v>132</v>
      </c>
      <c r="C135" t="str">
        <v>Jaylen Brown</v>
      </c>
      <c r="D135">
        <v>25</v>
      </c>
      <c r="N135">
        <v>132</v>
      </c>
      <c r="O135" t="str">
        <v>Joel Embiid</v>
      </c>
      <c r="P135">
        <v>37</v>
      </c>
    </row>
    <row r="136" spans="2:16" x14ac:dyDescent="0.2">
      <c r="B136">
        <v>133</v>
      </c>
      <c r="C136" t="str">
        <v>Jaylen Brown</v>
      </c>
      <c r="D136">
        <v>36</v>
      </c>
      <c r="N136">
        <v>133</v>
      </c>
      <c r="O136" t="str">
        <v>Joel Embiid</v>
      </c>
      <c r="P136">
        <v>42</v>
      </c>
    </row>
    <row r="137" spans="2:16" x14ac:dyDescent="0.2">
      <c r="B137">
        <v>134</v>
      </c>
      <c r="C137" t="str">
        <v>Jaylen Brown</v>
      </c>
      <c r="D137">
        <v>21</v>
      </c>
      <c r="N137">
        <v>134</v>
      </c>
      <c r="O137" t="str">
        <v>Joel Embiid</v>
      </c>
      <c r="P137">
        <v>44</v>
      </c>
    </row>
    <row r="138" spans="2:16" x14ac:dyDescent="0.2">
      <c r="B138">
        <v>135</v>
      </c>
      <c r="C138" t="str">
        <v>Jaylen Brown</v>
      </c>
      <c r="D138">
        <v>28</v>
      </c>
      <c r="N138">
        <v>135</v>
      </c>
      <c r="O138" t="str">
        <v>Joel Embiid</v>
      </c>
      <c r="P138">
        <v>31</v>
      </c>
    </row>
    <row r="139" spans="2:16" x14ac:dyDescent="0.2">
      <c r="B139">
        <v>136</v>
      </c>
      <c r="C139" t="str">
        <v>Jaylen Brown</v>
      </c>
      <c r="D139">
        <v>29</v>
      </c>
      <c r="N139">
        <v>136</v>
      </c>
      <c r="O139" t="str">
        <v>Joel Embiid</v>
      </c>
      <c r="P139">
        <v>37</v>
      </c>
    </row>
    <row r="140" spans="2:16" x14ac:dyDescent="0.2">
      <c r="B140">
        <v>137</v>
      </c>
      <c r="C140" t="str">
        <v>Jaylen Brown</v>
      </c>
      <c r="D140">
        <v>23</v>
      </c>
      <c r="N140">
        <v>137</v>
      </c>
      <c r="O140" t="str">
        <v>Joel Embiid</v>
      </c>
      <c r="P140">
        <v>33</v>
      </c>
    </row>
    <row r="141" spans="2:16" x14ac:dyDescent="0.2">
      <c r="B141">
        <v>138</v>
      </c>
      <c r="C141" t="str">
        <v>Jaylen Brown</v>
      </c>
      <c r="D141">
        <v>36</v>
      </c>
      <c r="N141">
        <v>138</v>
      </c>
      <c r="O141" t="str">
        <v>Joel Embiid</v>
      </c>
      <c r="P141">
        <v>39</v>
      </c>
    </row>
    <row r="142" spans="2:16" x14ac:dyDescent="0.2">
      <c r="B142">
        <v>139</v>
      </c>
      <c r="C142" t="str">
        <v>Jaylen Brown</v>
      </c>
      <c r="D142">
        <v>29</v>
      </c>
      <c r="N142">
        <v>139</v>
      </c>
      <c r="O142" t="str">
        <v>Joel Embiid</v>
      </c>
      <c r="P142">
        <v>36</v>
      </c>
    </row>
    <row r="143" spans="2:16" x14ac:dyDescent="0.2">
      <c r="B143">
        <v>140</v>
      </c>
      <c r="C143" t="str">
        <v>Jaylen Brown</v>
      </c>
      <c r="D143">
        <v>37</v>
      </c>
      <c r="N143">
        <v>140</v>
      </c>
      <c r="O143" t="str">
        <v>Joel Embiid</v>
      </c>
      <c r="P143">
        <v>35</v>
      </c>
    </row>
    <row r="144" spans="2:16" x14ac:dyDescent="0.2">
      <c r="B144">
        <v>141</v>
      </c>
      <c r="C144" t="str">
        <v>Jaylen Brown</v>
      </c>
      <c r="D144">
        <v>20</v>
      </c>
      <c r="N144">
        <v>141</v>
      </c>
      <c r="O144" t="str">
        <v>Joel Embiid</v>
      </c>
      <c r="P144">
        <v>26</v>
      </c>
    </row>
    <row r="145" spans="2:16" x14ac:dyDescent="0.2">
      <c r="B145">
        <v>142</v>
      </c>
      <c r="C145" t="str">
        <v>Jaylen Brown</v>
      </c>
      <c r="D145">
        <v>25</v>
      </c>
      <c r="N145">
        <v>142</v>
      </c>
      <c r="O145" t="str">
        <v>Joel Embiid</v>
      </c>
      <c r="P145">
        <v>43</v>
      </c>
    </row>
    <row r="146" spans="2:16" x14ac:dyDescent="0.2">
      <c r="B146">
        <v>143</v>
      </c>
      <c r="C146" t="str">
        <v>Jaylen Brown</v>
      </c>
      <c r="D146">
        <v>22</v>
      </c>
      <c r="N146">
        <v>143</v>
      </c>
      <c r="O146" t="str">
        <v>Joel Embiid</v>
      </c>
      <c r="P146">
        <v>30</v>
      </c>
    </row>
    <row r="147" spans="2:16" x14ac:dyDescent="0.2">
      <c r="B147">
        <v>144</v>
      </c>
      <c r="C147" t="str">
        <v>Jaylen Brown</v>
      </c>
      <c r="D147">
        <v>19</v>
      </c>
      <c r="N147">
        <v>144</v>
      </c>
      <c r="O147" t="str">
        <v>Joel Embiid</v>
      </c>
      <c r="P147">
        <v>29</v>
      </c>
    </row>
    <row r="148" spans="2:16" x14ac:dyDescent="0.2">
      <c r="B148">
        <v>145</v>
      </c>
      <c r="C148" t="str">
        <v>Jaylen Brown</v>
      </c>
      <c r="D148">
        <v>18</v>
      </c>
      <c r="N148">
        <v>145</v>
      </c>
      <c r="O148" t="str">
        <v>Joel Embiid</v>
      </c>
      <c r="P148">
        <v>26</v>
      </c>
    </row>
    <row r="149" spans="2:16" x14ac:dyDescent="0.2">
      <c r="B149">
        <v>146</v>
      </c>
      <c r="C149" t="str">
        <v>Jaylen Brown</v>
      </c>
      <c r="D149">
        <v>26</v>
      </c>
      <c r="N149">
        <v>146</v>
      </c>
      <c r="O149" t="str">
        <v>Joel Embiid</v>
      </c>
      <c r="P149">
        <v>30</v>
      </c>
    </row>
    <row r="150" spans="2:16" x14ac:dyDescent="0.2">
      <c r="B150">
        <v>147</v>
      </c>
      <c r="C150" t="str">
        <v>Jaylen Brown</v>
      </c>
      <c r="D150">
        <v>39</v>
      </c>
      <c r="N150">
        <v>147</v>
      </c>
      <c r="O150" t="str">
        <v>Joel Embiid</v>
      </c>
      <c r="P150">
        <v>37</v>
      </c>
    </row>
    <row r="151" spans="2:16" x14ac:dyDescent="0.2">
      <c r="B151">
        <v>148</v>
      </c>
      <c r="C151" t="str">
        <v>Jaylen Brown</v>
      </c>
      <c r="D151">
        <v>26</v>
      </c>
      <c r="N151">
        <v>148</v>
      </c>
      <c r="O151" t="str">
        <v>Joel Embiid</v>
      </c>
      <c r="P151">
        <v>46</v>
      </c>
    </row>
    <row r="152" spans="2:16" x14ac:dyDescent="0.2">
      <c r="B152">
        <v>149</v>
      </c>
      <c r="C152" t="str">
        <v>Jaylen Brown</v>
      </c>
      <c r="D152">
        <v>21</v>
      </c>
      <c r="N152">
        <v>149</v>
      </c>
      <c r="O152" t="str">
        <v>Joel Embiid</v>
      </c>
      <c r="P152">
        <v>35</v>
      </c>
    </row>
    <row r="153" spans="2:16" x14ac:dyDescent="0.2">
      <c r="B153">
        <v>150</v>
      </c>
      <c r="C153" t="str">
        <v>Jaylen Brown</v>
      </c>
      <c r="D153">
        <v>25</v>
      </c>
      <c r="N153">
        <v>150</v>
      </c>
      <c r="O153" t="str">
        <v>Joel Embiid</v>
      </c>
      <c r="P153">
        <v>34</v>
      </c>
    </row>
    <row r="154" spans="2:16" x14ac:dyDescent="0.2">
      <c r="B154">
        <v>151</v>
      </c>
      <c r="C154" t="str">
        <v>Jaylen Brown</v>
      </c>
      <c r="D154">
        <v>38</v>
      </c>
      <c r="N154">
        <v>151</v>
      </c>
      <c r="O154" t="str">
        <v>Joel Embiid</v>
      </c>
      <c r="P154">
        <v>35</v>
      </c>
    </row>
    <row r="155" spans="2:16" x14ac:dyDescent="0.2">
      <c r="B155">
        <v>152</v>
      </c>
      <c r="C155" t="str">
        <v>Jaylen Brown</v>
      </c>
      <c r="D155">
        <v>23</v>
      </c>
      <c r="N155">
        <v>152</v>
      </c>
      <c r="O155" t="str">
        <v>Joel Embiid</v>
      </c>
      <c r="P155">
        <v>25</v>
      </c>
    </row>
    <row r="156" spans="2:16" x14ac:dyDescent="0.2">
      <c r="B156">
        <v>153</v>
      </c>
      <c r="C156" t="str">
        <v>Jaylen Brown</v>
      </c>
      <c r="D156">
        <v>24</v>
      </c>
      <c r="N156">
        <v>153</v>
      </c>
      <c r="O156" t="str">
        <v>Joel Embiid</v>
      </c>
      <c r="P156">
        <v>30</v>
      </c>
    </row>
    <row r="157" spans="2:16" x14ac:dyDescent="0.2">
      <c r="B157">
        <v>154</v>
      </c>
      <c r="C157" t="str">
        <v>Jaylen Brown</v>
      </c>
      <c r="D157">
        <v>23</v>
      </c>
      <c r="N157">
        <v>154</v>
      </c>
      <c r="O157" t="str">
        <v>Joel Embiid</v>
      </c>
      <c r="P157">
        <v>30</v>
      </c>
    </row>
    <row r="158" spans="2:16" x14ac:dyDescent="0.2">
      <c r="B158">
        <v>155</v>
      </c>
      <c r="C158" t="str">
        <v>Jaylen Brown</v>
      </c>
      <c r="D158">
        <v>22</v>
      </c>
      <c r="N158">
        <v>155</v>
      </c>
      <c r="O158" t="str">
        <v>Joel Embiid</v>
      </c>
      <c r="P158">
        <v>37</v>
      </c>
    </row>
    <row r="159" spans="2:16" x14ac:dyDescent="0.2">
      <c r="B159">
        <v>156</v>
      </c>
      <c r="C159" t="str">
        <v>Jaylen Brown</v>
      </c>
      <c r="D159">
        <v>21</v>
      </c>
      <c r="N159">
        <v>156</v>
      </c>
      <c r="O159" t="str">
        <v>Joel Embiid</v>
      </c>
      <c r="P159">
        <v>32</v>
      </c>
    </row>
    <row r="160" spans="2:16" x14ac:dyDescent="0.2">
      <c r="B160">
        <v>157</v>
      </c>
      <c r="C160" t="str">
        <v>Jaylen Brown</v>
      </c>
      <c r="D160">
        <v>39</v>
      </c>
      <c r="N160">
        <v>157</v>
      </c>
      <c r="O160" t="str">
        <v>Joel Embiid</v>
      </c>
      <c r="P160">
        <v>33</v>
      </c>
    </row>
    <row r="161" spans="2:16" x14ac:dyDescent="0.2">
      <c r="B161">
        <v>158</v>
      </c>
      <c r="C161" t="str">
        <v>Jaylen Brown</v>
      </c>
      <c r="D161">
        <v>20</v>
      </c>
      <c r="N161">
        <v>158</v>
      </c>
      <c r="O161" t="str">
        <v>Joel Embiid</v>
      </c>
      <c r="P161">
        <v>38</v>
      </c>
    </row>
    <row r="162" spans="2:16" x14ac:dyDescent="0.2">
      <c r="B162">
        <v>159</v>
      </c>
      <c r="C162" t="str">
        <v>Jaylen Brown</v>
      </c>
      <c r="D162">
        <v>22</v>
      </c>
      <c r="N162">
        <v>159</v>
      </c>
      <c r="O162" t="str">
        <v>Joel Embiid</v>
      </c>
      <c r="P162">
        <v>44</v>
      </c>
    </row>
    <row r="163" spans="2:16" x14ac:dyDescent="0.2">
      <c r="B163">
        <v>160</v>
      </c>
      <c r="C163" t="str">
        <v>Jaylen Brown</v>
      </c>
      <c r="D163">
        <v>28</v>
      </c>
      <c r="N163">
        <v>160</v>
      </c>
      <c r="O163" t="str">
        <v>Joel Embiid</v>
      </c>
      <c r="P163">
        <v>23</v>
      </c>
    </row>
    <row r="164" spans="2:16" x14ac:dyDescent="0.2">
      <c r="B164">
        <v>161</v>
      </c>
      <c r="C164" t="str">
        <v>Jaylen Brown</v>
      </c>
      <c r="D164">
        <v>28</v>
      </c>
      <c r="N164">
        <v>161</v>
      </c>
      <c r="O164" t="str">
        <v>Joel Embiid</v>
      </c>
      <c r="P164">
        <v>29</v>
      </c>
    </row>
    <row r="165" spans="2:16" x14ac:dyDescent="0.2">
      <c r="B165">
        <v>162</v>
      </c>
      <c r="C165" t="str">
        <v>Jaylen Brown</v>
      </c>
      <c r="D165">
        <v>15</v>
      </c>
      <c r="N165">
        <v>162</v>
      </c>
      <c r="O165" t="str">
        <v>Joel Embiid</v>
      </c>
      <c r="P165">
        <v>36</v>
      </c>
    </row>
    <row r="166" spans="2:16" x14ac:dyDescent="0.2">
      <c r="B166">
        <v>163</v>
      </c>
      <c r="C166" t="str">
        <v>Jaylen Brown</v>
      </c>
      <c r="D166">
        <v>33</v>
      </c>
      <c r="N166">
        <v>163</v>
      </c>
      <c r="O166" t="str">
        <v>Joel Embiid</v>
      </c>
      <c r="P166">
        <v>44</v>
      </c>
    </row>
    <row r="167" spans="2:16" x14ac:dyDescent="0.2">
      <c r="B167">
        <v>164</v>
      </c>
      <c r="C167" t="str">
        <v>Jaylen Brown</v>
      </c>
      <c r="D167">
        <v>17</v>
      </c>
      <c r="N167">
        <v>164</v>
      </c>
      <c r="O167" t="str">
        <v>Joel Embiid</v>
      </c>
      <c r="P167">
        <v>37</v>
      </c>
    </row>
    <row r="168" spans="2:16" x14ac:dyDescent="0.2">
      <c r="B168">
        <v>165</v>
      </c>
      <c r="C168" t="str">
        <v>Jaylen Brown</v>
      </c>
      <c r="D168">
        <v>19</v>
      </c>
      <c r="N168">
        <v>165</v>
      </c>
      <c r="O168" t="str">
        <v>Joel Embiid</v>
      </c>
      <c r="P168">
        <v>44</v>
      </c>
    </row>
    <row r="169" spans="2:16" x14ac:dyDescent="0.2">
      <c r="B169">
        <v>166</v>
      </c>
      <c r="C169" t="str">
        <v>Jaylen Brown</v>
      </c>
      <c r="D169">
        <v>28</v>
      </c>
      <c r="N169">
        <v>166</v>
      </c>
      <c r="O169" t="str">
        <v>Joel Embiid</v>
      </c>
      <c r="P169">
        <v>38</v>
      </c>
    </row>
    <row r="170" spans="2:16" x14ac:dyDescent="0.2">
      <c r="B170">
        <v>167</v>
      </c>
      <c r="C170" t="str">
        <v>Jaylen Brown</v>
      </c>
      <c r="D170">
        <v>25</v>
      </c>
      <c r="N170">
        <v>167</v>
      </c>
      <c r="O170" t="str">
        <v>Joel Embiid</v>
      </c>
      <c r="P170">
        <v>26</v>
      </c>
    </row>
    <row r="171" spans="2:16" x14ac:dyDescent="0.2">
      <c r="B171">
        <v>168</v>
      </c>
      <c r="C171" t="str">
        <v>Jaylen Brown</v>
      </c>
      <c r="D171">
        <v>17</v>
      </c>
      <c r="N171">
        <v>168</v>
      </c>
      <c r="O171" t="str">
        <v>Joel Embiid</v>
      </c>
      <c r="P171">
        <v>33</v>
      </c>
    </row>
    <row r="172" spans="2:16" x14ac:dyDescent="0.2">
      <c r="B172">
        <v>169</v>
      </c>
      <c r="C172" t="str">
        <v>Jaylen Brown</v>
      </c>
      <c r="D172">
        <v>35</v>
      </c>
      <c r="N172">
        <v>169</v>
      </c>
      <c r="O172" t="str">
        <v>Joel Embiid</v>
      </c>
      <c r="P172">
        <v>42</v>
      </c>
    </row>
    <row r="173" spans="2:16" x14ac:dyDescent="0.2">
      <c r="B173">
        <v>170</v>
      </c>
      <c r="C173" t="str">
        <v>Jaylen Brown</v>
      </c>
      <c r="D173">
        <v>24</v>
      </c>
      <c r="N173">
        <v>170</v>
      </c>
      <c r="O173" t="str">
        <v>Joel Embiid</v>
      </c>
      <c r="P173">
        <v>40</v>
      </c>
    </row>
    <row r="174" spans="2:16" x14ac:dyDescent="0.2">
      <c r="B174">
        <v>171</v>
      </c>
      <c r="C174" t="str">
        <v>Jaylen Brown</v>
      </c>
      <c r="D174">
        <v>23</v>
      </c>
      <c r="N174">
        <v>171</v>
      </c>
      <c r="O174" t="str">
        <v>Joel Embiid</v>
      </c>
      <c r="P174">
        <v>31</v>
      </c>
    </row>
    <row r="175" spans="2:16" x14ac:dyDescent="0.2">
      <c r="B175">
        <v>172</v>
      </c>
      <c r="C175" t="str">
        <v>Jaylen Brown</v>
      </c>
      <c r="D175">
        <v>28</v>
      </c>
      <c r="N175">
        <v>172</v>
      </c>
      <c r="O175" t="str">
        <v>Joel Embiid</v>
      </c>
      <c r="P175">
        <v>51</v>
      </c>
    </row>
    <row r="176" spans="2:16" x14ac:dyDescent="0.2">
      <c r="B176">
        <v>173</v>
      </c>
      <c r="C176" t="str">
        <v>Jaylen Brown</v>
      </c>
      <c r="D176">
        <v>22</v>
      </c>
      <c r="N176">
        <v>173</v>
      </c>
      <c r="O176" t="str">
        <v>Joel Embiid</v>
      </c>
      <c r="P176">
        <v>39</v>
      </c>
    </row>
    <row r="177" spans="2:16" x14ac:dyDescent="0.2">
      <c r="B177">
        <v>174</v>
      </c>
      <c r="C177" t="str">
        <v>Jaylen Brown</v>
      </c>
      <c r="D177">
        <v>32</v>
      </c>
      <c r="N177">
        <v>174</v>
      </c>
      <c r="O177" t="str">
        <v>Joel Embiid</v>
      </c>
      <c r="P177">
        <v>36</v>
      </c>
    </row>
    <row r="178" spans="2:16" x14ac:dyDescent="0.2">
      <c r="B178">
        <v>175</v>
      </c>
      <c r="C178" t="str">
        <v>Jaylen Brown</v>
      </c>
      <c r="D178">
        <v>22</v>
      </c>
      <c r="N178">
        <v>175</v>
      </c>
      <c r="O178" t="str">
        <v>Joel Embiid</v>
      </c>
      <c r="P178">
        <v>28</v>
      </c>
    </row>
    <row r="179" spans="2:16" x14ac:dyDescent="0.2">
      <c r="B179">
        <v>176</v>
      </c>
      <c r="C179" t="str">
        <v>Jaylen Brown</v>
      </c>
      <c r="D179">
        <v>25</v>
      </c>
      <c r="N179">
        <v>176</v>
      </c>
      <c r="O179" t="str">
        <v>Joel Embiid</v>
      </c>
      <c r="P179">
        <v>29</v>
      </c>
    </row>
    <row r="180" spans="2:16" x14ac:dyDescent="0.2">
      <c r="B180">
        <v>177</v>
      </c>
      <c r="C180" t="str">
        <v>Jaylen Brown</v>
      </c>
      <c r="D180">
        <v>22</v>
      </c>
      <c r="N180">
        <v>177</v>
      </c>
      <c r="O180" t="str">
        <v>Joel Embiid</v>
      </c>
      <c r="P180">
        <v>37</v>
      </c>
    </row>
    <row r="181" spans="2:16" x14ac:dyDescent="0.2">
      <c r="B181">
        <v>178</v>
      </c>
      <c r="C181" t="str">
        <v>Jaylen Brown</v>
      </c>
      <c r="D181">
        <v>45</v>
      </c>
      <c r="N181">
        <v>178</v>
      </c>
      <c r="O181" t="str">
        <v>Joel Embiid</v>
      </c>
      <c r="P181">
        <v>41</v>
      </c>
    </row>
    <row r="182" spans="2:16" x14ac:dyDescent="0.2">
      <c r="B182">
        <v>179</v>
      </c>
      <c r="C182" t="str">
        <v>Jaylen Brown</v>
      </c>
      <c r="D182">
        <v>18</v>
      </c>
      <c r="N182">
        <v>179</v>
      </c>
      <c r="O182" t="str">
        <v>Joel Embiid</v>
      </c>
      <c r="P182">
        <v>27</v>
      </c>
    </row>
    <row r="183" spans="2:16" x14ac:dyDescent="0.2">
      <c r="B183">
        <v>180</v>
      </c>
      <c r="C183" t="str">
        <v>Jaylen Brown</v>
      </c>
      <c r="D183">
        <v>28</v>
      </c>
      <c r="N183">
        <v>180</v>
      </c>
      <c r="O183" t="str">
        <v>Joel Embiid</v>
      </c>
      <c r="P183">
        <v>41</v>
      </c>
    </row>
    <row r="184" spans="2:16" x14ac:dyDescent="0.2">
      <c r="B184">
        <v>181</v>
      </c>
      <c r="C184" t="str">
        <v>Jaylen Brown</v>
      </c>
      <c r="D184">
        <v>21</v>
      </c>
      <c r="N184">
        <v>181</v>
      </c>
      <c r="O184" t="str">
        <v>Joel Embiid</v>
      </c>
      <c r="P184">
        <v>44</v>
      </c>
    </row>
    <row r="185" spans="2:16" x14ac:dyDescent="0.2">
      <c r="B185">
        <v>182</v>
      </c>
      <c r="C185" t="str">
        <v>Jaylen Brown</v>
      </c>
      <c r="D185">
        <v>34</v>
      </c>
      <c r="N185">
        <v>182</v>
      </c>
      <c r="O185" t="str">
        <v>Joel Embiid</v>
      </c>
      <c r="P185">
        <v>34</v>
      </c>
    </row>
    <row r="186" spans="2:16" x14ac:dyDescent="0.2">
      <c r="B186">
        <v>183</v>
      </c>
      <c r="C186" t="str">
        <v>Jaylen Brown</v>
      </c>
      <c r="D186">
        <v>24</v>
      </c>
      <c r="N186">
        <v>183</v>
      </c>
      <c r="O186" t="str">
        <v>Joel Embiid</v>
      </c>
      <c r="P186">
        <v>29</v>
      </c>
    </row>
    <row r="187" spans="2:16" x14ac:dyDescent="0.2">
      <c r="B187">
        <v>184</v>
      </c>
      <c r="C187" t="str">
        <v>Jaylen Brown</v>
      </c>
      <c r="D187">
        <v>33</v>
      </c>
      <c r="N187">
        <v>184</v>
      </c>
      <c r="O187" t="str">
        <v>Joel Embiid</v>
      </c>
      <c r="P187">
        <v>45</v>
      </c>
    </row>
    <row r="188" spans="2:16" x14ac:dyDescent="0.2">
      <c r="B188">
        <v>185</v>
      </c>
      <c r="C188" t="str">
        <v>Jaylen Brown</v>
      </c>
      <c r="D188">
        <v>33</v>
      </c>
      <c r="N188">
        <v>185</v>
      </c>
      <c r="O188" t="str">
        <v>Joel Embiid</v>
      </c>
      <c r="P188">
        <v>35</v>
      </c>
    </row>
    <row r="189" spans="2:16" x14ac:dyDescent="0.2">
      <c r="B189">
        <v>186</v>
      </c>
      <c r="C189" t="str">
        <v>Jaylen Brown</v>
      </c>
      <c r="D189">
        <v>27</v>
      </c>
      <c r="N189">
        <v>186</v>
      </c>
      <c r="O189" t="str">
        <v>Joel Embiid</v>
      </c>
      <c r="P189">
        <v>28</v>
      </c>
    </row>
    <row r="190" spans="2:16" x14ac:dyDescent="0.2">
      <c r="B190">
        <v>187</v>
      </c>
      <c r="C190" t="str">
        <v>Jaylen Brown</v>
      </c>
      <c r="D190">
        <v>30</v>
      </c>
      <c r="N190">
        <v>187</v>
      </c>
      <c r="O190" t="str">
        <v>Joel Embiid</v>
      </c>
      <c r="P190">
        <v>46</v>
      </c>
    </row>
    <row r="191" spans="2:16" x14ac:dyDescent="0.2">
      <c r="B191">
        <v>188</v>
      </c>
      <c r="C191" t="str">
        <v>Jaylen Brown</v>
      </c>
      <c r="D191">
        <v>21</v>
      </c>
      <c r="N191">
        <v>188</v>
      </c>
      <c r="O191" t="str">
        <v>Joel Embiid</v>
      </c>
      <c r="P191">
        <v>33</v>
      </c>
    </row>
    <row r="192" spans="2:16" x14ac:dyDescent="0.2">
      <c r="B192">
        <v>189</v>
      </c>
      <c r="C192" t="str">
        <v>Jaylen Brown</v>
      </c>
      <c r="D192">
        <v>33</v>
      </c>
      <c r="N192">
        <v>189</v>
      </c>
      <c r="O192" t="str">
        <v>Joel Embiid</v>
      </c>
      <c r="P192">
        <v>37</v>
      </c>
    </row>
    <row r="193" spans="2:16" x14ac:dyDescent="0.2">
      <c r="B193">
        <v>190</v>
      </c>
      <c r="C193" t="str">
        <v>Jaylen Brown</v>
      </c>
      <c r="D193">
        <v>28</v>
      </c>
      <c r="N193">
        <v>190</v>
      </c>
      <c r="O193" t="str">
        <v>Joel Embiid</v>
      </c>
      <c r="P193">
        <v>30</v>
      </c>
    </row>
    <row r="194" spans="2:16" x14ac:dyDescent="0.2">
      <c r="B194">
        <v>191</v>
      </c>
      <c r="C194" t="str">
        <v>Jaylen Brown</v>
      </c>
      <c r="D194">
        <v>31</v>
      </c>
      <c r="N194">
        <v>191</v>
      </c>
      <c r="O194" t="str">
        <v>Joel Embiid</v>
      </c>
      <c r="P194">
        <v>33</v>
      </c>
    </row>
    <row r="195" spans="2:16" x14ac:dyDescent="0.2">
      <c r="B195">
        <v>192</v>
      </c>
      <c r="C195" t="str">
        <v>Jaylen Brown</v>
      </c>
      <c r="D195">
        <v>31</v>
      </c>
      <c r="N195">
        <v>192</v>
      </c>
      <c r="O195" t="str">
        <v>Joel Embiid</v>
      </c>
      <c r="P195">
        <v>30</v>
      </c>
    </row>
    <row r="196" spans="2:16" x14ac:dyDescent="0.2">
      <c r="B196">
        <v>193</v>
      </c>
      <c r="C196" t="str">
        <v>Jaylen Brown</v>
      </c>
      <c r="D196">
        <v>23</v>
      </c>
      <c r="N196">
        <v>193</v>
      </c>
      <c r="O196" t="str">
        <v>Joel Embiid</v>
      </c>
      <c r="P196">
        <v>36</v>
      </c>
    </row>
    <row r="197" spans="2:16" x14ac:dyDescent="0.2">
      <c r="B197">
        <v>194</v>
      </c>
      <c r="C197" t="str">
        <v>Jaylen Brown</v>
      </c>
      <c r="D197">
        <v>19</v>
      </c>
      <c r="N197">
        <v>194</v>
      </c>
      <c r="O197" t="str">
        <v>Joel Embiid</v>
      </c>
      <c r="P197">
        <v>35</v>
      </c>
    </row>
    <row r="198" spans="2:16" x14ac:dyDescent="0.2">
      <c r="B198">
        <v>195</v>
      </c>
      <c r="C198" t="str">
        <v>Jaylen Brown</v>
      </c>
      <c r="D198">
        <v>17</v>
      </c>
      <c r="N198">
        <v>195</v>
      </c>
      <c r="O198" t="str">
        <v>Joel Embiid</v>
      </c>
      <c r="P198">
        <v>41</v>
      </c>
    </row>
    <row r="199" spans="2:16" x14ac:dyDescent="0.2">
      <c r="B199">
        <v>196</v>
      </c>
      <c r="C199" t="str">
        <v>Jaylen Brown</v>
      </c>
      <c r="D199">
        <v>36</v>
      </c>
      <c r="N199">
        <v>196</v>
      </c>
      <c r="O199" t="str">
        <v>Joel Embiid</v>
      </c>
      <c r="P199">
        <v>47</v>
      </c>
    </row>
    <row r="200" spans="2:16" x14ac:dyDescent="0.2">
      <c r="B200">
        <v>197</v>
      </c>
      <c r="C200" t="str">
        <v>Jaylen Brown</v>
      </c>
      <c r="D200">
        <v>25</v>
      </c>
      <c r="N200">
        <v>197</v>
      </c>
      <c r="O200" t="str">
        <v>Joel Embiid</v>
      </c>
      <c r="P200">
        <v>32</v>
      </c>
    </row>
    <row r="201" spans="2:16" x14ac:dyDescent="0.2">
      <c r="B201">
        <v>198</v>
      </c>
      <c r="C201" t="str">
        <v>Jaylen Brown</v>
      </c>
      <c r="D201">
        <v>24</v>
      </c>
      <c r="N201">
        <v>198</v>
      </c>
      <c r="O201" t="str">
        <v>Joel Embiid</v>
      </c>
      <c r="P201">
        <v>30</v>
      </c>
    </row>
    <row r="202" spans="2:16" x14ac:dyDescent="0.2">
      <c r="B202">
        <v>199</v>
      </c>
      <c r="C202" t="str">
        <v>Jaylen Brown</v>
      </c>
      <c r="D202">
        <v>29</v>
      </c>
      <c r="N202">
        <v>199</v>
      </c>
      <c r="O202" t="str">
        <v>Joel Embiid</v>
      </c>
      <c r="P202">
        <v>30</v>
      </c>
    </row>
    <row r="203" spans="2:16" x14ac:dyDescent="0.2">
      <c r="B203">
        <v>200</v>
      </c>
      <c r="C203" t="str">
        <v>Jaylen Brown</v>
      </c>
      <c r="D203">
        <v>14</v>
      </c>
      <c r="N203">
        <v>200</v>
      </c>
      <c r="O203" t="str">
        <v>Joel Embiid</v>
      </c>
      <c r="P203">
        <v>40</v>
      </c>
    </row>
    <row r="204" spans="2:16" x14ac:dyDescent="0.2">
      <c r="B204">
        <v>201</v>
      </c>
      <c r="C204" t="str">
        <v>Jaylen Brown</v>
      </c>
      <c r="D204">
        <v>30</v>
      </c>
      <c r="N204">
        <v>201</v>
      </c>
      <c r="O204" t="str">
        <v>Joel Embiid</v>
      </c>
      <c r="P204">
        <v>39</v>
      </c>
    </row>
    <row r="205" spans="2:16" x14ac:dyDescent="0.2">
      <c r="B205">
        <v>202</v>
      </c>
      <c r="C205" t="str">
        <v>Jaylen Brown</v>
      </c>
      <c r="D205">
        <v>23</v>
      </c>
      <c r="N205">
        <v>202</v>
      </c>
      <c r="O205" t="str">
        <v>Joel Embiid</v>
      </c>
      <c r="P205">
        <v>39</v>
      </c>
    </row>
    <row r="206" spans="2:16" x14ac:dyDescent="0.2">
      <c r="B206">
        <v>203</v>
      </c>
      <c r="C206" t="str">
        <v>Jaylen Brown</v>
      </c>
      <c r="D206">
        <v>23</v>
      </c>
      <c r="N206">
        <v>203</v>
      </c>
      <c r="O206" t="str">
        <v>Joel Embiid</v>
      </c>
      <c r="P206">
        <v>35</v>
      </c>
    </row>
    <row r="207" spans="2:16" x14ac:dyDescent="0.2">
      <c r="B207">
        <v>204</v>
      </c>
      <c r="C207" t="str">
        <v>Jaylen Brown</v>
      </c>
      <c r="D207">
        <v>30</v>
      </c>
      <c r="N207">
        <v>204</v>
      </c>
      <c r="O207" t="str">
        <v>Joel Embiid</v>
      </c>
      <c r="P207">
        <v>40</v>
      </c>
    </row>
    <row r="208" spans="2:16" x14ac:dyDescent="0.2">
      <c r="B208">
        <v>205</v>
      </c>
      <c r="C208" t="str">
        <v>Jaylen Brown</v>
      </c>
      <c r="D208">
        <v>24</v>
      </c>
      <c r="N208">
        <v>205</v>
      </c>
      <c r="O208" t="str">
        <v>Joel Embiid</v>
      </c>
      <c r="P208">
        <v>37</v>
      </c>
    </row>
    <row r="209" spans="2:16" x14ac:dyDescent="0.2">
      <c r="B209">
        <v>206</v>
      </c>
      <c r="C209" t="str">
        <v>Jaylen Brown</v>
      </c>
      <c r="D209">
        <v>35</v>
      </c>
      <c r="N209">
        <v>206</v>
      </c>
      <c r="O209" t="str">
        <v>Joel Embiid</v>
      </c>
      <c r="P209">
        <v>39</v>
      </c>
    </row>
    <row r="210" spans="2:16" x14ac:dyDescent="0.2">
      <c r="B210">
        <v>207</v>
      </c>
      <c r="C210" t="str">
        <v>Jaylen Brown</v>
      </c>
      <c r="D210">
        <v>30</v>
      </c>
      <c r="N210">
        <v>207</v>
      </c>
      <c r="O210" t="str">
        <v>Joel Embiid</v>
      </c>
      <c r="P210">
        <v>44</v>
      </c>
    </row>
    <row r="211" spans="2:16" x14ac:dyDescent="0.2">
      <c r="B211">
        <v>208</v>
      </c>
      <c r="C211" t="str">
        <v>Jaylen Brown</v>
      </c>
      <c r="D211">
        <v>16</v>
      </c>
      <c r="N211">
        <v>208</v>
      </c>
      <c r="O211" t="str">
        <v>Joel Embiid</v>
      </c>
      <c r="P211">
        <v>31</v>
      </c>
    </row>
    <row r="212" spans="2:16" x14ac:dyDescent="0.2">
      <c r="B212">
        <v>209</v>
      </c>
      <c r="C212" t="str">
        <v>Jaylen Brown</v>
      </c>
      <c r="D212">
        <v>24</v>
      </c>
      <c r="N212">
        <v>209</v>
      </c>
      <c r="O212" t="str">
        <v>Joel Embiid</v>
      </c>
      <c r="P212">
        <v>38</v>
      </c>
    </row>
    <row r="213" spans="2:16" x14ac:dyDescent="0.2">
      <c r="B213">
        <v>210</v>
      </c>
      <c r="C213" t="str">
        <v>Jaylen Brown</v>
      </c>
      <c r="D213">
        <v>28</v>
      </c>
      <c r="N213">
        <v>210</v>
      </c>
      <c r="O213" t="str">
        <v>Joel Embiid</v>
      </c>
      <c r="P213">
        <v>45</v>
      </c>
    </row>
    <row r="214" spans="2:16" x14ac:dyDescent="0.2">
      <c r="B214">
        <v>211</v>
      </c>
      <c r="C214" t="str">
        <v>Jaylen Brown</v>
      </c>
      <c r="D214">
        <v>23</v>
      </c>
      <c r="N214">
        <v>211</v>
      </c>
      <c r="O214" t="str">
        <v>Joel Embiid</v>
      </c>
      <c r="P214">
        <v>23</v>
      </c>
    </row>
    <row r="215" spans="2:16" x14ac:dyDescent="0.2">
      <c r="B215">
        <v>212</v>
      </c>
      <c r="C215" t="str">
        <v>Jaylen Brown</v>
      </c>
      <c r="D215">
        <v>28</v>
      </c>
      <c r="N215">
        <v>212</v>
      </c>
      <c r="O215" t="str">
        <v>Joel Embiid</v>
      </c>
      <c r="P215">
        <v>33</v>
      </c>
    </row>
    <row r="216" spans="2:16" x14ac:dyDescent="0.2">
      <c r="B216">
        <v>213</v>
      </c>
      <c r="C216" t="str">
        <v>Jaylen Brown</v>
      </c>
      <c r="D216">
        <v>28</v>
      </c>
      <c r="N216">
        <v>213</v>
      </c>
      <c r="O216" t="str">
        <v>Joel Embiid</v>
      </c>
      <c r="P216">
        <v>31</v>
      </c>
    </row>
    <row r="217" spans="2:16" x14ac:dyDescent="0.2">
      <c r="B217">
        <v>214</v>
      </c>
      <c r="C217" t="str">
        <v>Jaylen Brown</v>
      </c>
      <c r="D217">
        <v>19</v>
      </c>
      <c r="N217">
        <v>214</v>
      </c>
      <c r="O217" t="str">
        <v>Joel Embiid</v>
      </c>
      <c r="P217">
        <v>35</v>
      </c>
    </row>
    <row r="218" spans="2:16" x14ac:dyDescent="0.2">
      <c r="B218">
        <v>215</v>
      </c>
      <c r="C218" t="str">
        <v>Jaylen Brown</v>
      </c>
      <c r="D218">
        <v>29</v>
      </c>
      <c r="N218">
        <v>215</v>
      </c>
      <c r="O218" t="str">
        <v>Joel Embiid</v>
      </c>
      <c r="P218">
        <v>26</v>
      </c>
    </row>
    <row r="219" spans="2:16" x14ac:dyDescent="0.2">
      <c r="B219">
        <v>216</v>
      </c>
      <c r="C219" t="str">
        <v>Jaylen Brown</v>
      </c>
      <c r="D219">
        <v>25</v>
      </c>
      <c r="N219">
        <v>216</v>
      </c>
      <c r="O219" t="str">
        <v>Joel Embiid</v>
      </c>
      <c r="P219">
        <v>38</v>
      </c>
    </row>
    <row r="220" spans="2:16" x14ac:dyDescent="0.2">
      <c r="B220">
        <v>217</v>
      </c>
      <c r="C220" t="str">
        <v>Jaylen Brown</v>
      </c>
      <c r="D220">
        <v>48</v>
      </c>
      <c r="N220">
        <v>217</v>
      </c>
      <c r="O220" t="str">
        <v>Joel Embiid</v>
      </c>
      <c r="P220">
        <v>48</v>
      </c>
    </row>
    <row r="221" spans="2:16" x14ac:dyDescent="0.2">
      <c r="B221">
        <v>218</v>
      </c>
      <c r="C221" t="str">
        <v>Jaylen Brown</v>
      </c>
      <c r="D221">
        <v>32</v>
      </c>
      <c r="N221">
        <v>218</v>
      </c>
      <c r="O221" t="str">
        <v>Joel Embiid</v>
      </c>
      <c r="P221">
        <v>32</v>
      </c>
    </row>
    <row r="222" spans="2:16" x14ac:dyDescent="0.2">
      <c r="B222">
        <v>219</v>
      </c>
      <c r="C222" t="str">
        <v>Jaylen Brown</v>
      </c>
      <c r="D222">
        <v>38</v>
      </c>
      <c r="N222">
        <v>219</v>
      </c>
      <c r="O222" t="str">
        <v>Joel Embiid</v>
      </c>
      <c r="P222">
        <v>32</v>
      </c>
    </row>
    <row r="223" spans="2:16" x14ac:dyDescent="0.2">
      <c r="B223">
        <v>220</v>
      </c>
      <c r="C223" t="str">
        <v>Jaylen Brown</v>
      </c>
      <c r="D223">
        <v>27</v>
      </c>
      <c r="N223">
        <v>220</v>
      </c>
      <c r="O223" t="str">
        <v>Joel Embiid</v>
      </c>
      <c r="P223">
        <v>44</v>
      </c>
    </row>
    <row r="224" spans="2:16" x14ac:dyDescent="0.2">
      <c r="B224">
        <v>221</v>
      </c>
      <c r="C224" t="str">
        <v>Jaylen Brown</v>
      </c>
      <c r="D224">
        <v>25</v>
      </c>
      <c r="N224">
        <v>221</v>
      </c>
      <c r="O224" t="str">
        <v>Joel Embiid</v>
      </c>
      <c r="P224">
        <v>35</v>
      </c>
    </row>
    <row r="225" spans="2:16" x14ac:dyDescent="0.2">
      <c r="B225">
        <v>222</v>
      </c>
      <c r="C225" t="str">
        <v>Jaylen Brown</v>
      </c>
      <c r="D225">
        <v>26</v>
      </c>
      <c r="N225">
        <v>222</v>
      </c>
      <c r="O225" t="str">
        <v>Joel Embiid</v>
      </c>
      <c r="P225">
        <v>23</v>
      </c>
    </row>
    <row r="226" spans="2:16" x14ac:dyDescent="0.2">
      <c r="B226">
        <v>223</v>
      </c>
      <c r="C226" t="str">
        <v>Jaylen Brown</v>
      </c>
      <c r="D226">
        <v>36</v>
      </c>
      <c r="N226">
        <v>223</v>
      </c>
      <c r="O226" t="str">
        <v>Joel Embiid</v>
      </c>
      <c r="P226">
        <v>30</v>
      </c>
    </row>
    <row r="227" spans="2:16" x14ac:dyDescent="0.2">
      <c r="B227">
        <v>224</v>
      </c>
      <c r="C227" t="str">
        <v>Jaylen Brown</v>
      </c>
      <c r="D227">
        <v>28</v>
      </c>
      <c r="N227">
        <v>224</v>
      </c>
      <c r="O227" t="str">
        <v>Joel Embiid</v>
      </c>
      <c r="P227">
        <v>41</v>
      </c>
    </row>
    <row r="228" spans="2:16" x14ac:dyDescent="0.2">
      <c r="B228">
        <v>225</v>
      </c>
      <c r="C228" t="str">
        <v>Jaylen Brown</v>
      </c>
      <c r="D228">
        <v>23</v>
      </c>
      <c r="N228">
        <v>225</v>
      </c>
      <c r="O228" t="str">
        <v>Joel Embiid</v>
      </c>
      <c r="P228">
        <v>33</v>
      </c>
    </row>
    <row r="229" spans="2:16" x14ac:dyDescent="0.2">
      <c r="B229">
        <v>226</v>
      </c>
      <c r="C229" t="str">
        <v>Jaylen Brown</v>
      </c>
      <c r="D229">
        <v>27</v>
      </c>
      <c r="N229">
        <v>226</v>
      </c>
      <c r="O229" t="str">
        <v>Joel Embiid</v>
      </c>
      <c r="P229">
        <v>27</v>
      </c>
    </row>
    <row r="230" spans="2:16" x14ac:dyDescent="0.2">
      <c r="B230">
        <v>227</v>
      </c>
      <c r="C230" t="str">
        <v>Jaylen Brown</v>
      </c>
      <c r="D230">
        <v>27</v>
      </c>
      <c r="N230">
        <v>227</v>
      </c>
      <c r="O230" t="str">
        <v>Joel Embiid</v>
      </c>
      <c r="P230">
        <v>28</v>
      </c>
    </row>
    <row r="231" spans="2:16" x14ac:dyDescent="0.2">
      <c r="B231">
        <v>228</v>
      </c>
      <c r="C231" t="str">
        <v>Jaylen Brown</v>
      </c>
      <c r="D231">
        <v>28</v>
      </c>
      <c r="N231">
        <v>228</v>
      </c>
      <c r="O231" t="str">
        <v>Joel Embiid</v>
      </c>
      <c r="P231">
        <v>36</v>
      </c>
    </row>
    <row r="232" spans="2:16" x14ac:dyDescent="0.2">
      <c r="B232">
        <v>229</v>
      </c>
      <c r="C232" t="str">
        <v>Jaylen Brown</v>
      </c>
      <c r="D232">
        <v>20</v>
      </c>
      <c r="N232">
        <v>229</v>
      </c>
      <c r="O232" t="str">
        <v>Joel Embiid</v>
      </c>
      <c r="P232">
        <v>36</v>
      </c>
    </row>
    <row r="233" spans="2:16" x14ac:dyDescent="0.2">
      <c r="B233">
        <v>230</v>
      </c>
      <c r="C233" t="str">
        <v>Jaylen Brown</v>
      </c>
      <c r="D233">
        <v>31</v>
      </c>
      <c r="N233">
        <v>230</v>
      </c>
      <c r="O233" t="str">
        <v>Joel Embiid</v>
      </c>
      <c r="P233">
        <v>41</v>
      </c>
    </row>
    <row r="234" spans="2:16" x14ac:dyDescent="0.2">
      <c r="B234">
        <v>231</v>
      </c>
      <c r="C234" t="str">
        <v>Jaylen Brown</v>
      </c>
      <c r="D234">
        <v>28</v>
      </c>
      <c r="N234">
        <v>231</v>
      </c>
      <c r="O234" t="str">
        <v>Joel Embiid</v>
      </c>
      <c r="P234">
        <v>32</v>
      </c>
    </row>
    <row r="235" spans="2:16" x14ac:dyDescent="0.2">
      <c r="B235">
        <v>232</v>
      </c>
      <c r="C235" t="str">
        <v>Jaylen Brown</v>
      </c>
      <c r="D235">
        <v>30</v>
      </c>
      <c r="N235">
        <v>232</v>
      </c>
      <c r="O235" t="str">
        <v>Joel Embiid</v>
      </c>
      <c r="P235">
        <v>40</v>
      </c>
    </row>
    <row r="236" spans="2:16" x14ac:dyDescent="0.2">
      <c r="B236">
        <v>233</v>
      </c>
      <c r="C236" t="str">
        <v>Jaylen Brown</v>
      </c>
      <c r="D236">
        <v>36</v>
      </c>
      <c r="N236">
        <v>233</v>
      </c>
      <c r="O236" t="str">
        <v>Joel Embiid</v>
      </c>
      <c r="P236">
        <v>35</v>
      </c>
    </row>
    <row r="237" spans="2:16" x14ac:dyDescent="0.2">
      <c r="B237">
        <v>234</v>
      </c>
      <c r="C237" t="str">
        <v>Jaylen Brown</v>
      </c>
      <c r="D237">
        <v>33</v>
      </c>
      <c r="N237">
        <v>234</v>
      </c>
      <c r="O237" t="str">
        <v>Joel Embiid</v>
      </c>
      <c r="P237">
        <v>31</v>
      </c>
    </row>
    <row r="238" spans="2:16" x14ac:dyDescent="0.2">
      <c r="B238">
        <v>235</v>
      </c>
      <c r="C238" t="str">
        <v>Jaylen Brown</v>
      </c>
      <c r="D238">
        <v>23</v>
      </c>
      <c r="N238">
        <v>235</v>
      </c>
      <c r="O238" t="str">
        <v>Joel Embiid</v>
      </c>
      <c r="P238">
        <v>34</v>
      </c>
    </row>
    <row r="239" spans="2:16" x14ac:dyDescent="0.2">
      <c r="B239">
        <v>236</v>
      </c>
      <c r="C239" t="str">
        <v>Jaylen Brown</v>
      </c>
      <c r="D239">
        <v>30</v>
      </c>
      <c r="N239">
        <v>236</v>
      </c>
      <c r="O239" t="str">
        <v>Joel Embiid</v>
      </c>
      <c r="P239">
        <v>34</v>
      </c>
    </row>
    <row r="240" spans="2:16" x14ac:dyDescent="0.2">
      <c r="B240">
        <v>237</v>
      </c>
      <c r="C240" t="str">
        <v>Jaylen Brown</v>
      </c>
      <c r="D240">
        <v>24</v>
      </c>
      <c r="N240">
        <v>237</v>
      </c>
      <c r="O240" t="str">
        <v>Joel Embiid</v>
      </c>
      <c r="P240">
        <v>34</v>
      </c>
    </row>
    <row r="241" spans="2:16" x14ac:dyDescent="0.2">
      <c r="B241">
        <v>238</v>
      </c>
      <c r="C241" t="str">
        <v>Jaylen Brown</v>
      </c>
      <c r="D241">
        <v>24</v>
      </c>
      <c r="N241">
        <v>238</v>
      </c>
      <c r="O241" t="str">
        <v>Joel Embiid</v>
      </c>
      <c r="P241">
        <v>30</v>
      </c>
    </row>
    <row r="242" spans="2:16" x14ac:dyDescent="0.2">
      <c r="B242">
        <v>239</v>
      </c>
      <c r="C242" t="str">
        <v>Jaylen Brown</v>
      </c>
      <c r="D242">
        <v>25</v>
      </c>
      <c r="N242">
        <v>239</v>
      </c>
      <c r="O242" t="str">
        <v>Joel Embiid</v>
      </c>
      <c r="P242">
        <v>26</v>
      </c>
    </row>
    <row r="243" spans="2:16" x14ac:dyDescent="0.2">
      <c r="B243">
        <v>240</v>
      </c>
      <c r="C243" t="str">
        <v>Jaylen Brown</v>
      </c>
      <c r="D243">
        <v>34</v>
      </c>
      <c r="N243">
        <v>240</v>
      </c>
      <c r="O243" t="str">
        <v>Joel Embiid</v>
      </c>
      <c r="P243">
        <v>35</v>
      </c>
    </row>
    <row r="244" spans="2:16" x14ac:dyDescent="0.2">
      <c r="B244">
        <v>241</v>
      </c>
      <c r="C244" t="str">
        <v>Jaylen Brown</v>
      </c>
      <c r="D244">
        <v>33</v>
      </c>
      <c r="N244">
        <v>241</v>
      </c>
      <c r="O244" t="str">
        <v>Joel Embiid</v>
      </c>
      <c r="P244">
        <v>31</v>
      </c>
    </row>
    <row r="245" spans="2:16" x14ac:dyDescent="0.2">
      <c r="B245">
        <v>242</v>
      </c>
      <c r="C245" t="str">
        <v>Jaylen Brown</v>
      </c>
      <c r="D245">
        <v>38</v>
      </c>
      <c r="N245">
        <v>242</v>
      </c>
      <c r="O245" t="str">
        <v>Joel Embiid</v>
      </c>
      <c r="P245">
        <v>28</v>
      </c>
    </row>
    <row r="246" spans="2:16" x14ac:dyDescent="0.2">
      <c r="B246">
        <v>243</v>
      </c>
      <c r="C246" t="str">
        <v>Jaylen Brown</v>
      </c>
      <c r="D246">
        <v>19</v>
      </c>
      <c r="N246">
        <v>243</v>
      </c>
      <c r="O246" t="str">
        <v>Joel Embiid</v>
      </c>
      <c r="P246">
        <v>42</v>
      </c>
    </row>
    <row r="247" spans="2:16" x14ac:dyDescent="0.2">
      <c r="B247">
        <v>244</v>
      </c>
      <c r="C247" t="str">
        <v>Jaylen Brown</v>
      </c>
      <c r="D247">
        <v>17</v>
      </c>
      <c r="N247">
        <v>244</v>
      </c>
      <c r="O247" t="str">
        <v>Joel Embiid</v>
      </c>
      <c r="P247">
        <v>31</v>
      </c>
    </row>
    <row r="248" spans="2:16" x14ac:dyDescent="0.2">
      <c r="B248">
        <v>245</v>
      </c>
      <c r="C248" t="str">
        <v>Jaylen Brown</v>
      </c>
      <c r="D248">
        <v>36</v>
      </c>
      <c r="N248">
        <v>245</v>
      </c>
      <c r="O248" t="str">
        <v>Joel Embiid</v>
      </c>
      <c r="P248">
        <v>52</v>
      </c>
    </row>
    <row r="249" spans="2:16" x14ac:dyDescent="0.2">
      <c r="B249">
        <v>246</v>
      </c>
      <c r="C249" t="str">
        <v>Jaylen Brown</v>
      </c>
      <c r="D249">
        <v>29</v>
      </c>
      <c r="N249">
        <v>246</v>
      </c>
      <c r="O249" t="str">
        <v>Joel Embiid</v>
      </c>
      <c r="P249">
        <v>28</v>
      </c>
    </row>
    <row r="250" spans="2:16" x14ac:dyDescent="0.2">
      <c r="B250">
        <v>247</v>
      </c>
      <c r="C250" t="str">
        <v>Jaylen Brown</v>
      </c>
      <c r="D250">
        <v>31</v>
      </c>
      <c r="N250">
        <v>247</v>
      </c>
      <c r="O250" t="str">
        <v>Joel Embiid</v>
      </c>
      <c r="P250">
        <v>39</v>
      </c>
    </row>
    <row r="251" spans="2:16" x14ac:dyDescent="0.2">
      <c r="B251">
        <v>248</v>
      </c>
      <c r="C251" t="str">
        <v>Jaylen Brown</v>
      </c>
      <c r="D251">
        <v>36</v>
      </c>
      <c r="N251">
        <v>248</v>
      </c>
      <c r="O251" t="str">
        <v>Joel Embiid</v>
      </c>
      <c r="P251">
        <v>24</v>
      </c>
    </row>
    <row r="252" spans="2:16" x14ac:dyDescent="0.2">
      <c r="B252">
        <v>249</v>
      </c>
      <c r="C252" t="str">
        <v>Jaylen Brown</v>
      </c>
      <c r="D252">
        <v>31</v>
      </c>
      <c r="N252">
        <v>249</v>
      </c>
      <c r="O252" t="str">
        <v>Joel Embiid</v>
      </c>
      <c r="P252">
        <v>33</v>
      </c>
    </row>
    <row r="253" spans="2:16" x14ac:dyDescent="0.2">
      <c r="B253">
        <v>250</v>
      </c>
      <c r="C253" t="str">
        <v>Jaylen Brown</v>
      </c>
      <c r="D253">
        <v>17</v>
      </c>
      <c r="N253">
        <v>250</v>
      </c>
      <c r="O253" t="str">
        <v>Joel Embiid</v>
      </c>
      <c r="P253">
        <v>39</v>
      </c>
    </row>
    <row r="254" spans="2:16" x14ac:dyDescent="0.2">
      <c r="B254">
        <v>251</v>
      </c>
      <c r="C254" t="str">
        <v>Jaylen Brown</v>
      </c>
      <c r="D254">
        <v>16</v>
      </c>
      <c r="N254">
        <v>251</v>
      </c>
      <c r="O254" t="str">
        <v>Joel Embiid</v>
      </c>
      <c r="P254">
        <v>47</v>
      </c>
    </row>
    <row r="255" spans="2:16" x14ac:dyDescent="0.2">
      <c r="B255">
        <v>252</v>
      </c>
      <c r="C255" t="str">
        <v>Jaylen Brown</v>
      </c>
      <c r="D255">
        <v>27</v>
      </c>
      <c r="N255">
        <v>252</v>
      </c>
      <c r="O255" t="str">
        <v>Joel Embiid</v>
      </c>
      <c r="P255">
        <v>27</v>
      </c>
    </row>
    <row r="256" spans="2:16" x14ac:dyDescent="0.2">
      <c r="B256">
        <v>253</v>
      </c>
      <c r="C256" t="str">
        <v>Jaylen Brown</v>
      </c>
      <c r="D256">
        <v>24</v>
      </c>
      <c r="N256">
        <v>253</v>
      </c>
      <c r="O256" t="str">
        <v>Joel Embiid</v>
      </c>
      <c r="P256">
        <v>29</v>
      </c>
    </row>
    <row r="257" spans="2:16" x14ac:dyDescent="0.2">
      <c r="B257">
        <v>254</v>
      </c>
      <c r="C257" t="str">
        <v>Jaylen Brown</v>
      </c>
      <c r="D257">
        <v>29</v>
      </c>
      <c r="N257">
        <v>254</v>
      </c>
      <c r="O257" t="str">
        <v>Joel Embiid</v>
      </c>
      <c r="P257">
        <v>32</v>
      </c>
    </row>
    <row r="258" spans="2:16" x14ac:dyDescent="0.2">
      <c r="B258">
        <v>255</v>
      </c>
      <c r="C258" t="str">
        <v>Jaylen Brown</v>
      </c>
      <c r="D258">
        <v>25</v>
      </c>
      <c r="N258">
        <v>255</v>
      </c>
      <c r="O258" t="str">
        <v>Joel Embiid</v>
      </c>
      <c r="P258">
        <v>33</v>
      </c>
    </row>
    <row r="259" spans="2:16" x14ac:dyDescent="0.2">
      <c r="B259">
        <v>256</v>
      </c>
      <c r="C259" t="str">
        <v>Jaylen Brown</v>
      </c>
      <c r="D259">
        <v>23</v>
      </c>
      <c r="N259">
        <v>256</v>
      </c>
      <c r="O259" t="str">
        <v>Joel Embiid</v>
      </c>
      <c r="P259">
        <v>35</v>
      </c>
    </row>
    <row r="260" spans="2:16" x14ac:dyDescent="0.2">
      <c r="B260">
        <v>257</v>
      </c>
      <c r="C260" t="str">
        <v>Jaylen Brown</v>
      </c>
      <c r="D260">
        <v>29</v>
      </c>
      <c r="N260">
        <v>257</v>
      </c>
      <c r="O260" t="str">
        <v>Joel Embiid</v>
      </c>
      <c r="P260">
        <v>27</v>
      </c>
    </row>
    <row r="261" spans="2:16" x14ac:dyDescent="0.2">
      <c r="B261">
        <v>258</v>
      </c>
      <c r="C261" t="str">
        <v>Jaylen Brown</v>
      </c>
      <c r="D261">
        <v>18</v>
      </c>
      <c r="N261">
        <v>258</v>
      </c>
      <c r="O261" t="str">
        <v>Joel Embiid</v>
      </c>
      <c r="P261">
        <v>32</v>
      </c>
    </row>
    <row r="262" spans="2:16" x14ac:dyDescent="0.2">
      <c r="B262">
        <v>259</v>
      </c>
      <c r="C262" t="str">
        <v>Jaylen Brown</v>
      </c>
      <c r="D262">
        <v>27</v>
      </c>
      <c r="N262">
        <v>259</v>
      </c>
      <c r="O262" t="str">
        <v>Joel Embiid</v>
      </c>
      <c r="P262">
        <v>30</v>
      </c>
    </row>
    <row r="263" spans="2:16" x14ac:dyDescent="0.2">
      <c r="B263">
        <v>260</v>
      </c>
      <c r="C263" t="str">
        <v>Jaylen Brown</v>
      </c>
      <c r="D263">
        <v>27</v>
      </c>
      <c r="N263">
        <v>260</v>
      </c>
      <c r="O263" t="str">
        <v>Joel Embiid</v>
      </c>
      <c r="P263">
        <v>32</v>
      </c>
    </row>
    <row r="264" spans="2:16" x14ac:dyDescent="0.2">
      <c r="B264">
        <v>261</v>
      </c>
      <c r="C264" t="str">
        <v>Jaylen Brown</v>
      </c>
      <c r="D264">
        <v>29</v>
      </c>
      <c r="N264">
        <v>261</v>
      </c>
      <c r="O264" t="str">
        <v>Joel Embiid</v>
      </c>
      <c r="P264">
        <v>23</v>
      </c>
    </row>
    <row r="265" spans="2:16" x14ac:dyDescent="0.2">
      <c r="B265">
        <v>262</v>
      </c>
      <c r="C265" t="str">
        <v>Jaylen Brown</v>
      </c>
      <c r="D265">
        <v>20</v>
      </c>
      <c r="N265">
        <v>262</v>
      </c>
      <c r="O265" t="str">
        <v>Joel Embiid</v>
      </c>
      <c r="P265">
        <v>44</v>
      </c>
    </row>
    <row r="266" spans="2:16" x14ac:dyDescent="0.2">
      <c r="B266">
        <v>263</v>
      </c>
      <c r="C266" t="str">
        <v>Jaylen Brown</v>
      </c>
      <c r="D266">
        <v>14</v>
      </c>
      <c r="N266">
        <v>263</v>
      </c>
      <c r="O266" t="str">
        <v>Joel Embiid</v>
      </c>
      <c r="P266">
        <v>33</v>
      </c>
    </row>
    <row r="267" spans="2:16" x14ac:dyDescent="0.2">
      <c r="B267">
        <v>264</v>
      </c>
      <c r="C267" t="str">
        <v>Jaylen Brown</v>
      </c>
      <c r="D267">
        <v>16</v>
      </c>
      <c r="N267">
        <v>264</v>
      </c>
      <c r="O267" t="str">
        <v>Joel Embiid</v>
      </c>
      <c r="P267">
        <v>42</v>
      </c>
    </row>
    <row r="268" spans="2:16" x14ac:dyDescent="0.2">
      <c r="B268">
        <v>265</v>
      </c>
      <c r="C268" t="str">
        <v>Jaylen Brown</v>
      </c>
      <c r="D268">
        <v>19</v>
      </c>
      <c r="N268">
        <v>265</v>
      </c>
      <c r="O268" t="str">
        <v>Joel Embiid</v>
      </c>
      <c r="P268">
        <v>38</v>
      </c>
    </row>
    <row r="269" spans="2:16" x14ac:dyDescent="0.2">
      <c r="B269">
        <v>266</v>
      </c>
      <c r="C269" t="str">
        <v>Jaylen Brown</v>
      </c>
      <c r="D269">
        <v>28</v>
      </c>
      <c r="N269">
        <v>266</v>
      </c>
      <c r="O269" t="str">
        <v>Joel Embiid</v>
      </c>
      <c r="P269">
        <v>25</v>
      </c>
    </row>
    <row r="270" spans="2:16" x14ac:dyDescent="0.2">
      <c r="B270">
        <v>267</v>
      </c>
      <c r="C270" t="str">
        <v>Jaylen Brown</v>
      </c>
      <c r="D270">
        <v>18</v>
      </c>
      <c r="N270">
        <v>267</v>
      </c>
      <c r="O270" t="str">
        <v>Joel Embiid</v>
      </c>
      <c r="P270">
        <v>36</v>
      </c>
    </row>
    <row r="271" spans="2:16" x14ac:dyDescent="0.2">
      <c r="B271">
        <v>268</v>
      </c>
      <c r="C271" t="str">
        <v>Jaylen Brown</v>
      </c>
      <c r="D271">
        <v>32</v>
      </c>
      <c r="N271">
        <v>268</v>
      </c>
      <c r="O271" t="str">
        <v>Joel Embiid</v>
      </c>
      <c r="P271">
        <v>38</v>
      </c>
    </row>
    <row r="272" spans="2:16" x14ac:dyDescent="0.2">
      <c r="B272">
        <v>269</v>
      </c>
      <c r="C272" t="str">
        <v>Jaylen Brown</v>
      </c>
      <c r="D272">
        <v>28</v>
      </c>
      <c r="N272">
        <v>269</v>
      </c>
      <c r="O272" t="str">
        <v>Joel Embiid</v>
      </c>
      <c r="P272">
        <v>26</v>
      </c>
    </row>
    <row r="273" spans="2:16" x14ac:dyDescent="0.2">
      <c r="B273">
        <v>270</v>
      </c>
      <c r="C273" t="str">
        <v>Jaylen Brown</v>
      </c>
      <c r="D273">
        <v>29</v>
      </c>
      <c r="N273">
        <v>270</v>
      </c>
      <c r="O273" t="str">
        <v>Joel Embiid</v>
      </c>
      <c r="P273">
        <v>49</v>
      </c>
    </row>
    <row r="274" spans="2:16" x14ac:dyDescent="0.2">
      <c r="B274">
        <v>271</v>
      </c>
      <c r="C274" t="str">
        <v>Jaylen Brown</v>
      </c>
      <c r="D274">
        <v>26</v>
      </c>
      <c r="N274">
        <v>271</v>
      </c>
      <c r="O274" t="str">
        <v>Joel Embiid</v>
      </c>
      <c r="P274">
        <v>36</v>
      </c>
    </row>
    <row r="275" spans="2:16" x14ac:dyDescent="0.2">
      <c r="B275">
        <v>272</v>
      </c>
      <c r="C275" t="str">
        <v>Jaylen Brown</v>
      </c>
      <c r="D275">
        <v>31</v>
      </c>
      <c r="N275">
        <v>272</v>
      </c>
      <c r="O275" t="str">
        <v>Joel Embiid</v>
      </c>
      <c r="P275">
        <v>41</v>
      </c>
    </row>
    <row r="276" spans="2:16" x14ac:dyDescent="0.2">
      <c r="B276">
        <v>273</v>
      </c>
      <c r="C276" t="str">
        <v>Jaylen Brown</v>
      </c>
      <c r="D276">
        <v>34</v>
      </c>
      <c r="N276">
        <v>273</v>
      </c>
      <c r="O276" t="str">
        <v>Joel Embiid</v>
      </c>
      <c r="P276">
        <v>39</v>
      </c>
    </row>
    <row r="277" spans="2:16" x14ac:dyDescent="0.2">
      <c r="B277">
        <v>274</v>
      </c>
      <c r="C277" t="str">
        <v>Jaylen Brown</v>
      </c>
      <c r="D277">
        <v>17</v>
      </c>
      <c r="N277">
        <v>274</v>
      </c>
      <c r="O277" t="str">
        <v>Joel Embiid</v>
      </c>
      <c r="P277">
        <v>36</v>
      </c>
    </row>
    <row r="278" spans="2:16" x14ac:dyDescent="0.2">
      <c r="B278">
        <v>275</v>
      </c>
      <c r="C278" t="str">
        <v>Jaylen Brown</v>
      </c>
      <c r="D278">
        <v>20</v>
      </c>
      <c r="N278">
        <v>275</v>
      </c>
      <c r="O278" t="str">
        <v>Joel Embiid</v>
      </c>
      <c r="P278">
        <v>53</v>
      </c>
    </row>
    <row r="279" spans="2:16" x14ac:dyDescent="0.2">
      <c r="B279">
        <v>276</v>
      </c>
      <c r="C279" t="str">
        <v>Jaylen Brown</v>
      </c>
      <c r="D279">
        <v>17</v>
      </c>
      <c r="N279">
        <v>276</v>
      </c>
      <c r="O279" t="str">
        <v>Joel Embiid</v>
      </c>
      <c r="P279">
        <v>39</v>
      </c>
    </row>
    <row r="280" spans="2:16" x14ac:dyDescent="0.2">
      <c r="B280">
        <v>277</v>
      </c>
      <c r="C280" t="str">
        <v>Jaylen Brown</v>
      </c>
      <c r="D280">
        <v>18</v>
      </c>
      <c r="N280">
        <v>277</v>
      </c>
      <c r="O280" t="str">
        <v>Joel Embiid</v>
      </c>
      <c r="P280">
        <v>37</v>
      </c>
    </row>
    <row r="281" spans="2:16" x14ac:dyDescent="0.2">
      <c r="B281">
        <v>278</v>
      </c>
      <c r="C281" t="str">
        <v>Jaylen Brown</v>
      </c>
      <c r="D281">
        <v>26</v>
      </c>
      <c r="N281">
        <v>278</v>
      </c>
      <c r="O281" t="str">
        <v>Joel Embiid</v>
      </c>
      <c r="P281">
        <v>35</v>
      </c>
    </row>
    <row r="282" spans="2:16" x14ac:dyDescent="0.2">
      <c r="B282">
        <v>279</v>
      </c>
      <c r="C282" t="str">
        <v>Jaylen Brown</v>
      </c>
      <c r="D282">
        <v>28</v>
      </c>
      <c r="N282">
        <v>279</v>
      </c>
      <c r="O282" t="str">
        <v>Joel Embiid</v>
      </c>
      <c r="P282">
        <v>25</v>
      </c>
    </row>
    <row r="283" spans="2:16" x14ac:dyDescent="0.2">
      <c r="B283">
        <v>280</v>
      </c>
      <c r="C283" t="str">
        <v>Jaylen Brown</v>
      </c>
      <c r="D283">
        <v>15</v>
      </c>
      <c r="N283">
        <v>280</v>
      </c>
      <c r="O283" t="str">
        <v>Joel Embiid</v>
      </c>
      <c r="P283">
        <v>30</v>
      </c>
    </row>
    <row r="284" spans="2:16" x14ac:dyDescent="0.2">
      <c r="B284">
        <v>281</v>
      </c>
      <c r="C284" t="str">
        <v>Jaylen Brown</v>
      </c>
      <c r="D284">
        <v>22</v>
      </c>
      <c r="N284">
        <v>281</v>
      </c>
      <c r="O284" t="str">
        <v>Joel Embiid</v>
      </c>
      <c r="P284">
        <v>35</v>
      </c>
    </row>
    <row r="285" spans="2:16" x14ac:dyDescent="0.2">
      <c r="B285">
        <v>282</v>
      </c>
      <c r="C285" t="str">
        <v>Jaylen Brown</v>
      </c>
      <c r="D285">
        <v>35</v>
      </c>
      <c r="N285">
        <v>282</v>
      </c>
      <c r="O285" t="str">
        <v>Joel Embiid</v>
      </c>
      <c r="P285">
        <v>30</v>
      </c>
    </row>
    <row r="286" spans="2:16" x14ac:dyDescent="0.2">
      <c r="B286">
        <v>283</v>
      </c>
      <c r="C286" t="str">
        <v>Jaylen Brown</v>
      </c>
      <c r="D286">
        <v>12</v>
      </c>
      <c r="N286">
        <v>283</v>
      </c>
      <c r="O286" t="str">
        <v>Joel Embiid</v>
      </c>
      <c r="P286">
        <v>40</v>
      </c>
    </row>
    <row r="287" spans="2:16" x14ac:dyDescent="0.2">
      <c r="B287">
        <v>284</v>
      </c>
      <c r="C287" t="str">
        <v>Jaylen Brown</v>
      </c>
      <c r="D287">
        <v>25</v>
      </c>
      <c r="N287">
        <v>284</v>
      </c>
      <c r="O287" t="str">
        <v>Joel Embiid</v>
      </c>
      <c r="P287">
        <v>37</v>
      </c>
    </row>
    <row r="288" spans="2:16" x14ac:dyDescent="0.2">
      <c r="B288">
        <v>285</v>
      </c>
      <c r="C288" t="str">
        <v>Jaylen Brown</v>
      </c>
      <c r="D288">
        <v>26</v>
      </c>
      <c r="N288">
        <v>285</v>
      </c>
      <c r="O288" t="str">
        <v>Joel Embiid</v>
      </c>
      <c r="P288">
        <v>29</v>
      </c>
    </row>
    <row r="289" spans="2:16" x14ac:dyDescent="0.2">
      <c r="B289">
        <v>286</v>
      </c>
      <c r="C289" t="str">
        <v>Jaylen Brown</v>
      </c>
      <c r="D289">
        <v>23</v>
      </c>
      <c r="N289">
        <v>286</v>
      </c>
      <c r="O289" t="str">
        <v>Joel Embiid</v>
      </c>
      <c r="P289">
        <v>38</v>
      </c>
    </row>
    <row r="290" spans="2:16" x14ac:dyDescent="0.2">
      <c r="B290">
        <v>287</v>
      </c>
      <c r="C290" t="str">
        <v>Jaylen Brown</v>
      </c>
      <c r="D290">
        <v>26</v>
      </c>
      <c r="N290">
        <v>287</v>
      </c>
      <c r="O290" t="str">
        <v>Joel Embiid</v>
      </c>
      <c r="P290">
        <v>25</v>
      </c>
    </row>
    <row r="291" spans="2:16" x14ac:dyDescent="0.2">
      <c r="B291">
        <v>288</v>
      </c>
      <c r="C291" t="str">
        <v>Jaylen Brown</v>
      </c>
      <c r="D291">
        <v>24</v>
      </c>
      <c r="N291">
        <v>288</v>
      </c>
      <c r="O291" t="str">
        <v>Joel Embiid</v>
      </c>
      <c r="P291">
        <v>28</v>
      </c>
    </row>
    <row r="292" spans="2:16" x14ac:dyDescent="0.2">
      <c r="B292">
        <v>289</v>
      </c>
      <c r="C292" t="str">
        <v>Jaylen Brown</v>
      </c>
      <c r="D292">
        <v>34</v>
      </c>
      <c r="N292">
        <v>289</v>
      </c>
      <c r="O292" t="str">
        <v>Joel Embiid</v>
      </c>
      <c r="P292">
        <v>33</v>
      </c>
    </row>
    <row r="293" spans="2:16" x14ac:dyDescent="0.2">
      <c r="B293">
        <v>290</v>
      </c>
      <c r="C293" t="str">
        <v>Jaylen Brown</v>
      </c>
      <c r="D293">
        <v>27</v>
      </c>
      <c r="N293">
        <v>290</v>
      </c>
      <c r="O293" t="str">
        <v>Joel Embiid</v>
      </c>
      <c r="P293">
        <v>47</v>
      </c>
    </row>
    <row r="294" spans="2:16" x14ac:dyDescent="0.2">
      <c r="B294">
        <v>291</v>
      </c>
      <c r="C294" t="str">
        <v>Jaylen Brown</v>
      </c>
      <c r="D294">
        <v>37</v>
      </c>
      <c r="N294">
        <v>291</v>
      </c>
      <c r="O294" t="str">
        <v>Joel Embiid</v>
      </c>
      <c r="P294">
        <v>33</v>
      </c>
    </row>
    <row r="295" spans="2:16" x14ac:dyDescent="0.2">
      <c r="B295">
        <v>292</v>
      </c>
      <c r="C295" t="str">
        <v>Jaylen Brown</v>
      </c>
      <c r="D295">
        <v>35</v>
      </c>
      <c r="N295">
        <v>292</v>
      </c>
      <c r="O295" t="str">
        <v>Joel Embiid</v>
      </c>
      <c r="P295">
        <v>25</v>
      </c>
    </row>
    <row r="296" spans="2:16" x14ac:dyDescent="0.2">
      <c r="B296">
        <v>293</v>
      </c>
      <c r="C296" t="str">
        <v>Jaylen Brown</v>
      </c>
      <c r="D296">
        <v>26</v>
      </c>
      <c r="N296">
        <v>293</v>
      </c>
      <c r="O296" t="str">
        <v>Joel Embiid</v>
      </c>
      <c r="P296">
        <v>35</v>
      </c>
    </row>
    <row r="297" spans="2:16" x14ac:dyDescent="0.2">
      <c r="B297">
        <v>294</v>
      </c>
      <c r="C297" t="str">
        <v>Jaylen Brown</v>
      </c>
      <c r="D297">
        <v>23</v>
      </c>
      <c r="N297">
        <v>294</v>
      </c>
      <c r="O297" t="str">
        <v>Joel Embiid</v>
      </c>
      <c r="P297">
        <v>25</v>
      </c>
    </row>
    <row r="298" spans="2:16" x14ac:dyDescent="0.2">
      <c r="B298">
        <v>295</v>
      </c>
      <c r="C298" t="str">
        <v>Jaylen Brown</v>
      </c>
      <c r="D298">
        <v>29</v>
      </c>
      <c r="N298">
        <v>295</v>
      </c>
      <c r="O298" t="str">
        <v>Joel Embiid</v>
      </c>
      <c r="P298">
        <v>27</v>
      </c>
    </row>
    <row r="299" spans="2:16" x14ac:dyDescent="0.2">
      <c r="B299">
        <v>296</v>
      </c>
      <c r="C299" t="str">
        <v>Jaylen Brown</v>
      </c>
      <c r="D299">
        <v>18</v>
      </c>
      <c r="N299">
        <v>296</v>
      </c>
      <c r="O299" t="str">
        <v>Joel Embiid</v>
      </c>
      <c r="P299">
        <v>37</v>
      </c>
    </row>
    <row r="300" spans="2:16" x14ac:dyDescent="0.2">
      <c r="B300">
        <v>297</v>
      </c>
      <c r="C300" t="str">
        <v>Jaylen Brown</v>
      </c>
      <c r="D300">
        <v>27</v>
      </c>
      <c r="N300">
        <v>297</v>
      </c>
      <c r="O300" t="str">
        <v>Joel Embiid</v>
      </c>
      <c r="P300">
        <v>27</v>
      </c>
    </row>
    <row r="301" spans="2:16" x14ac:dyDescent="0.2">
      <c r="B301">
        <v>298</v>
      </c>
      <c r="C301" t="str">
        <v>Jaylen Brown</v>
      </c>
      <c r="D301">
        <v>34</v>
      </c>
      <c r="N301">
        <v>298</v>
      </c>
      <c r="O301" t="str">
        <v>Joel Embiid</v>
      </c>
      <c r="P301">
        <v>49</v>
      </c>
    </row>
    <row r="302" spans="2:16" x14ac:dyDescent="0.2">
      <c r="B302">
        <v>299</v>
      </c>
      <c r="C302" t="str">
        <v>Jaylen Brown</v>
      </c>
      <c r="D302">
        <v>15</v>
      </c>
      <c r="N302">
        <v>299</v>
      </c>
      <c r="O302" t="str">
        <v>Joel Embiid</v>
      </c>
      <c r="P302">
        <v>32</v>
      </c>
    </row>
    <row r="303" spans="2:16" x14ac:dyDescent="0.2">
      <c r="B303">
        <v>300</v>
      </c>
      <c r="C303" t="str">
        <v>Jaylen Brown</v>
      </c>
      <c r="D303">
        <v>23</v>
      </c>
      <c r="N303">
        <v>300</v>
      </c>
      <c r="O303" t="str">
        <v>Joel Embiid</v>
      </c>
      <c r="P303">
        <v>43</v>
      </c>
    </row>
    <row r="304" spans="2:16" x14ac:dyDescent="0.2">
      <c r="B304">
        <v>301</v>
      </c>
      <c r="C304" t="str">
        <v>Jaylen Brown</v>
      </c>
      <c r="D304">
        <v>32</v>
      </c>
      <c r="N304">
        <v>301</v>
      </c>
      <c r="O304" t="str">
        <v>Joel Embiid</v>
      </c>
      <c r="P304">
        <v>37</v>
      </c>
    </row>
    <row r="305" spans="2:16" x14ac:dyDescent="0.2">
      <c r="B305">
        <v>302</v>
      </c>
      <c r="C305" t="str">
        <v>Jaylen Brown</v>
      </c>
      <c r="D305">
        <v>26</v>
      </c>
      <c r="N305">
        <v>302</v>
      </c>
      <c r="O305" t="str">
        <v>Joel Embiid</v>
      </c>
      <c r="P305">
        <v>45</v>
      </c>
    </row>
    <row r="306" spans="2:16" x14ac:dyDescent="0.2">
      <c r="B306">
        <v>303</v>
      </c>
      <c r="C306" t="str">
        <v>Jaylen Brown</v>
      </c>
      <c r="D306">
        <v>28</v>
      </c>
      <c r="N306">
        <v>303</v>
      </c>
      <c r="O306" t="str">
        <v>Joel Embiid</v>
      </c>
      <c r="P306">
        <v>31</v>
      </c>
    </row>
    <row r="307" spans="2:16" x14ac:dyDescent="0.2">
      <c r="B307">
        <v>304</v>
      </c>
      <c r="C307" t="str">
        <v>Jaylen Brown</v>
      </c>
      <c r="D307">
        <v>26</v>
      </c>
      <c r="N307">
        <v>304</v>
      </c>
      <c r="O307" t="str">
        <v>Joel Embiid</v>
      </c>
      <c r="P307">
        <v>36</v>
      </c>
    </row>
    <row r="308" spans="2:16" x14ac:dyDescent="0.2">
      <c r="B308">
        <v>305</v>
      </c>
      <c r="C308" t="str">
        <v>Jaylen Brown</v>
      </c>
      <c r="D308">
        <v>30</v>
      </c>
      <c r="N308">
        <v>305</v>
      </c>
      <c r="O308" t="str">
        <v>Joel Embiid</v>
      </c>
      <c r="P308">
        <v>40</v>
      </c>
    </row>
    <row r="309" spans="2:16" x14ac:dyDescent="0.2">
      <c r="B309">
        <v>306</v>
      </c>
      <c r="C309" t="str">
        <v>Jaylen Brown</v>
      </c>
      <c r="D309">
        <v>22</v>
      </c>
      <c r="N309">
        <v>306</v>
      </c>
      <c r="O309" t="str">
        <v>Joel Embiid</v>
      </c>
      <c r="P309">
        <v>35</v>
      </c>
    </row>
    <row r="310" spans="2:16" x14ac:dyDescent="0.2">
      <c r="B310">
        <v>307</v>
      </c>
      <c r="C310" t="str">
        <v>Jaylen Brown</v>
      </c>
      <c r="D310">
        <v>29</v>
      </c>
      <c r="N310">
        <v>307</v>
      </c>
      <c r="O310" t="str">
        <v>Joel Embiid</v>
      </c>
      <c r="P310">
        <v>29</v>
      </c>
    </row>
    <row r="311" spans="2:16" x14ac:dyDescent="0.2">
      <c r="B311">
        <v>308</v>
      </c>
      <c r="C311" t="str">
        <v>Jaylen Brown</v>
      </c>
      <c r="D311">
        <v>35</v>
      </c>
      <c r="N311">
        <v>308</v>
      </c>
      <c r="O311" t="str">
        <v>Joel Embiid</v>
      </c>
      <c r="P311">
        <v>35</v>
      </c>
    </row>
    <row r="312" spans="2:16" x14ac:dyDescent="0.2">
      <c r="B312">
        <v>309</v>
      </c>
      <c r="C312" t="str">
        <v>Jaylen Brown</v>
      </c>
      <c r="D312">
        <v>25</v>
      </c>
      <c r="N312">
        <v>309</v>
      </c>
      <c r="O312" t="str">
        <v>Joel Embiid</v>
      </c>
      <c r="P312">
        <v>30</v>
      </c>
    </row>
    <row r="313" spans="2:16" x14ac:dyDescent="0.2">
      <c r="B313">
        <v>310</v>
      </c>
      <c r="C313" t="str">
        <v>Jaylen Brown</v>
      </c>
      <c r="D313">
        <v>31</v>
      </c>
      <c r="N313">
        <v>310</v>
      </c>
      <c r="O313" t="str">
        <v>Joel Embiid</v>
      </c>
      <c r="P313">
        <v>40</v>
      </c>
    </row>
    <row r="314" spans="2:16" x14ac:dyDescent="0.2">
      <c r="B314">
        <v>311</v>
      </c>
      <c r="C314" t="str">
        <v>Jaylen Brown</v>
      </c>
      <c r="D314">
        <v>25</v>
      </c>
      <c r="N314">
        <v>311</v>
      </c>
      <c r="O314" t="str">
        <v>Joel Embiid</v>
      </c>
      <c r="P314">
        <v>29</v>
      </c>
    </row>
    <row r="315" spans="2:16" x14ac:dyDescent="0.2">
      <c r="B315">
        <v>312</v>
      </c>
      <c r="C315" t="str">
        <v>Jaylen Brown</v>
      </c>
      <c r="D315">
        <v>18</v>
      </c>
      <c r="N315">
        <v>312</v>
      </c>
      <c r="O315" t="str">
        <v>Joel Embiid</v>
      </c>
      <c r="P315">
        <v>24</v>
      </c>
    </row>
    <row r="316" spans="2:16" x14ac:dyDescent="0.2">
      <c r="B316">
        <v>313</v>
      </c>
      <c r="C316" t="str">
        <v>Jaylen Brown</v>
      </c>
      <c r="D316">
        <v>29</v>
      </c>
      <c r="N316">
        <v>313</v>
      </c>
      <c r="O316" t="str">
        <v>Joel Embiid</v>
      </c>
      <c r="P316">
        <v>42</v>
      </c>
    </row>
    <row r="317" spans="2:16" x14ac:dyDescent="0.2">
      <c r="B317">
        <v>314</v>
      </c>
      <c r="C317" t="str">
        <v>Jaylen Brown</v>
      </c>
      <c r="D317">
        <v>21</v>
      </c>
      <c r="N317">
        <v>314</v>
      </c>
      <c r="O317" t="str">
        <v>Joel Embiid</v>
      </c>
      <c r="P317">
        <v>27</v>
      </c>
    </row>
    <row r="318" spans="2:16" x14ac:dyDescent="0.2">
      <c r="B318">
        <v>315</v>
      </c>
      <c r="C318" t="str">
        <v>Jaylen Brown</v>
      </c>
      <c r="D318">
        <v>27</v>
      </c>
      <c r="N318">
        <v>315</v>
      </c>
      <c r="O318" t="str">
        <v>Joel Embiid</v>
      </c>
      <c r="P318">
        <v>30</v>
      </c>
    </row>
    <row r="319" spans="2:16" x14ac:dyDescent="0.2">
      <c r="B319">
        <v>316</v>
      </c>
      <c r="C319" t="str">
        <v>Jaylen Brown</v>
      </c>
      <c r="D319">
        <v>29</v>
      </c>
      <c r="N319">
        <v>316</v>
      </c>
      <c r="O319" t="str">
        <v>Joel Embiid</v>
      </c>
      <c r="P319">
        <v>32</v>
      </c>
    </row>
    <row r="320" spans="2:16" x14ac:dyDescent="0.2">
      <c r="B320">
        <v>317</v>
      </c>
      <c r="C320" t="str">
        <v>Jaylen Brown</v>
      </c>
      <c r="D320">
        <v>24</v>
      </c>
      <c r="N320">
        <v>317</v>
      </c>
      <c r="O320" t="str">
        <v>Joel Embiid</v>
      </c>
      <c r="P320">
        <v>19</v>
      </c>
    </row>
    <row r="321" spans="2:16" x14ac:dyDescent="0.2">
      <c r="B321">
        <v>318</v>
      </c>
      <c r="C321" t="str">
        <v>Jaylen Brown</v>
      </c>
      <c r="D321">
        <v>27</v>
      </c>
      <c r="N321">
        <v>318</v>
      </c>
      <c r="O321" t="str">
        <v>Joel Embiid</v>
      </c>
      <c r="P321">
        <v>35</v>
      </c>
    </row>
    <row r="322" spans="2:16" x14ac:dyDescent="0.2">
      <c r="B322">
        <v>319</v>
      </c>
      <c r="C322" t="str">
        <v>Jaylen Brown</v>
      </c>
      <c r="D322">
        <v>23</v>
      </c>
      <c r="N322">
        <v>319</v>
      </c>
      <c r="O322" t="str">
        <v>Joel Embiid</v>
      </c>
      <c r="P322">
        <v>47</v>
      </c>
    </row>
    <row r="323" spans="2:16" x14ac:dyDescent="0.2">
      <c r="B323">
        <v>320</v>
      </c>
      <c r="C323" t="str">
        <v>Jaylen Brown</v>
      </c>
      <c r="D323">
        <v>25</v>
      </c>
      <c r="N323">
        <v>320</v>
      </c>
      <c r="O323" t="str">
        <v>Joel Embiid</v>
      </c>
      <c r="P323">
        <v>33</v>
      </c>
    </row>
    <row r="324" spans="2:16" x14ac:dyDescent="0.2">
      <c r="B324">
        <v>321</v>
      </c>
      <c r="C324" t="str">
        <v>Jaylen Brown</v>
      </c>
      <c r="D324">
        <v>30</v>
      </c>
      <c r="N324">
        <v>321</v>
      </c>
      <c r="O324" t="str">
        <v>Joel Embiid</v>
      </c>
      <c r="P324">
        <v>37</v>
      </c>
    </row>
    <row r="325" spans="2:16" x14ac:dyDescent="0.2">
      <c r="B325">
        <v>322</v>
      </c>
      <c r="C325" t="str">
        <v>Jaylen Brown</v>
      </c>
      <c r="D325">
        <v>23</v>
      </c>
      <c r="N325">
        <v>322</v>
      </c>
      <c r="O325" t="str">
        <v>Joel Embiid</v>
      </c>
      <c r="P325">
        <v>44</v>
      </c>
    </row>
    <row r="326" spans="2:16" x14ac:dyDescent="0.2">
      <c r="B326">
        <v>323</v>
      </c>
      <c r="C326" t="str">
        <v>Jaylen Brown</v>
      </c>
      <c r="D326">
        <v>29</v>
      </c>
      <c r="N326">
        <v>323</v>
      </c>
      <c r="O326" t="str">
        <v>Joel Embiid</v>
      </c>
      <c r="P326">
        <v>26</v>
      </c>
    </row>
    <row r="327" spans="2:16" x14ac:dyDescent="0.2">
      <c r="B327">
        <v>324</v>
      </c>
      <c r="C327" t="str">
        <v>Jaylen Brown</v>
      </c>
      <c r="D327">
        <v>34</v>
      </c>
      <c r="N327">
        <v>324</v>
      </c>
      <c r="O327" t="str">
        <v>Joel Embiid</v>
      </c>
      <c r="P327">
        <v>27</v>
      </c>
    </row>
    <row r="328" spans="2:16" x14ac:dyDescent="0.2">
      <c r="B328">
        <v>325</v>
      </c>
      <c r="C328" t="str">
        <v>Jaylen Brown</v>
      </c>
      <c r="D328">
        <v>37</v>
      </c>
      <c r="N328">
        <v>325</v>
      </c>
      <c r="O328" t="str">
        <v>Joel Embiid</v>
      </c>
      <c r="P328">
        <v>34</v>
      </c>
    </row>
    <row r="329" spans="2:16" x14ac:dyDescent="0.2">
      <c r="B329">
        <v>326</v>
      </c>
      <c r="C329" t="str">
        <v>Jaylen Brown</v>
      </c>
      <c r="D329">
        <v>42</v>
      </c>
      <c r="N329">
        <v>326</v>
      </c>
      <c r="O329" t="str">
        <v>Joel Embiid</v>
      </c>
      <c r="P329">
        <v>35</v>
      </c>
    </row>
    <row r="330" spans="2:16" x14ac:dyDescent="0.2">
      <c r="B330">
        <v>327</v>
      </c>
      <c r="C330" t="str">
        <v>Jaylen Brown</v>
      </c>
      <c r="D330">
        <v>25</v>
      </c>
      <c r="N330">
        <v>327</v>
      </c>
      <c r="O330" t="str">
        <v>Joel Embiid</v>
      </c>
      <c r="P330">
        <v>34</v>
      </c>
    </row>
    <row r="331" spans="2:16" x14ac:dyDescent="0.2">
      <c r="B331">
        <v>328</v>
      </c>
      <c r="C331" t="str">
        <v>Jaylen Brown</v>
      </c>
      <c r="D331">
        <v>24</v>
      </c>
      <c r="N331">
        <v>328</v>
      </c>
      <c r="O331" t="str">
        <v>Joel Embiid</v>
      </c>
      <c r="P331">
        <v>37</v>
      </c>
    </row>
    <row r="332" spans="2:16" x14ac:dyDescent="0.2">
      <c r="B332">
        <v>329</v>
      </c>
      <c r="C332" t="str">
        <v>Jaylen Brown</v>
      </c>
      <c r="D332">
        <v>28</v>
      </c>
      <c r="N332">
        <v>329</v>
      </c>
      <c r="O332" t="str">
        <v>Joel Embiid</v>
      </c>
      <c r="P332">
        <v>33</v>
      </c>
    </row>
    <row r="333" spans="2:16" x14ac:dyDescent="0.2">
      <c r="B333">
        <v>330</v>
      </c>
      <c r="C333" t="str">
        <v>Jaylen Brown</v>
      </c>
      <c r="D333">
        <v>33</v>
      </c>
      <c r="N333">
        <v>330</v>
      </c>
      <c r="O333" t="str">
        <v>Joel Embiid</v>
      </c>
      <c r="P333">
        <v>40</v>
      </c>
    </row>
    <row r="334" spans="2:16" x14ac:dyDescent="0.2">
      <c r="B334">
        <v>331</v>
      </c>
      <c r="C334" t="str">
        <v>Jaylen Brown</v>
      </c>
      <c r="D334">
        <v>20</v>
      </c>
      <c r="N334">
        <v>331</v>
      </c>
      <c r="O334" t="str">
        <v>Joel Embiid</v>
      </c>
      <c r="P334">
        <v>39</v>
      </c>
    </row>
    <row r="335" spans="2:16" x14ac:dyDescent="0.2">
      <c r="B335">
        <v>332</v>
      </c>
      <c r="C335" t="str">
        <v>Jaylen Brown</v>
      </c>
      <c r="D335">
        <v>23</v>
      </c>
      <c r="N335">
        <v>332</v>
      </c>
      <c r="O335" t="str">
        <v>Joel Embiid</v>
      </c>
      <c r="P335">
        <v>37</v>
      </c>
    </row>
    <row r="336" spans="2:16" x14ac:dyDescent="0.2">
      <c r="B336">
        <v>333</v>
      </c>
      <c r="C336" t="str">
        <v>Jaylen Brown</v>
      </c>
      <c r="D336">
        <v>27</v>
      </c>
      <c r="N336">
        <v>333</v>
      </c>
      <c r="O336" t="str">
        <v>Joel Embiid</v>
      </c>
      <c r="P336">
        <v>30</v>
      </c>
    </row>
    <row r="337" spans="2:16" x14ac:dyDescent="0.2">
      <c r="B337">
        <v>334</v>
      </c>
      <c r="C337" t="str">
        <v>Jaylen Brown</v>
      </c>
      <c r="D337">
        <v>27</v>
      </c>
      <c r="N337">
        <v>334</v>
      </c>
      <c r="O337" t="str">
        <v>Joel Embiid</v>
      </c>
      <c r="P337">
        <v>25</v>
      </c>
    </row>
    <row r="338" spans="2:16" x14ac:dyDescent="0.2">
      <c r="B338">
        <v>335</v>
      </c>
      <c r="C338" t="str">
        <v>Jaylen Brown</v>
      </c>
      <c r="D338">
        <v>39</v>
      </c>
      <c r="N338">
        <v>335</v>
      </c>
      <c r="O338" t="str">
        <v>Joel Embiid</v>
      </c>
      <c r="P338">
        <v>20</v>
      </c>
    </row>
    <row r="339" spans="2:16" x14ac:dyDescent="0.2">
      <c r="B339">
        <v>336</v>
      </c>
      <c r="C339" t="str">
        <v>Jaylen Brown</v>
      </c>
      <c r="D339">
        <v>16</v>
      </c>
      <c r="N339">
        <v>336</v>
      </c>
      <c r="O339" t="str">
        <v>Joel Embiid</v>
      </c>
      <c r="P339">
        <v>37</v>
      </c>
    </row>
    <row r="340" spans="2:16" x14ac:dyDescent="0.2">
      <c r="B340">
        <v>337</v>
      </c>
      <c r="C340" t="str">
        <v>Jaylen Brown</v>
      </c>
      <c r="D340">
        <v>19</v>
      </c>
      <c r="N340">
        <v>337</v>
      </c>
      <c r="O340" t="str">
        <v>Joel Embiid</v>
      </c>
      <c r="P340">
        <v>35</v>
      </c>
    </row>
    <row r="341" spans="2:16" x14ac:dyDescent="0.2">
      <c r="B341">
        <v>338</v>
      </c>
      <c r="C341" t="str">
        <v>Jaylen Brown</v>
      </c>
      <c r="D341">
        <v>26</v>
      </c>
      <c r="N341">
        <v>338</v>
      </c>
      <c r="O341" t="str">
        <v>Joel Embiid</v>
      </c>
      <c r="P341">
        <v>37</v>
      </c>
    </row>
    <row r="342" spans="2:16" x14ac:dyDescent="0.2">
      <c r="B342">
        <v>339</v>
      </c>
      <c r="C342" t="str">
        <v>Jaylen Brown</v>
      </c>
      <c r="D342">
        <v>25</v>
      </c>
      <c r="N342">
        <v>339</v>
      </c>
      <c r="O342" t="str">
        <v>Joel Embiid</v>
      </c>
      <c r="P342">
        <v>45</v>
      </c>
    </row>
    <row r="343" spans="2:16" x14ac:dyDescent="0.2">
      <c r="B343">
        <v>340</v>
      </c>
      <c r="C343" t="str">
        <v>Jaylen Brown</v>
      </c>
      <c r="D343">
        <v>23</v>
      </c>
      <c r="N343">
        <v>340</v>
      </c>
      <c r="O343" t="str">
        <v>Joel Embiid</v>
      </c>
      <c r="P343">
        <v>37</v>
      </c>
    </row>
    <row r="344" spans="2:16" x14ac:dyDescent="0.2">
      <c r="B344">
        <v>341</v>
      </c>
      <c r="C344" t="str">
        <v>Jaylen Brown</v>
      </c>
      <c r="D344">
        <v>16</v>
      </c>
      <c r="N344">
        <v>341</v>
      </c>
      <c r="O344" t="str">
        <v>Joel Embiid</v>
      </c>
      <c r="P344">
        <v>36</v>
      </c>
    </row>
    <row r="345" spans="2:16" x14ac:dyDescent="0.2">
      <c r="B345">
        <v>342</v>
      </c>
      <c r="C345" t="str">
        <v>Jaylen Brown</v>
      </c>
      <c r="D345">
        <v>26</v>
      </c>
      <c r="N345">
        <v>342</v>
      </c>
      <c r="O345" t="str">
        <v>Joel Embiid</v>
      </c>
      <c r="P345">
        <v>35</v>
      </c>
    </row>
    <row r="346" spans="2:16" x14ac:dyDescent="0.2">
      <c r="B346">
        <v>343</v>
      </c>
      <c r="C346" t="str">
        <v>Jaylen Brown</v>
      </c>
      <c r="D346">
        <v>25</v>
      </c>
      <c r="N346">
        <v>343</v>
      </c>
      <c r="O346" t="str">
        <v>Joel Embiid</v>
      </c>
      <c r="P346">
        <v>39</v>
      </c>
    </row>
    <row r="347" spans="2:16" x14ac:dyDescent="0.2">
      <c r="B347">
        <v>344</v>
      </c>
      <c r="C347" t="str">
        <v>Jaylen Brown</v>
      </c>
      <c r="D347">
        <v>22</v>
      </c>
      <c r="N347">
        <v>344</v>
      </c>
      <c r="O347" t="str">
        <v>Joel Embiid</v>
      </c>
      <c r="P347">
        <v>36</v>
      </c>
    </row>
    <row r="348" spans="2:16" x14ac:dyDescent="0.2">
      <c r="B348">
        <v>345</v>
      </c>
      <c r="C348" t="str">
        <v>Jaylen Brown</v>
      </c>
      <c r="D348">
        <v>38</v>
      </c>
      <c r="N348">
        <v>345</v>
      </c>
      <c r="O348" t="str">
        <v>Joel Embiid</v>
      </c>
      <c r="P348">
        <v>40</v>
      </c>
    </row>
    <row r="349" spans="2:16" x14ac:dyDescent="0.2">
      <c r="B349">
        <v>346</v>
      </c>
      <c r="C349" t="str">
        <v>Jaylen Brown</v>
      </c>
      <c r="D349">
        <v>31</v>
      </c>
      <c r="N349">
        <v>346</v>
      </c>
      <c r="O349" t="str">
        <v>Joel Embiid</v>
      </c>
      <c r="P349">
        <v>31</v>
      </c>
    </row>
    <row r="350" spans="2:16" x14ac:dyDescent="0.2">
      <c r="B350">
        <v>347</v>
      </c>
      <c r="C350" t="str">
        <v>Jaylen Brown</v>
      </c>
      <c r="D350">
        <v>31</v>
      </c>
      <c r="N350">
        <v>347</v>
      </c>
      <c r="O350" t="str">
        <v>Joel Embiid</v>
      </c>
      <c r="P350">
        <v>35</v>
      </c>
    </row>
    <row r="351" spans="2:16" x14ac:dyDescent="0.2">
      <c r="B351">
        <v>348</v>
      </c>
      <c r="C351" t="str">
        <v>Jaylen Brown</v>
      </c>
      <c r="D351">
        <v>33</v>
      </c>
      <c r="N351">
        <v>348</v>
      </c>
      <c r="O351" t="str">
        <v>Joel Embiid</v>
      </c>
      <c r="P351">
        <v>37</v>
      </c>
    </row>
    <row r="352" spans="2:16" x14ac:dyDescent="0.2">
      <c r="B352">
        <v>349</v>
      </c>
      <c r="C352" t="str">
        <v>Jaylen Brown</v>
      </c>
      <c r="D352">
        <v>31</v>
      </c>
      <c r="N352">
        <v>349</v>
      </c>
      <c r="O352" t="str">
        <v>Joel Embiid</v>
      </c>
      <c r="P352">
        <v>32</v>
      </c>
    </row>
    <row r="353" spans="2:16" x14ac:dyDescent="0.2">
      <c r="B353">
        <v>350</v>
      </c>
      <c r="C353" t="str">
        <v>Jaylen Brown</v>
      </c>
      <c r="D353">
        <v>20</v>
      </c>
      <c r="N353">
        <v>350</v>
      </c>
      <c r="O353" t="str">
        <v>Joel Embiid</v>
      </c>
      <c r="P353">
        <v>33</v>
      </c>
    </row>
    <row r="354" spans="2:16" x14ac:dyDescent="0.2">
      <c r="B354">
        <v>351</v>
      </c>
      <c r="C354" t="str">
        <v>Jaylen Brown</v>
      </c>
      <c r="D354">
        <v>26</v>
      </c>
      <c r="N354">
        <v>351</v>
      </c>
      <c r="O354" t="str">
        <v>Joel Embiid</v>
      </c>
      <c r="P354">
        <v>45</v>
      </c>
    </row>
    <row r="355" spans="2:16" x14ac:dyDescent="0.2">
      <c r="B355">
        <v>352</v>
      </c>
      <c r="C355" t="str">
        <v>Jaylen Brown</v>
      </c>
      <c r="D355">
        <v>20</v>
      </c>
      <c r="N355">
        <v>352</v>
      </c>
      <c r="O355" t="str">
        <v>Joel Embiid</v>
      </c>
      <c r="P355">
        <v>33</v>
      </c>
    </row>
    <row r="356" spans="2:16" x14ac:dyDescent="0.2">
      <c r="B356">
        <v>353</v>
      </c>
      <c r="C356" t="str">
        <v>Jaylen Brown</v>
      </c>
      <c r="D356">
        <v>38</v>
      </c>
      <c r="N356">
        <v>353</v>
      </c>
      <c r="O356" t="str">
        <v>Joel Embiid</v>
      </c>
      <c r="P356">
        <v>31</v>
      </c>
    </row>
    <row r="357" spans="2:16" x14ac:dyDescent="0.2">
      <c r="B357">
        <v>354</v>
      </c>
      <c r="C357" t="str">
        <v>Jaylen Brown</v>
      </c>
      <c r="D357">
        <v>37</v>
      </c>
      <c r="N357">
        <v>354</v>
      </c>
      <c r="O357" t="str">
        <v>Joel Embiid</v>
      </c>
      <c r="P357">
        <v>33</v>
      </c>
    </row>
    <row r="358" spans="2:16" x14ac:dyDescent="0.2">
      <c r="B358">
        <v>355</v>
      </c>
      <c r="C358" t="str">
        <v>Jaylen Brown</v>
      </c>
      <c r="D358">
        <v>30</v>
      </c>
      <c r="N358">
        <v>355</v>
      </c>
      <c r="O358" t="str">
        <v>Joel Embiid</v>
      </c>
      <c r="P358">
        <v>20</v>
      </c>
    </row>
    <row r="359" spans="2:16" x14ac:dyDescent="0.2">
      <c r="B359">
        <v>356</v>
      </c>
      <c r="C359" t="str">
        <v>Jaylen Brown</v>
      </c>
      <c r="D359">
        <v>25</v>
      </c>
      <c r="N359">
        <v>356</v>
      </c>
      <c r="O359" t="str">
        <v>Joel Embiid</v>
      </c>
      <c r="P359">
        <v>44</v>
      </c>
    </row>
    <row r="360" spans="2:16" x14ac:dyDescent="0.2">
      <c r="B360">
        <v>357</v>
      </c>
      <c r="C360" t="str">
        <v>Jaylen Brown</v>
      </c>
      <c r="D360">
        <v>17</v>
      </c>
      <c r="N360">
        <v>357</v>
      </c>
      <c r="O360" t="str">
        <v>Joel Embiid</v>
      </c>
      <c r="P360">
        <v>36</v>
      </c>
    </row>
    <row r="361" spans="2:16" x14ac:dyDescent="0.2">
      <c r="B361">
        <v>358</v>
      </c>
      <c r="C361" t="str">
        <v>Jaylen Brown</v>
      </c>
      <c r="D361">
        <v>38</v>
      </c>
      <c r="N361">
        <v>358</v>
      </c>
      <c r="O361" t="str">
        <v>Joel Embiid</v>
      </c>
      <c r="P361">
        <v>27</v>
      </c>
    </row>
    <row r="362" spans="2:16" x14ac:dyDescent="0.2">
      <c r="B362">
        <v>359</v>
      </c>
      <c r="C362" t="str">
        <v>Jaylen Brown</v>
      </c>
      <c r="D362">
        <v>27</v>
      </c>
      <c r="N362">
        <v>359</v>
      </c>
      <c r="O362" t="str">
        <v>Joel Embiid</v>
      </c>
      <c r="P362">
        <v>29</v>
      </c>
    </row>
    <row r="363" spans="2:16" x14ac:dyDescent="0.2">
      <c r="B363">
        <v>360</v>
      </c>
      <c r="C363" t="str">
        <v>Jaylen Brown</v>
      </c>
      <c r="D363">
        <v>31</v>
      </c>
      <c r="N363">
        <v>360</v>
      </c>
      <c r="O363" t="str">
        <v>Joel Embiid</v>
      </c>
      <c r="P363">
        <v>35</v>
      </c>
    </row>
    <row r="364" spans="2:16" x14ac:dyDescent="0.2">
      <c r="B364">
        <v>361</v>
      </c>
      <c r="C364" t="str">
        <v>Jaylen Brown</v>
      </c>
      <c r="D364">
        <v>28</v>
      </c>
      <c r="N364">
        <v>361</v>
      </c>
      <c r="O364" t="str">
        <v>Joel Embiid</v>
      </c>
      <c r="P364">
        <v>39</v>
      </c>
    </row>
    <row r="365" spans="2:16" x14ac:dyDescent="0.2">
      <c r="B365">
        <v>362</v>
      </c>
      <c r="C365" t="str">
        <v>Jaylen Brown</v>
      </c>
      <c r="D365">
        <v>22</v>
      </c>
      <c r="N365">
        <v>362</v>
      </c>
      <c r="O365" t="str">
        <v>Joel Embiid</v>
      </c>
      <c r="P365">
        <v>29</v>
      </c>
    </row>
    <row r="366" spans="2:16" x14ac:dyDescent="0.2">
      <c r="B366">
        <v>363</v>
      </c>
      <c r="C366" t="str">
        <v>Jaylen Brown</v>
      </c>
      <c r="D366">
        <v>33</v>
      </c>
      <c r="N366">
        <v>363</v>
      </c>
      <c r="O366" t="str">
        <v>Joel Embiid</v>
      </c>
      <c r="P366">
        <v>30</v>
      </c>
    </row>
    <row r="367" spans="2:16" x14ac:dyDescent="0.2">
      <c r="B367">
        <v>364</v>
      </c>
      <c r="C367" t="str">
        <v>Jaylen Brown</v>
      </c>
      <c r="D367">
        <v>28</v>
      </c>
      <c r="N367">
        <v>364</v>
      </c>
      <c r="O367" t="str">
        <v>Joel Embiid</v>
      </c>
      <c r="P367">
        <v>20</v>
      </c>
    </row>
    <row r="368" spans="2:16" x14ac:dyDescent="0.2">
      <c r="B368">
        <v>365</v>
      </c>
      <c r="C368" t="str">
        <v>Jaylen Brown</v>
      </c>
      <c r="D368">
        <v>38</v>
      </c>
      <c r="N368">
        <v>365</v>
      </c>
      <c r="O368" t="str">
        <v>Joel Embiid</v>
      </c>
      <c r="P368">
        <v>30</v>
      </c>
    </row>
    <row r="369" spans="2:16" x14ac:dyDescent="0.2">
      <c r="B369">
        <v>366</v>
      </c>
      <c r="C369" t="str">
        <v>Jaylen Brown</v>
      </c>
      <c r="D369">
        <v>19</v>
      </c>
      <c r="N369">
        <v>366</v>
      </c>
      <c r="O369" t="str">
        <v>Joel Embiid</v>
      </c>
      <c r="P369">
        <v>34</v>
      </c>
    </row>
    <row r="370" spans="2:16" x14ac:dyDescent="0.2">
      <c r="B370">
        <v>367</v>
      </c>
      <c r="C370" t="str">
        <v>Jaylen Brown</v>
      </c>
      <c r="D370">
        <v>22</v>
      </c>
      <c r="N370">
        <v>367</v>
      </c>
      <c r="O370" t="str">
        <v>Joel Embiid</v>
      </c>
      <c r="P370">
        <v>33</v>
      </c>
    </row>
    <row r="371" spans="2:16" x14ac:dyDescent="0.2">
      <c r="B371">
        <v>368</v>
      </c>
      <c r="C371" t="str">
        <v>Jaylen Brown</v>
      </c>
      <c r="D371">
        <v>28</v>
      </c>
      <c r="N371">
        <v>368</v>
      </c>
      <c r="O371" t="str">
        <v>Joel Embiid</v>
      </c>
      <c r="P371">
        <v>41</v>
      </c>
    </row>
    <row r="372" spans="2:16" x14ac:dyDescent="0.2">
      <c r="B372">
        <v>369</v>
      </c>
      <c r="C372" t="str">
        <v>Jaylen Brown</v>
      </c>
      <c r="D372">
        <v>28</v>
      </c>
      <c r="N372">
        <v>369</v>
      </c>
      <c r="O372" t="str">
        <v>Joel Embiid</v>
      </c>
      <c r="P372">
        <v>33</v>
      </c>
    </row>
    <row r="373" spans="2:16" x14ac:dyDescent="0.2">
      <c r="B373">
        <v>370</v>
      </c>
      <c r="C373" t="str">
        <v>Jaylen Brown</v>
      </c>
      <c r="D373">
        <v>18</v>
      </c>
      <c r="N373">
        <v>370</v>
      </c>
      <c r="O373" t="str">
        <v>Joel Embiid</v>
      </c>
      <c r="P373">
        <v>43</v>
      </c>
    </row>
    <row r="374" spans="2:16" x14ac:dyDescent="0.2">
      <c r="B374">
        <v>371</v>
      </c>
      <c r="C374" t="str">
        <v>Jaylen Brown</v>
      </c>
      <c r="D374">
        <v>18</v>
      </c>
      <c r="N374">
        <v>371</v>
      </c>
      <c r="O374" t="str">
        <v>Joel Embiid</v>
      </c>
      <c r="P374">
        <v>34</v>
      </c>
    </row>
    <row r="375" spans="2:16" x14ac:dyDescent="0.2">
      <c r="B375">
        <v>372</v>
      </c>
      <c r="C375" t="str">
        <v>Jaylen Brown</v>
      </c>
      <c r="D375">
        <v>22</v>
      </c>
      <c r="N375">
        <v>372</v>
      </c>
      <c r="O375" t="str">
        <v>Joel Embiid</v>
      </c>
      <c r="P375">
        <v>38</v>
      </c>
    </row>
    <row r="376" spans="2:16" x14ac:dyDescent="0.2">
      <c r="B376">
        <v>373</v>
      </c>
      <c r="C376" t="str">
        <v>Jaylen Brown</v>
      </c>
      <c r="D376">
        <v>28</v>
      </c>
      <c r="N376">
        <v>373</v>
      </c>
      <c r="O376" t="str">
        <v>Joel Embiid</v>
      </c>
      <c r="P376">
        <v>33</v>
      </c>
    </row>
    <row r="377" spans="2:16" x14ac:dyDescent="0.2">
      <c r="B377">
        <v>374</v>
      </c>
      <c r="C377" t="str">
        <v>Jaylen Brown</v>
      </c>
      <c r="D377">
        <v>35</v>
      </c>
      <c r="N377">
        <v>374</v>
      </c>
      <c r="O377" t="str">
        <v>Joel Embiid</v>
      </c>
      <c r="P377">
        <v>32</v>
      </c>
    </row>
    <row r="378" spans="2:16" x14ac:dyDescent="0.2">
      <c r="B378">
        <v>375</v>
      </c>
      <c r="C378" t="str">
        <v>Jaylen Brown</v>
      </c>
      <c r="D378">
        <v>15</v>
      </c>
      <c r="N378">
        <v>375</v>
      </c>
      <c r="O378" t="str">
        <v>Joel Embiid</v>
      </c>
      <c r="P378">
        <v>31</v>
      </c>
    </row>
    <row r="379" spans="2:16" x14ac:dyDescent="0.2">
      <c r="B379">
        <v>376</v>
      </c>
      <c r="C379" t="str">
        <v>Jaylen Brown</v>
      </c>
      <c r="D379">
        <v>33</v>
      </c>
      <c r="N379">
        <v>376</v>
      </c>
      <c r="O379" t="str">
        <v>Joel Embiid</v>
      </c>
      <c r="P379">
        <v>35</v>
      </c>
    </row>
    <row r="380" spans="2:16" x14ac:dyDescent="0.2">
      <c r="B380">
        <v>377</v>
      </c>
      <c r="C380" t="str">
        <v>Jaylen Brown</v>
      </c>
      <c r="D380">
        <v>15</v>
      </c>
      <c r="N380">
        <v>377</v>
      </c>
      <c r="O380" t="str">
        <v>Joel Embiid</v>
      </c>
      <c r="P380">
        <v>25</v>
      </c>
    </row>
    <row r="381" spans="2:16" x14ac:dyDescent="0.2">
      <c r="B381">
        <v>378</v>
      </c>
      <c r="C381" t="str">
        <v>Jaylen Brown</v>
      </c>
      <c r="D381">
        <v>28</v>
      </c>
      <c r="N381">
        <v>378</v>
      </c>
      <c r="O381" t="str">
        <v>Joel Embiid</v>
      </c>
      <c r="P381">
        <v>37</v>
      </c>
    </row>
    <row r="382" spans="2:16" x14ac:dyDescent="0.2">
      <c r="B382">
        <v>379</v>
      </c>
      <c r="C382" t="str">
        <v>Jaylen Brown</v>
      </c>
      <c r="D382">
        <v>17</v>
      </c>
      <c r="N382">
        <v>379</v>
      </c>
      <c r="O382" t="str">
        <v>Joel Embiid</v>
      </c>
      <c r="P382">
        <v>32</v>
      </c>
    </row>
    <row r="383" spans="2:16" x14ac:dyDescent="0.2">
      <c r="B383">
        <v>380</v>
      </c>
      <c r="C383" t="str">
        <v>Jaylen Brown</v>
      </c>
      <c r="D383">
        <v>28</v>
      </c>
      <c r="N383">
        <v>380</v>
      </c>
      <c r="O383" t="str">
        <v>Joel Embiid</v>
      </c>
      <c r="P383">
        <v>25</v>
      </c>
    </row>
    <row r="384" spans="2:16" x14ac:dyDescent="0.2">
      <c r="B384">
        <v>381</v>
      </c>
      <c r="C384" t="str">
        <v>Jaylen Brown</v>
      </c>
      <c r="D384">
        <v>18</v>
      </c>
      <c r="N384">
        <v>381</v>
      </c>
      <c r="O384" t="str">
        <v>Joel Embiid</v>
      </c>
      <c r="P384">
        <v>29</v>
      </c>
    </row>
    <row r="385" spans="2:16" x14ac:dyDescent="0.2">
      <c r="B385">
        <v>382</v>
      </c>
      <c r="C385" t="str">
        <v>Jaylen Brown</v>
      </c>
      <c r="D385">
        <v>31</v>
      </c>
      <c r="N385">
        <v>382</v>
      </c>
      <c r="O385" t="str">
        <v>Joel Embiid</v>
      </c>
      <c r="P385">
        <v>42</v>
      </c>
    </row>
    <row r="386" spans="2:16" x14ac:dyDescent="0.2">
      <c r="B386">
        <v>383</v>
      </c>
      <c r="C386" t="str">
        <v>Jaylen Brown</v>
      </c>
      <c r="D386">
        <v>26</v>
      </c>
      <c r="N386">
        <v>383</v>
      </c>
      <c r="O386" t="str">
        <v>Joel Embiid</v>
      </c>
      <c r="P386">
        <v>37</v>
      </c>
    </row>
    <row r="387" spans="2:16" x14ac:dyDescent="0.2">
      <c r="B387">
        <v>384</v>
      </c>
      <c r="C387" t="str">
        <v>Jaylen Brown</v>
      </c>
      <c r="D387">
        <v>22</v>
      </c>
      <c r="N387">
        <v>384</v>
      </c>
      <c r="O387" t="str">
        <v>Joel Embiid</v>
      </c>
      <c r="P387">
        <v>44</v>
      </c>
    </row>
    <row r="388" spans="2:16" x14ac:dyDescent="0.2">
      <c r="B388">
        <v>385</v>
      </c>
      <c r="C388" t="str">
        <v>Jaylen Brown</v>
      </c>
      <c r="D388">
        <v>36</v>
      </c>
      <c r="N388">
        <v>385</v>
      </c>
      <c r="O388" t="str">
        <v>Joel Embiid</v>
      </c>
      <c r="P388">
        <v>26</v>
      </c>
    </row>
    <row r="389" spans="2:16" x14ac:dyDescent="0.2">
      <c r="B389">
        <v>386</v>
      </c>
      <c r="C389" t="str">
        <v>Jaylen Brown</v>
      </c>
      <c r="D389">
        <v>36</v>
      </c>
      <c r="N389">
        <v>386</v>
      </c>
      <c r="O389" t="str">
        <v>Joel Embiid</v>
      </c>
      <c r="P389">
        <v>38</v>
      </c>
    </row>
    <row r="390" spans="2:16" x14ac:dyDescent="0.2">
      <c r="B390">
        <v>387</v>
      </c>
      <c r="C390" t="str">
        <v>Jaylen Brown</v>
      </c>
      <c r="D390">
        <v>28</v>
      </c>
      <c r="N390">
        <v>387</v>
      </c>
      <c r="O390" t="str">
        <v>Joel Embiid</v>
      </c>
      <c r="P390">
        <v>42</v>
      </c>
    </row>
    <row r="391" spans="2:16" x14ac:dyDescent="0.2">
      <c r="B391">
        <v>388</v>
      </c>
      <c r="C391" t="str">
        <v>Jaylen Brown</v>
      </c>
      <c r="D391">
        <v>23</v>
      </c>
      <c r="N391">
        <v>388</v>
      </c>
      <c r="O391" t="str">
        <v>Joel Embiid</v>
      </c>
      <c r="P391">
        <v>32</v>
      </c>
    </row>
    <row r="392" spans="2:16" x14ac:dyDescent="0.2">
      <c r="B392">
        <v>389</v>
      </c>
      <c r="C392" t="str">
        <v>Jaylen Brown</v>
      </c>
      <c r="D392">
        <v>31</v>
      </c>
      <c r="N392">
        <v>389</v>
      </c>
      <c r="O392" t="str">
        <v>Joel Embiid</v>
      </c>
      <c r="P392">
        <v>37</v>
      </c>
    </row>
    <row r="393" spans="2:16" x14ac:dyDescent="0.2">
      <c r="B393">
        <v>390</v>
      </c>
      <c r="C393" t="str">
        <v>Jaylen Brown</v>
      </c>
      <c r="D393">
        <v>28</v>
      </c>
      <c r="N393">
        <v>390</v>
      </c>
      <c r="O393" t="str">
        <v>Joel Embiid</v>
      </c>
      <c r="P393">
        <v>36</v>
      </c>
    </row>
    <row r="394" spans="2:16" x14ac:dyDescent="0.2">
      <c r="B394">
        <v>391</v>
      </c>
      <c r="C394" t="str">
        <v>Jaylen Brown</v>
      </c>
      <c r="D394">
        <v>30</v>
      </c>
      <c r="N394">
        <v>391</v>
      </c>
      <c r="O394" t="str">
        <v>Joel Embiid</v>
      </c>
      <c r="P394">
        <v>30</v>
      </c>
    </row>
    <row r="395" spans="2:16" x14ac:dyDescent="0.2">
      <c r="B395">
        <v>392</v>
      </c>
      <c r="C395" t="str">
        <v>Jaylen Brown</v>
      </c>
      <c r="D395">
        <v>21</v>
      </c>
      <c r="N395">
        <v>392</v>
      </c>
      <c r="O395" t="str">
        <v>Joel Embiid</v>
      </c>
      <c r="P395">
        <v>38</v>
      </c>
    </row>
    <row r="396" spans="2:16" x14ac:dyDescent="0.2">
      <c r="B396">
        <v>393</v>
      </c>
      <c r="C396" t="str">
        <v>Jaylen Brown</v>
      </c>
      <c r="D396">
        <v>26</v>
      </c>
      <c r="N396">
        <v>393</v>
      </c>
      <c r="O396" t="str">
        <v>Joel Embiid</v>
      </c>
      <c r="P396">
        <v>31</v>
      </c>
    </row>
    <row r="397" spans="2:16" x14ac:dyDescent="0.2">
      <c r="B397">
        <v>394</v>
      </c>
      <c r="C397" t="str">
        <v>Jaylen Brown</v>
      </c>
      <c r="D397">
        <v>24</v>
      </c>
      <c r="N397">
        <v>394</v>
      </c>
      <c r="O397" t="str">
        <v>Joel Embiid</v>
      </c>
      <c r="P397">
        <v>28</v>
      </c>
    </row>
    <row r="398" spans="2:16" x14ac:dyDescent="0.2">
      <c r="B398">
        <v>395</v>
      </c>
      <c r="C398" t="str">
        <v>Jaylen Brown</v>
      </c>
      <c r="D398">
        <v>19</v>
      </c>
      <c r="N398">
        <v>395</v>
      </c>
      <c r="O398" t="str">
        <v>Joel Embiid</v>
      </c>
      <c r="P398">
        <v>39</v>
      </c>
    </row>
    <row r="399" spans="2:16" x14ac:dyDescent="0.2">
      <c r="B399">
        <v>396</v>
      </c>
      <c r="C399" t="str">
        <v>Jaylen Brown</v>
      </c>
      <c r="D399">
        <v>21</v>
      </c>
      <c r="N399">
        <v>396</v>
      </c>
      <c r="O399" t="str">
        <v>Joel Embiid</v>
      </c>
      <c r="P399">
        <v>39</v>
      </c>
    </row>
    <row r="400" spans="2:16" x14ac:dyDescent="0.2">
      <c r="B400">
        <v>397</v>
      </c>
      <c r="C400" t="str">
        <v>Jaylen Brown</v>
      </c>
      <c r="D400">
        <v>23</v>
      </c>
      <c r="N400">
        <v>397</v>
      </c>
      <c r="O400" t="str">
        <v>Joel Embiid</v>
      </c>
      <c r="P400">
        <v>42</v>
      </c>
    </row>
    <row r="401" spans="2:16" x14ac:dyDescent="0.2">
      <c r="B401">
        <v>398</v>
      </c>
      <c r="C401" t="str">
        <v>Jaylen Brown</v>
      </c>
      <c r="D401">
        <v>23</v>
      </c>
      <c r="N401">
        <v>398</v>
      </c>
      <c r="O401" t="str">
        <v>Joel Embiid</v>
      </c>
      <c r="P401">
        <v>40</v>
      </c>
    </row>
    <row r="402" spans="2:16" x14ac:dyDescent="0.2">
      <c r="B402">
        <v>399</v>
      </c>
      <c r="C402" t="str">
        <v>Jaylen Brown</v>
      </c>
      <c r="D402">
        <v>22</v>
      </c>
      <c r="N402">
        <v>399</v>
      </c>
      <c r="O402" t="str">
        <v>Joel Embiid</v>
      </c>
      <c r="P402">
        <v>37</v>
      </c>
    </row>
    <row r="403" spans="2:16" x14ac:dyDescent="0.2">
      <c r="B403">
        <v>400</v>
      </c>
      <c r="C403" t="str">
        <v>Jaylen Brown</v>
      </c>
      <c r="D403">
        <v>18</v>
      </c>
      <c r="N403">
        <v>400</v>
      </c>
      <c r="O403" t="str">
        <v>Joel Embiid</v>
      </c>
      <c r="P403">
        <v>28</v>
      </c>
    </row>
    <row r="404" spans="2:16" x14ac:dyDescent="0.2">
      <c r="B404">
        <v>401</v>
      </c>
      <c r="C404" t="str">
        <v>Jaylen Brown</v>
      </c>
      <c r="D404">
        <v>34</v>
      </c>
      <c r="N404">
        <v>401</v>
      </c>
      <c r="O404" t="str">
        <v>Joel Embiid</v>
      </c>
      <c r="P404">
        <v>36</v>
      </c>
    </row>
    <row r="405" spans="2:16" x14ac:dyDescent="0.2">
      <c r="B405">
        <v>402</v>
      </c>
      <c r="C405" t="str">
        <v>Jaylen Brown</v>
      </c>
      <c r="D405">
        <v>35</v>
      </c>
      <c r="N405">
        <v>402</v>
      </c>
      <c r="O405" t="str">
        <v>Joel Embiid</v>
      </c>
      <c r="P405">
        <v>41</v>
      </c>
    </row>
    <row r="406" spans="2:16" x14ac:dyDescent="0.2">
      <c r="B406">
        <v>403</v>
      </c>
      <c r="C406" t="str">
        <v>Jaylen Brown</v>
      </c>
      <c r="D406">
        <v>20</v>
      </c>
      <c r="N406">
        <v>403</v>
      </c>
      <c r="O406" t="str">
        <v>Joel Embiid</v>
      </c>
      <c r="P406">
        <v>43</v>
      </c>
    </row>
    <row r="407" spans="2:16" x14ac:dyDescent="0.2">
      <c r="B407">
        <v>404</v>
      </c>
      <c r="C407" t="str">
        <v>Jaylen Brown</v>
      </c>
      <c r="D407">
        <v>32</v>
      </c>
      <c r="N407">
        <v>404</v>
      </c>
      <c r="O407" t="str">
        <v>Joel Embiid</v>
      </c>
      <c r="P407">
        <v>45</v>
      </c>
    </row>
    <row r="408" spans="2:16" x14ac:dyDescent="0.2">
      <c r="B408">
        <v>405</v>
      </c>
      <c r="C408" t="str">
        <v>Jaylen Brown</v>
      </c>
      <c r="D408">
        <v>38</v>
      </c>
      <c r="N408">
        <v>405</v>
      </c>
      <c r="O408" t="str">
        <v>Joel Embiid</v>
      </c>
      <c r="P408">
        <v>23</v>
      </c>
    </row>
    <row r="409" spans="2:16" x14ac:dyDescent="0.2">
      <c r="B409">
        <v>406</v>
      </c>
      <c r="C409" t="str">
        <v>Jaylen Brown</v>
      </c>
      <c r="D409">
        <v>34</v>
      </c>
      <c r="N409">
        <v>406</v>
      </c>
      <c r="O409" t="str">
        <v>Joel Embiid</v>
      </c>
      <c r="P409">
        <v>31</v>
      </c>
    </row>
    <row r="410" spans="2:16" x14ac:dyDescent="0.2">
      <c r="B410">
        <v>407</v>
      </c>
      <c r="C410" t="str">
        <v>Jaylen Brown</v>
      </c>
      <c r="D410">
        <v>30</v>
      </c>
      <c r="N410">
        <v>407</v>
      </c>
      <c r="O410" t="str">
        <v>Joel Embiid</v>
      </c>
      <c r="P410">
        <v>36</v>
      </c>
    </row>
    <row r="411" spans="2:16" x14ac:dyDescent="0.2">
      <c r="B411">
        <v>408</v>
      </c>
      <c r="C411" t="str">
        <v>Jaylen Brown</v>
      </c>
      <c r="D411">
        <v>20</v>
      </c>
      <c r="N411">
        <v>408</v>
      </c>
      <c r="O411" t="str">
        <v>Joel Embiid</v>
      </c>
      <c r="P411">
        <v>47</v>
      </c>
    </row>
    <row r="412" spans="2:16" x14ac:dyDescent="0.2">
      <c r="B412">
        <v>409</v>
      </c>
      <c r="C412" t="str">
        <v>Jaylen Brown</v>
      </c>
      <c r="D412">
        <v>35</v>
      </c>
      <c r="N412">
        <v>409</v>
      </c>
      <c r="O412" t="str">
        <v>Joel Embiid</v>
      </c>
      <c r="P412">
        <v>32</v>
      </c>
    </row>
    <row r="413" spans="2:16" x14ac:dyDescent="0.2">
      <c r="B413">
        <v>410</v>
      </c>
      <c r="C413" t="str">
        <v>Jaylen Brown</v>
      </c>
      <c r="D413">
        <v>30</v>
      </c>
      <c r="N413">
        <v>410</v>
      </c>
      <c r="O413" t="str">
        <v>Joel Embiid</v>
      </c>
      <c r="P413">
        <v>39</v>
      </c>
    </row>
    <row r="414" spans="2:16" x14ac:dyDescent="0.2">
      <c r="B414">
        <v>411</v>
      </c>
      <c r="C414" t="str">
        <v>Jaylen Brown</v>
      </c>
      <c r="D414">
        <v>28</v>
      </c>
      <c r="N414">
        <v>411</v>
      </c>
      <c r="O414" t="str">
        <v>Joel Embiid</v>
      </c>
      <c r="P414">
        <v>32</v>
      </c>
    </row>
    <row r="415" spans="2:16" x14ac:dyDescent="0.2">
      <c r="B415">
        <v>412</v>
      </c>
      <c r="C415" t="str">
        <v>Jaylen Brown</v>
      </c>
      <c r="D415">
        <v>20</v>
      </c>
      <c r="N415">
        <v>412</v>
      </c>
      <c r="O415" t="str">
        <v>Joel Embiid</v>
      </c>
      <c r="P415">
        <v>32</v>
      </c>
    </row>
    <row r="416" spans="2:16" x14ac:dyDescent="0.2">
      <c r="B416">
        <v>413</v>
      </c>
      <c r="C416" t="str">
        <v>Jaylen Brown</v>
      </c>
      <c r="D416">
        <v>22</v>
      </c>
      <c r="N416">
        <v>413</v>
      </c>
      <c r="O416" t="str">
        <v>Joel Embiid</v>
      </c>
      <c r="P416">
        <v>30</v>
      </c>
    </row>
    <row r="417" spans="2:16" x14ac:dyDescent="0.2">
      <c r="B417">
        <v>414</v>
      </c>
      <c r="C417" t="str">
        <v>Jaylen Brown</v>
      </c>
      <c r="D417">
        <v>23</v>
      </c>
      <c r="N417">
        <v>414</v>
      </c>
      <c r="O417" t="str">
        <v>Joel Embiid</v>
      </c>
      <c r="P417">
        <v>37</v>
      </c>
    </row>
    <row r="418" spans="2:16" x14ac:dyDescent="0.2">
      <c r="B418">
        <v>415</v>
      </c>
      <c r="C418" t="str">
        <v>Jaylen Brown</v>
      </c>
      <c r="D418">
        <v>17</v>
      </c>
      <c r="N418">
        <v>415</v>
      </c>
      <c r="O418" t="str">
        <v>Joel Embiid</v>
      </c>
      <c r="P418">
        <v>33</v>
      </c>
    </row>
    <row r="419" spans="2:16" x14ac:dyDescent="0.2">
      <c r="B419">
        <v>416</v>
      </c>
      <c r="C419" t="str">
        <v>Jaylen Brown</v>
      </c>
      <c r="D419">
        <v>24</v>
      </c>
      <c r="N419">
        <v>416</v>
      </c>
      <c r="O419" t="str">
        <v>Joel Embiid</v>
      </c>
      <c r="P419">
        <v>34</v>
      </c>
    </row>
    <row r="420" spans="2:16" x14ac:dyDescent="0.2">
      <c r="B420">
        <v>417</v>
      </c>
      <c r="C420" t="str">
        <v>Jaylen Brown</v>
      </c>
      <c r="D420">
        <v>33</v>
      </c>
      <c r="N420">
        <v>417</v>
      </c>
      <c r="O420" t="str">
        <v>Joel Embiid</v>
      </c>
      <c r="P420">
        <v>38</v>
      </c>
    </row>
    <row r="421" spans="2:16" x14ac:dyDescent="0.2">
      <c r="B421">
        <v>418</v>
      </c>
      <c r="C421" t="str">
        <v>Jaylen Brown</v>
      </c>
      <c r="D421">
        <v>19</v>
      </c>
      <c r="N421">
        <v>418</v>
      </c>
      <c r="O421" t="str">
        <v>Joel Embiid</v>
      </c>
      <c r="P421">
        <v>38</v>
      </c>
    </row>
    <row r="422" spans="2:16" x14ac:dyDescent="0.2">
      <c r="B422">
        <v>419</v>
      </c>
      <c r="C422" t="str">
        <v>Jaylen Brown</v>
      </c>
      <c r="D422">
        <v>20</v>
      </c>
      <c r="N422">
        <v>419</v>
      </c>
      <c r="O422" t="str">
        <v>Joel Embiid</v>
      </c>
      <c r="P422">
        <v>51</v>
      </c>
    </row>
    <row r="423" spans="2:16" x14ac:dyDescent="0.2">
      <c r="B423">
        <v>420</v>
      </c>
      <c r="C423" t="str">
        <v>Jaylen Brown</v>
      </c>
      <c r="D423">
        <v>35</v>
      </c>
      <c r="N423">
        <v>420</v>
      </c>
      <c r="O423" t="str">
        <v>Joel Embiid</v>
      </c>
      <c r="P423">
        <v>43</v>
      </c>
    </row>
    <row r="424" spans="2:16" x14ac:dyDescent="0.2">
      <c r="B424">
        <v>421</v>
      </c>
      <c r="C424" t="str">
        <v>Jaylen Brown</v>
      </c>
      <c r="D424">
        <v>40</v>
      </c>
      <c r="N424">
        <v>421</v>
      </c>
      <c r="O424" t="str">
        <v>Joel Embiid</v>
      </c>
      <c r="P424">
        <v>36</v>
      </c>
    </row>
    <row r="425" spans="2:16" x14ac:dyDescent="0.2">
      <c r="B425">
        <v>422</v>
      </c>
      <c r="C425" t="str">
        <v>Jaylen Brown</v>
      </c>
      <c r="D425">
        <v>17</v>
      </c>
      <c r="N425">
        <v>422</v>
      </c>
      <c r="O425" t="str">
        <v>Joel Embiid</v>
      </c>
      <c r="P425">
        <v>26</v>
      </c>
    </row>
    <row r="426" spans="2:16" x14ac:dyDescent="0.2">
      <c r="B426">
        <v>423</v>
      </c>
      <c r="C426" t="str">
        <v>Jaylen Brown</v>
      </c>
      <c r="D426">
        <v>18</v>
      </c>
      <c r="N426">
        <v>423</v>
      </c>
      <c r="O426" t="str">
        <v>Joel Embiid</v>
      </c>
      <c r="P426">
        <v>31</v>
      </c>
    </row>
    <row r="427" spans="2:16" x14ac:dyDescent="0.2">
      <c r="B427">
        <v>424</v>
      </c>
      <c r="C427" t="str">
        <v>Jaylen Brown</v>
      </c>
      <c r="D427">
        <v>23</v>
      </c>
      <c r="N427">
        <v>424</v>
      </c>
      <c r="O427" t="str">
        <v>Joel Embiid</v>
      </c>
      <c r="P427">
        <v>32</v>
      </c>
    </row>
    <row r="428" spans="2:16" x14ac:dyDescent="0.2">
      <c r="B428">
        <v>425</v>
      </c>
      <c r="C428" t="str">
        <v>Jaylen Brown</v>
      </c>
      <c r="D428">
        <v>30</v>
      </c>
      <c r="N428">
        <v>425</v>
      </c>
      <c r="O428" t="str">
        <v>Joel Embiid</v>
      </c>
      <c r="P428">
        <v>40</v>
      </c>
    </row>
    <row r="429" spans="2:16" x14ac:dyDescent="0.2">
      <c r="B429">
        <v>426</v>
      </c>
      <c r="C429" t="str">
        <v>Jaylen Brown</v>
      </c>
      <c r="D429">
        <v>24</v>
      </c>
      <c r="N429">
        <v>426</v>
      </c>
      <c r="O429" t="str">
        <v>Joel Embiid</v>
      </c>
      <c r="P429">
        <v>23</v>
      </c>
    </row>
    <row r="430" spans="2:16" x14ac:dyDescent="0.2">
      <c r="B430">
        <v>427</v>
      </c>
      <c r="C430" t="str">
        <v>Jaylen Brown</v>
      </c>
      <c r="D430">
        <v>43</v>
      </c>
      <c r="N430">
        <v>427</v>
      </c>
      <c r="O430" t="str">
        <v>Joel Embiid</v>
      </c>
      <c r="P430">
        <v>32</v>
      </c>
    </row>
    <row r="431" spans="2:16" x14ac:dyDescent="0.2">
      <c r="B431">
        <v>428</v>
      </c>
      <c r="C431" t="str">
        <v>Jaylen Brown</v>
      </c>
      <c r="D431">
        <v>22</v>
      </c>
      <c r="N431">
        <v>428</v>
      </c>
      <c r="O431" t="str">
        <v>Joel Embiid</v>
      </c>
      <c r="P431">
        <v>30</v>
      </c>
    </row>
    <row r="432" spans="2:16" x14ac:dyDescent="0.2">
      <c r="B432">
        <v>429</v>
      </c>
      <c r="C432" t="str">
        <v>Jaylen Brown</v>
      </c>
      <c r="D432">
        <v>20</v>
      </c>
      <c r="N432">
        <v>429</v>
      </c>
      <c r="O432" t="str">
        <v>Joel Embiid</v>
      </c>
      <c r="P432">
        <v>27</v>
      </c>
    </row>
    <row r="433" spans="2:16" x14ac:dyDescent="0.2">
      <c r="B433">
        <v>430</v>
      </c>
      <c r="C433" t="str">
        <v>Jaylen Brown</v>
      </c>
      <c r="D433">
        <v>24</v>
      </c>
      <c r="N433">
        <v>430</v>
      </c>
      <c r="O433" t="str">
        <v>Joel Embiid</v>
      </c>
      <c r="P433">
        <v>28</v>
      </c>
    </row>
    <row r="434" spans="2:16" x14ac:dyDescent="0.2">
      <c r="B434">
        <v>431</v>
      </c>
      <c r="C434" t="str">
        <v>Jaylen Brown</v>
      </c>
      <c r="D434">
        <v>36</v>
      </c>
      <c r="N434">
        <v>431</v>
      </c>
      <c r="O434" t="str">
        <v>Joel Embiid</v>
      </c>
      <c r="P434">
        <v>28</v>
      </c>
    </row>
    <row r="435" spans="2:16" x14ac:dyDescent="0.2">
      <c r="B435">
        <v>432</v>
      </c>
      <c r="C435" t="str">
        <v>Jaylen Brown</v>
      </c>
      <c r="D435">
        <v>30</v>
      </c>
      <c r="N435">
        <v>432</v>
      </c>
      <c r="O435" t="str">
        <v>Joel Embiid</v>
      </c>
      <c r="P435">
        <v>31</v>
      </c>
    </row>
    <row r="436" spans="2:16" x14ac:dyDescent="0.2">
      <c r="B436">
        <v>433</v>
      </c>
      <c r="C436" t="str">
        <v>Jaylen Brown</v>
      </c>
      <c r="D436">
        <v>22</v>
      </c>
      <c r="N436">
        <v>433</v>
      </c>
      <c r="O436" t="str">
        <v>Joel Embiid</v>
      </c>
      <c r="P436">
        <v>34</v>
      </c>
    </row>
    <row r="437" spans="2:16" x14ac:dyDescent="0.2">
      <c r="B437">
        <v>434</v>
      </c>
      <c r="C437" t="str">
        <v>Jaylen Brown</v>
      </c>
      <c r="D437">
        <v>27</v>
      </c>
      <c r="N437">
        <v>434</v>
      </c>
      <c r="O437" t="str">
        <v>Joel Embiid</v>
      </c>
      <c r="P437">
        <v>38</v>
      </c>
    </row>
    <row r="438" spans="2:16" x14ac:dyDescent="0.2">
      <c r="B438">
        <v>435</v>
      </c>
      <c r="C438" t="str">
        <v>Jaylen Brown</v>
      </c>
      <c r="D438">
        <v>25</v>
      </c>
      <c r="N438">
        <v>435</v>
      </c>
      <c r="O438" t="str">
        <v>Joel Embiid</v>
      </c>
      <c r="P438">
        <v>34</v>
      </c>
    </row>
    <row r="439" spans="2:16" x14ac:dyDescent="0.2">
      <c r="B439">
        <v>436</v>
      </c>
      <c r="C439" t="str">
        <v>Jaylen Brown</v>
      </c>
      <c r="D439">
        <v>19</v>
      </c>
      <c r="N439">
        <v>436</v>
      </c>
      <c r="O439" t="str">
        <v>Joel Embiid</v>
      </c>
      <c r="P439">
        <v>25</v>
      </c>
    </row>
    <row r="440" spans="2:16" x14ac:dyDescent="0.2">
      <c r="B440">
        <v>437</v>
      </c>
      <c r="C440" t="str">
        <v>Jaylen Brown</v>
      </c>
      <c r="D440">
        <v>32</v>
      </c>
      <c r="N440">
        <v>437</v>
      </c>
      <c r="O440" t="str">
        <v>Joel Embiid</v>
      </c>
      <c r="P440">
        <v>35</v>
      </c>
    </row>
    <row r="441" spans="2:16" x14ac:dyDescent="0.2">
      <c r="B441">
        <v>438</v>
      </c>
      <c r="C441" t="str">
        <v>Jaylen Brown</v>
      </c>
      <c r="D441">
        <v>31</v>
      </c>
      <c r="N441">
        <v>438</v>
      </c>
      <c r="O441" t="str">
        <v>Joel Embiid</v>
      </c>
      <c r="P441">
        <v>37</v>
      </c>
    </row>
    <row r="442" spans="2:16" x14ac:dyDescent="0.2">
      <c r="B442">
        <v>439</v>
      </c>
      <c r="C442" t="str">
        <v>Jaylen Brown</v>
      </c>
      <c r="D442">
        <v>30</v>
      </c>
      <c r="N442">
        <v>439</v>
      </c>
      <c r="O442" t="str">
        <v>Joel Embiid</v>
      </c>
      <c r="P442">
        <v>36</v>
      </c>
    </row>
    <row r="443" spans="2:16" x14ac:dyDescent="0.2">
      <c r="B443">
        <v>440</v>
      </c>
      <c r="C443" t="str">
        <v>Jaylen Brown</v>
      </c>
      <c r="D443">
        <v>25</v>
      </c>
      <c r="N443">
        <v>440</v>
      </c>
      <c r="O443" t="str">
        <v>Joel Embiid</v>
      </c>
      <c r="P443">
        <v>29</v>
      </c>
    </row>
    <row r="444" spans="2:16" x14ac:dyDescent="0.2">
      <c r="B444">
        <v>441</v>
      </c>
      <c r="C444" t="str">
        <v>Jaylen Brown</v>
      </c>
      <c r="D444">
        <v>32</v>
      </c>
      <c r="N444">
        <v>441</v>
      </c>
      <c r="O444" t="str">
        <v>Joel Embiid</v>
      </c>
      <c r="P444">
        <v>29</v>
      </c>
    </row>
    <row r="445" spans="2:16" x14ac:dyDescent="0.2">
      <c r="B445">
        <v>442</v>
      </c>
      <c r="C445" t="str">
        <v>Jaylen Brown</v>
      </c>
      <c r="D445">
        <v>35</v>
      </c>
      <c r="N445">
        <v>442</v>
      </c>
      <c r="O445" t="str">
        <v>Joel Embiid</v>
      </c>
      <c r="P445">
        <v>29</v>
      </c>
    </row>
    <row r="446" spans="2:16" x14ac:dyDescent="0.2">
      <c r="B446">
        <v>443</v>
      </c>
      <c r="C446" t="str">
        <v>Jaylen Brown</v>
      </c>
      <c r="D446">
        <v>27</v>
      </c>
      <c r="N446">
        <v>443</v>
      </c>
      <c r="O446" t="str">
        <v>Joel Embiid</v>
      </c>
      <c r="P446">
        <v>25</v>
      </c>
    </row>
    <row r="447" spans="2:16" x14ac:dyDescent="0.2">
      <c r="B447">
        <v>444</v>
      </c>
      <c r="C447" t="str">
        <v>Jaylen Brown</v>
      </c>
      <c r="D447">
        <v>23</v>
      </c>
      <c r="N447">
        <v>444</v>
      </c>
      <c r="O447" t="str">
        <v>Joel Embiid</v>
      </c>
      <c r="P447">
        <v>27</v>
      </c>
    </row>
    <row r="448" spans="2:16" x14ac:dyDescent="0.2">
      <c r="B448">
        <v>445</v>
      </c>
      <c r="C448" t="str">
        <v>Jaylen Brown</v>
      </c>
      <c r="D448">
        <v>34</v>
      </c>
      <c r="N448">
        <v>445</v>
      </c>
      <c r="O448" t="str">
        <v>Joel Embiid</v>
      </c>
      <c r="P448">
        <v>40</v>
      </c>
    </row>
    <row r="449" spans="2:16" x14ac:dyDescent="0.2">
      <c r="B449">
        <v>446</v>
      </c>
      <c r="C449" t="str">
        <v>Jaylen Brown</v>
      </c>
      <c r="D449">
        <v>31</v>
      </c>
      <c r="N449">
        <v>446</v>
      </c>
      <c r="O449" t="str">
        <v>Joel Embiid</v>
      </c>
      <c r="P449">
        <v>27</v>
      </c>
    </row>
    <row r="450" spans="2:16" x14ac:dyDescent="0.2">
      <c r="B450">
        <v>447</v>
      </c>
      <c r="C450" t="str">
        <v>Jaylen Brown</v>
      </c>
      <c r="D450">
        <v>22</v>
      </c>
      <c r="N450">
        <v>447</v>
      </c>
      <c r="O450" t="str">
        <v>Joel Embiid</v>
      </c>
      <c r="P450">
        <v>41</v>
      </c>
    </row>
    <row r="451" spans="2:16" x14ac:dyDescent="0.2">
      <c r="B451">
        <v>448</v>
      </c>
      <c r="C451" t="str">
        <v>Jaylen Brown</v>
      </c>
      <c r="D451">
        <v>26</v>
      </c>
      <c r="N451">
        <v>448</v>
      </c>
      <c r="O451" t="str">
        <v>Joel Embiid</v>
      </c>
      <c r="P451">
        <v>40</v>
      </c>
    </row>
    <row r="452" spans="2:16" x14ac:dyDescent="0.2">
      <c r="B452">
        <v>449</v>
      </c>
      <c r="C452" t="str">
        <v>Jaylen Brown</v>
      </c>
      <c r="D452">
        <v>32</v>
      </c>
      <c r="N452">
        <v>449</v>
      </c>
      <c r="O452" t="str">
        <v>Joel Embiid</v>
      </c>
      <c r="P452">
        <v>36</v>
      </c>
    </row>
    <row r="453" spans="2:16" x14ac:dyDescent="0.2">
      <c r="B453">
        <v>450</v>
      </c>
      <c r="C453" t="str">
        <v>Jaylen Brown</v>
      </c>
      <c r="D453">
        <v>34</v>
      </c>
      <c r="N453">
        <v>450</v>
      </c>
      <c r="O453" t="str">
        <v>Joel Embiid</v>
      </c>
      <c r="P453">
        <v>43</v>
      </c>
    </row>
    <row r="454" spans="2:16" x14ac:dyDescent="0.2">
      <c r="B454">
        <v>451</v>
      </c>
      <c r="C454" t="str">
        <v>Jaylen Brown</v>
      </c>
      <c r="D454">
        <v>33</v>
      </c>
      <c r="N454">
        <v>451</v>
      </c>
      <c r="O454" t="str">
        <v>Joel Embiid</v>
      </c>
      <c r="P454">
        <v>39</v>
      </c>
    </row>
    <row r="455" spans="2:16" x14ac:dyDescent="0.2">
      <c r="B455">
        <v>452</v>
      </c>
      <c r="C455" t="str">
        <v>Jaylen Brown</v>
      </c>
      <c r="D455">
        <v>28</v>
      </c>
      <c r="N455">
        <v>452</v>
      </c>
      <c r="O455" t="str">
        <v>Joel Embiid</v>
      </c>
      <c r="P455">
        <v>36</v>
      </c>
    </row>
    <row r="456" spans="2:16" x14ac:dyDescent="0.2">
      <c r="B456">
        <v>453</v>
      </c>
      <c r="C456" t="str">
        <v>Jaylen Brown</v>
      </c>
      <c r="D456">
        <v>40</v>
      </c>
      <c r="N456">
        <v>453</v>
      </c>
      <c r="O456" t="str">
        <v>Joel Embiid</v>
      </c>
      <c r="P456">
        <v>34</v>
      </c>
    </row>
    <row r="457" spans="2:16" x14ac:dyDescent="0.2">
      <c r="B457">
        <v>454</v>
      </c>
      <c r="C457" t="str">
        <v>Jaylen Brown</v>
      </c>
      <c r="D457">
        <v>37</v>
      </c>
      <c r="N457">
        <v>454</v>
      </c>
      <c r="O457" t="str">
        <v>Joel Embiid</v>
      </c>
      <c r="P457">
        <v>34</v>
      </c>
    </row>
    <row r="458" spans="2:16" x14ac:dyDescent="0.2">
      <c r="B458">
        <v>455</v>
      </c>
      <c r="C458" t="str">
        <v>Jaylen Brown</v>
      </c>
      <c r="D458">
        <v>32</v>
      </c>
      <c r="N458">
        <v>455</v>
      </c>
      <c r="O458" t="str">
        <v>Joel Embiid</v>
      </c>
      <c r="P458">
        <v>33</v>
      </c>
    </row>
    <row r="459" spans="2:16" x14ac:dyDescent="0.2">
      <c r="B459">
        <v>456</v>
      </c>
      <c r="C459" t="str">
        <v>Jaylen Brown</v>
      </c>
      <c r="D459">
        <v>19</v>
      </c>
      <c r="N459">
        <v>456</v>
      </c>
      <c r="O459" t="str">
        <v>Joel Embiid</v>
      </c>
      <c r="P459">
        <v>30</v>
      </c>
    </row>
    <row r="460" spans="2:16" x14ac:dyDescent="0.2">
      <c r="B460">
        <v>457</v>
      </c>
      <c r="C460" t="str">
        <v>Jaylen Brown</v>
      </c>
      <c r="D460">
        <v>28</v>
      </c>
      <c r="N460">
        <v>457</v>
      </c>
      <c r="O460" t="str">
        <v>Joel Embiid</v>
      </c>
      <c r="P460">
        <v>57</v>
      </c>
    </row>
    <row r="461" spans="2:16" x14ac:dyDescent="0.2">
      <c r="B461">
        <v>458</v>
      </c>
      <c r="C461" t="str">
        <v>Jaylen Brown</v>
      </c>
      <c r="D461">
        <v>26</v>
      </c>
      <c r="N461">
        <v>458</v>
      </c>
      <c r="O461" t="str">
        <v>Joel Embiid</v>
      </c>
      <c r="P461">
        <v>33</v>
      </c>
    </row>
    <row r="462" spans="2:16" x14ac:dyDescent="0.2">
      <c r="B462">
        <v>459</v>
      </c>
      <c r="C462" t="str">
        <v>Jaylen Brown</v>
      </c>
      <c r="D462">
        <v>28</v>
      </c>
      <c r="N462">
        <v>459</v>
      </c>
      <c r="O462" t="str">
        <v>Joel Embiid</v>
      </c>
      <c r="P462">
        <v>40</v>
      </c>
    </row>
    <row r="463" spans="2:16" x14ac:dyDescent="0.2">
      <c r="B463">
        <v>460</v>
      </c>
      <c r="C463" t="str">
        <v>Jaylen Brown</v>
      </c>
      <c r="D463">
        <v>22</v>
      </c>
      <c r="N463">
        <v>460</v>
      </c>
      <c r="O463" t="str">
        <v>Joel Embiid</v>
      </c>
      <c r="P463">
        <v>41</v>
      </c>
    </row>
    <row r="464" spans="2:16" x14ac:dyDescent="0.2">
      <c r="B464">
        <v>461</v>
      </c>
      <c r="C464" t="str">
        <v>Jaylen Brown</v>
      </c>
      <c r="D464">
        <v>38</v>
      </c>
      <c r="N464">
        <v>461</v>
      </c>
      <c r="O464" t="str">
        <v>Joel Embiid</v>
      </c>
      <c r="P464">
        <v>36</v>
      </c>
    </row>
    <row r="465" spans="2:16" x14ac:dyDescent="0.2">
      <c r="B465">
        <v>462</v>
      </c>
      <c r="C465" t="str">
        <v>Jaylen Brown</v>
      </c>
      <c r="D465">
        <v>37</v>
      </c>
      <c r="N465">
        <v>462</v>
      </c>
      <c r="O465" t="str">
        <v>Joel Embiid</v>
      </c>
      <c r="P465">
        <v>38</v>
      </c>
    </row>
    <row r="466" spans="2:16" x14ac:dyDescent="0.2">
      <c r="B466">
        <v>463</v>
      </c>
      <c r="C466" t="str">
        <v>Jaylen Brown</v>
      </c>
      <c r="D466">
        <v>30</v>
      </c>
      <c r="N466">
        <v>463</v>
      </c>
      <c r="O466" t="str">
        <v>Joel Embiid</v>
      </c>
      <c r="P466">
        <v>33</v>
      </c>
    </row>
    <row r="467" spans="2:16" x14ac:dyDescent="0.2">
      <c r="B467">
        <v>464</v>
      </c>
      <c r="C467" t="str">
        <v>Jaylen Brown</v>
      </c>
      <c r="D467">
        <v>34</v>
      </c>
      <c r="N467">
        <v>464</v>
      </c>
      <c r="O467" t="str">
        <v>Joel Embiid</v>
      </c>
      <c r="P467">
        <v>25</v>
      </c>
    </row>
    <row r="468" spans="2:16" x14ac:dyDescent="0.2">
      <c r="B468">
        <v>465</v>
      </c>
      <c r="C468" t="str">
        <v>Jaylen Brown</v>
      </c>
      <c r="D468">
        <v>30</v>
      </c>
      <c r="N468">
        <v>465</v>
      </c>
      <c r="O468" t="str">
        <v>Joel Embiid</v>
      </c>
      <c r="P468">
        <v>26</v>
      </c>
    </row>
    <row r="469" spans="2:16" x14ac:dyDescent="0.2">
      <c r="B469">
        <v>466</v>
      </c>
      <c r="C469" t="str">
        <v>Jaylen Brown</v>
      </c>
      <c r="D469">
        <v>49</v>
      </c>
      <c r="N469">
        <v>466</v>
      </c>
      <c r="O469" t="str">
        <v>Joel Embiid</v>
      </c>
      <c r="P469">
        <v>37</v>
      </c>
    </row>
    <row r="470" spans="2:16" x14ac:dyDescent="0.2">
      <c r="B470">
        <v>467</v>
      </c>
      <c r="C470" t="str">
        <v>Jaylen Brown</v>
      </c>
      <c r="D470">
        <v>30</v>
      </c>
      <c r="N470">
        <v>467</v>
      </c>
      <c r="O470" t="str">
        <v>Joel Embiid</v>
      </c>
      <c r="P470">
        <v>42</v>
      </c>
    </row>
    <row r="471" spans="2:16" x14ac:dyDescent="0.2">
      <c r="B471">
        <v>468</v>
      </c>
      <c r="C471" t="str">
        <v>Jaylen Brown</v>
      </c>
      <c r="D471">
        <v>39</v>
      </c>
      <c r="N471">
        <v>468</v>
      </c>
      <c r="O471" t="str">
        <v>Joel Embiid</v>
      </c>
      <c r="P471">
        <v>34</v>
      </c>
    </row>
    <row r="472" spans="2:16" x14ac:dyDescent="0.2">
      <c r="B472">
        <v>469</v>
      </c>
      <c r="C472" t="str">
        <v>Jaylen Brown</v>
      </c>
      <c r="D472">
        <v>16</v>
      </c>
      <c r="N472">
        <v>469</v>
      </c>
      <c r="O472" t="str">
        <v>Joel Embiid</v>
      </c>
      <c r="P472">
        <v>37</v>
      </c>
    </row>
    <row r="473" spans="2:16" x14ac:dyDescent="0.2">
      <c r="B473">
        <v>470</v>
      </c>
      <c r="C473" t="str">
        <v>Jaylen Brown</v>
      </c>
      <c r="D473">
        <v>18</v>
      </c>
      <c r="N473">
        <v>470</v>
      </c>
      <c r="O473" t="str">
        <v>Joel Embiid</v>
      </c>
      <c r="P473">
        <v>27</v>
      </c>
    </row>
    <row r="474" spans="2:16" x14ac:dyDescent="0.2">
      <c r="B474">
        <v>471</v>
      </c>
      <c r="C474" t="str">
        <v>Jaylen Brown</v>
      </c>
      <c r="D474">
        <v>27</v>
      </c>
      <c r="N474">
        <v>471</v>
      </c>
      <c r="O474" t="str">
        <v>Joel Embiid</v>
      </c>
      <c r="P474">
        <v>53</v>
      </c>
    </row>
    <row r="475" spans="2:16" x14ac:dyDescent="0.2">
      <c r="B475">
        <v>472</v>
      </c>
      <c r="C475" t="str">
        <v>Jaylen Brown</v>
      </c>
      <c r="D475">
        <v>26</v>
      </c>
      <c r="N475">
        <v>472</v>
      </c>
      <c r="O475" t="str">
        <v>Joel Embiid</v>
      </c>
      <c r="P475">
        <v>27</v>
      </c>
    </row>
    <row r="476" spans="2:16" x14ac:dyDescent="0.2">
      <c r="B476">
        <v>473</v>
      </c>
      <c r="C476" t="str">
        <v>Jaylen Brown</v>
      </c>
      <c r="D476">
        <v>15</v>
      </c>
      <c r="N476">
        <v>473</v>
      </c>
      <c r="O476" t="str">
        <v>Joel Embiid</v>
      </c>
      <c r="P476">
        <v>37</v>
      </c>
    </row>
    <row r="477" spans="2:16" x14ac:dyDescent="0.2">
      <c r="B477">
        <v>474</v>
      </c>
      <c r="C477" t="str">
        <v>Jaylen Brown</v>
      </c>
      <c r="D477">
        <v>23</v>
      </c>
      <c r="N477">
        <v>474</v>
      </c>
      <c r="O477" t="str">
        <v>Joel Embiid</v>
      </c>
      <c r="P477">
        <v>34</v>
      </c>
    </row>
    <row r="478" spans="2:16" x14ac:dyDescent="0.2">
      <c r="B478">
        <v>475</v>
      </c>
      <c r="C478" t="str">
        <v>Jaylen Brown</v>
      </c>
      <c r="D478">
        <v>29</v>
      </c>
      <c r="N478">
        <v>475</v>
      </c>
      <c r="O478" t="str">
        <v>Joel Embiid</v>
      </c>
      <c r="P478">
        <v>41</v>
      </c>
    </row>
    <row r="479" spans="2:16" x14ac:dyDescent="0.2">
      <c r="B479">
        <v>476</v>
      </c>
      <c r="C479" t="str">
        <v>Jaylen Brown</v>
      </c>
      <c r="D479">
        <v>18</v>
      </c>
      <c r="N479">
        <v>476</v>
      </c>
      <c r="O479" t="str">
        <v>Joel Embiid</v>
      </c>
      <c r="P479">
        <v>30</v>
      </c>
    </row>
    <row r="480" spans="2:16" x14ac:dyDescent="0.2">
      <c r="B480">
        <v>477</v>
      </c>
      <c r="C480" t="str">
        <v>Jaylen Brown</v>
      </c>
      <c r="D480">
        <v>9</v>
      </c>
      <c r="N480">
        <v>477</v>
      </c>
      <c r="O480" t="str">
        <v>Joel Embiid</v>
      </c>
      <c r="P480">
        <v>36</v>
      </c>
    </row>
    <row r="481" spans="2:16" x14ac:dyDescent="0.2">
      <c r="B481">
        <v>478</v>
      </c>
      <c r="C481" t="str">
        <v>Jaylen Brown</v>
      </c>
      <c r="D481">
        <v>29</v>
      </c>
      <c r="N481">
        <v>478</v>
      </c>
      <c r="O481" t="str">
        <v>Joel Embiid</v>
      </c>
      <c r="P481">
        <v>36</v>
      </c>
    </row>
    <row r="482" spans="2:16" x14ac:dyDescent="0.2">
      <c r="B482">
        <v>479</v>
      </c>
      <c r="C482" t="str">
        <v>Jaylen Brown</v>
      </c>
      <c r="D482">
        <v>31</v>
      </c>
      <c r="N482">
        <v>479</v>
      </c>
      <c r="O482" t="str">
        <v>Joel Embiid</v>
      </c>
      <c r="P482">
        <v>36</v>
      </c>
    </row>
    <row r="483" spans="2:16" x14ac:dyDescent="0.2">
      <c r="B483">
        <v>480</v>
      </c>
      <c r="C483" t="str">
        <v>Jaylen Brown</v>
      </c>
      <c r="D483">
        <v>18</v>
      </c>
      <c r="N483">
        <v>480</v>
      </c>
      <c r="O483" t="str">
        <v>Joel Embiid</v>
      </c>
      <c r="P483">
        <v>46</v>
      </c>
    </row>
    <row r="484" spans="2:16" x14ac:dyDescent="0.2">
      <c r="B484">
        <v>481</v>
      </c>
      <c r="C484" t="str">
        <v>Jaylen Brown</v>
      </c>
      <c r="D484">
        <v>24</v>
      </c>
      <c r="N484">
        <v>481</v>
      </c>
      <c r="O484" t="str">
        <v>Joel Embiid</v>
      </c>
      <c r="P484">
        <v>42</v>
      </c>
    </row>
    <row r="485" spans="2:16" x14ac:dyDescent="0.2">
      <c r="B485">
        <v>482</v>
      </c>
      <c r="C485" t="str">
        <v>Jaylen Brown</v>
      </c>
      <c r="D485">
        <v>31</v>
      </c>
      <c r="N485">
        <v>482</v>
      </c>
      <c r="O485" t="str">
        <v>Joel Embiid</v>
      </c>
      <c r="P485">
        <v>32</v>
      </c>
    </row>
    <row r="486" spans="2:16" x14ac:dyDescent="0.2">
      <c r="B486">
        <v>483</v>
      </c>
      <c r="C486" t="str">
        <v>Jaylen Brown</v>
      </c>
      <c r="D486">
        <v>39</v>
      </c>
      <c r="N486">
        <v>483</v>
      </c>
      <c r="O486" t="str">
        <v>Joel Embiid</v>
      </c>
      <c r="P486">
        <v>29</v>
      </c>
    </row>
    <row r="487" spans="2:16" x14ac:dyDescent="0.2">
      <c r="B487">
        <v>484</v>
      </c>
      <c r="C487" t="str">
        <v>Jaylen Brown</v>
      </c>
      <c r="D487">
        <v>29</v>
      </c>
      <c r="N487">
        <v>484</v>
      </c>
      <c r="O487" t="str">
        <v>Joel Embiid</v>
      </c>
      <c r="P487">
        <v>35</v>
      </c>
    </row>
    <row r="488" spans="2:16" x14ac:dyDescent="0.2">
      <c r="B488">
        <v>485</v>
      </c>
      <c r="C488" t="str">
        <v>Jaylen Brown</v>
      </c>
      <c r="D488">
        <v>31</v>
      </c>
      <c r="N488">
        <v>485</v>
      </c>
      <c r="O488" t="str">
        <v>Joel Embiid</v>
      </c>
      <c r="P488">
        <v>42</v>
      </c>
    </row>
    <row r="489" spans="2:16" x14ac:dyDescent="0.2">
      <c r="B489">
        <v>486</v>
      </c>
      <c r="C489" t="str">
        <v>Jaylen Brown</v>
      </c>
      <c r="D489">
        <v>31</v>
      </c>
      <c r="N489">
        <v>486</v>
      </c>
      <c r="O489" t="str">
        <v>Joel Embiid</v>
      </c>
      <c r="P489">
        <v>41</v>
      </c>
    </row>
    <row r="490" spans="2:16" x14ac:dyDescent="0.2">
      <c r="B490">
        <v>487</v>
      </c>
      <c r="C490" t="str">
        <v>Jaylen Brown</v>
      </c>
      <c r="D490">
        <v>34</v>
      </c>
      <c r="N490">
        <v>487</v>
      </c>
      <c r="O490" t="str">
        <v>Joel Embiid</v>
      </c>
      <c r="P490">
        <v>31</v>
      </c>
    </row>
    <row r="491" spans="2:16" x14ac:dyDescent="0.2">
      <c r="B491">
        <v>488</v>
      </c>
      <c r="C491" t="str">
        <v>Jaylen Brown</v>
      </c>
      <c r="D491">
        <v>23</v>
      </c>
      <c r="N491">
        <v>488</v>
      </c>
      <c r="O491" t="str">
        <v>Joel Embiid</v>
      </c>
      <c r="P491">
        <v>48</v>
      </c>
    </row>
    <row r="492" spans="2:16" x14ac:dyDescent="0.2">
      <c r="B492">
        <v>489</v>
      </c>
      <c r="C492" t="str">
        <v>Jaylen Brown</v>
      </c>
      <c r="D492">
        <v>28</v>
      </c>
      <c r="N492">
        <v>489</v>
      </c>
      <c r="O492" t="str">
        <v>Joel Embiid</v>
      </c>
      <c r="P492">
        <v>38</v>
      </c>
    </row>
    <row r="493" spans="2:16" x14ac:dyDescent="0.2">
      <c r="B493">
        <v>490</v>
      </c>
      <c r="C493" t="str">
        <v>Jaylen Brown</v>
      </c>
      <c r="D493">
        <v>23</v>
      </c>
      <c r="N493">
        <v>490</v>
      </c>
      <c r="O493" t="str">
        <v>Joel Embiid</v>
      </c>
      <c r="P493">
        <v>35</v>
      </c>
    </row>
    <row r="494" spans="2:16" x14ac:dyDescent="0.2">
      <c r="B494">
        <v>491</v>
      </c>
      <c r="C494" t="str">
        <v>Jaylen Brown</v>
      </c>
      <c r="D494">
        <v>18</v>
      </c>
      <c r="N494">
        <v>491</v>
      </c>
      <c r="O494" t="str">
        <v>Joel Embiid</v>
      </c>
      <c r="P494">
        <v>36</v>
      </c>
    </row>
    <row r="495" spans="2:16" x14ac:dyDescent="0.2">
      <c r="B495">
        <v>492</v>
      </c>
      <c r="C495" t="str">
        <v>Jaylen Brown</v>
      </c>
      <c r="D495">
        <v>32</v>
      </c>
      <c r="N495">
        <v>492</v>
      </c>
      <c r="O495" t="str">
        <v>Joel Embiid</v>
      </c>
      <c r="P495">
        <v>46</v>
      </c>
    </row>
    <row r="496" spans="2:16" x14ac:dyDescent="0.2">
      <c r="B496">
        <v>493</v>
      </c>
      <c r="C496" t="str">
        <v>Jaylen Brown</v>
      </c>
      <c r="D496">
        <v>30</v>
      </c>
      <c r="N496">
        <v>493</v>
      </c>
      <c r="O496" t="str">
        <v>Joel Embiid</v>
      </c>
      <c r="P496">
        <v>40</v>
      </c>
    </row>
    <row r="497" spans="2:16" x14ac:dyDescent="0.2">
      <c r="B497">
        <v>494</v>
      </c>
      <c r="C497" t="str">
        <v>Jaylen Brown</v>
      </c>
      <c r="D497">
        <v>39</v>
      </c>
      <c r="N497">
        <v>494</v>
      </c>
      <c r="O497" t="str">
        <v>Joel Embiid</v>
      </c>
      <c r="P497">
        <v>38</v>
      </c>
    </row>
    <row r="498" spans="2:16" x14ac:dyDescent="0.2">
      <c r="B498">
        <v>495</v>
      </c>
      <c r="C498" t="str">
        <v>Jaylen Brown</v>
      </c>
      <c r="D498">
        <v>29</v>
      </c>
      <c r="N498">
        <v>495</v>
      </c>
      <c r="O498" t="str">
        <v>Joel Embiid</v>
      </c>
      <c r="P498">
        <v>22</v>
      </c>
    </row>
    <row r="499" spans="2:16" x14ac:dyDescent="0.2">
      <c r="B499">
        <v>496</v>
      </c>
      <c r="C499" t="str">
        <v>Jaylen Brown</v>
      </c>
      <c r="D499">
        <v>24</v>
      </c>
      <c r="N499">
        <v>496</v>
      </c>
      <c r="O499" t="str">
        <v>Joel Embiid</v>
      </c>
      <c r="P499">
        <v>32</v>
      </c>
    </row>
    <row r="500" spans="2:16" x14ac:dyDescent="0.2">
      <c r="B500">
        <v>497</v>
      </c>
      <c r="C500" t="str">
        <v>Jaylen Brown</v>
      </c>
      <c r="D500">
        <v>26</v>
      </c>
      <c r="N500">
        <v>497</v>
      </c>
      <c r="O500" t="str">
        <v>Joel Embiid</v>
      </c>
      <c r="P500">
        <v>39</v>
      </c>
    </row>
    <row r="501" spans="2:16" x14ac:dyDescent="0.2">
      <c r="B501">
        <v>498</v>
      </c>
      <c r="C501" t="str">
        <v>Jaylen Brown</v>
      </c>
      <c r="D501">
        <v>21</v>
      </c>
      <c r="N501">
        <v>498</v>
      </c>
      <c r="O501" t="str">
        <v>Joel Embiid</v>
      </c>
      <c r="P501">
        <v>29</v>
      </c>
    </row>
    <row r="502" spans="2:16" x14ac:dyDescent="0.2">
      <c r="B502">
        <v>499</v>
      </c>
      <c r="C502" t="str">
        <v>Jaylen Brown</v>
      </c>
      <c r="D502">
        <v>21</v>
      </c>
      <c r="N502">
        <v>499</v>
      </c>
      <c r="O502" t="str">
        <v>Joel Embiid</v>
      </c>
      <c r="P502">
        <v>32</v>
      </c>
    </row>
    <row r="503" spans="2:16" x14ac:dyDescent="0.2">
      <c r="B503">
        <v>500</v>
      </c>
      <c r="C503" t="str">
        <v>Jaylen Brown</v>
      </c>
      <c r="D503">
        <v>21</v>
      </c>
      <c r="N503">
        <v>500</v>
      </c>
      <c r="O503" t="str">
        <v>Joel Embiid</v>
      </c>
      <c r="P503">
        <v>30</v>
      </c>
    </row>
    <row r="1005" spans="2:17" ht="31" x14ac:dyDescent="0.35">
      <c r="B1005" s="17"/>
      <c r="C1005" s="17"/>
      <c r="D1005" s="17"/>
      <c r="E1005" s="17"/>
      <c r="F1005" s="17"/>
      <c r="G1005" s="17"/>
      <c r="H1005" s="17"/>
      <c r="I1005" s="17"/>
    </row>
    <row r="1006" spans="2:17" ht="31" x14ac:dyDescent="0.35">
      <c r="B1006" s="17"/>
      <c r="C1006" s="17"/>
      <c r="D1006" s="17"/>
      <c r="E1006" s="17"/>
      <c r="F1006" s="17"/>
      <c r="G1006" s="17"/>
      <c r="H1006" s="17"/>
      <c r="I1006" s="17"/>
    </row>
    <row r="1007" spans="2:17" ht="31" x14ac:dyDescent="0.35">
      <c r="B1007" s="17"/>
      <c r="C1007" s="17"/>
      <c r="D1007" s="18"/>
      <c r="E1007" s="17"/>
      <c r="F1007" s="19"/>
      <c r="G1007" s="17"/>
      <c r="H1007" s="17"/>
      <c r="I1007" s="17"/>
      <c r="P1007" s="7"/>
      <c r="Q1007" s="7"/>
    </row>
    <row r="1008" spans="2:17" ht="31" x14ac:dyDescent="0.35">
      <c r="B1008" s="17"/>
      <c r="C1008" s="17"/>
      <c r="D1008" s="18"/>
      <c r="E1008" s="17"/>
      <c r="F1008" s="19"/>
      <c r="G1008" s="17"/>
      <c r="H1008" s="17"/>
      <c r="I1008" s="17"/>
    </row>
    <row r="1009" spans="2:9" ht="31" x14ac:dyDescent="0.35">
      <c r="B1009" s="17"/>
      <c r="C1009" s="17"/>
      <c r="D1009" s="18"/>
      <c r="E1009" s="17"/>
      <c r="F1009" s="19"/>
      <c r="G1009" s="17"/>
      <c r="H1009" s="17"/>
      <c r="I1009" s="17"/>
    </row>
    <row r="1010" spans="2:9" ht="31" x14ac:dyDescent="0.35">
      <c r="B1010" s="17"/>
      <c r="C1010" s="17"/>
      <c r="D1010" s="18"/>
      <c r="E1010" s="17"/>
      <c r="F1010" s="19"/>
      <c r="G1010" s="17"/>
      <c r="H1010" s="17"/>
      <c r="I1010" s="17"/>
    </row>
    <row r="1011" spans="2:9" ht="31" x14ac:dyDescent="0.35">
      <c r="B1011" s="17"/>
      <c r="C1011" s="17"/>
      <c r="D1011" s="18"/>
      <c r="E1011" s="17"/>
      <c r="F1011" s="19"/>
      <c r="G1011" s="17"/>
      <c r="H1011" s="17"/>
      <c r="I1011" s="17"/>
    </row>
    <row r="1012" spans="2:9" ht="31" x14ac:dyDescent="0.35">
      <c r="B1012" s="17"/>
      <c r="C1012" s="17"/>
      <c r="D1012" s="18"/>
      <c r="E1012" s="17"/>
      <c r="F1012" s="19"/>
      <c r="G1012" s="17"/>
      <c r="H1012" s="17"/>
      <c r="I1012" s="17"/>
    </row>
    <row r="1013" spans="2:9" ht="31" x14ac:dyDescent="0.35">
      <c r="B1013" s="17"/>
      <c r="C1013" s="17"/>
      <c r="D1013" s="18"/>
      <c r="E1013" s="17"/>
      <c r="F1013" s="19"/>
      <c r="G1013" s="17"/>
      <c r="H1013" s="17"/>
      <c r="I1013" s="17"/>
    </row>
    <row r="1014" spans="2:9" ht="31" x14ac:dyDescent="0.35">
      <c r="B1014" s="17"/>
      <c r="C1014" s="17"/>
      <c r="D1014" s="18"/>
      <c r="E1014" s="17"/>
      <c r="F1014" s="19"/>
      <c r="G1014" s="17"/>
      <c r="H1014" s="17"/>
      <c r="I1014" s="17"/>
    </row>
    <row r="1015" spans="2:9" ht="31" x14ac:dyDescent="0.35">
      <c r="B1015" s="17"/>
      <c r="C1015" s="17"/>
      <c r="D1015" s="18"/>
      <c r="E1015" s="17"/>
      <c r="F1015" s="19"/>
      <c r="G1015" s="17"/>
      <c r="H1015" s="17"/>
      <c r="I1015" s="17"/>
    </row>
    <row r="1016" spans="2:9" ht="31" x14ac:dyDescent="0.35">
      <c r="B1016" s="17"/>
      <c r="C1016" s="17"/>
      <c r="D1016" s="18"/>
      <c r="E1016" s="17"/>
      <c r="F1016" s="19"/>
      <c r="G1016" s="17"/>
      <c r="H1016" s="17"/>
      <c r="I1016" s="17"/>
    </row>
    <row r="1017" spans="2:9" ht="31" x14ac:dyDescent="0.35">
      <c r="B1017" s="17"/>
      <c r="C1017" s="17"/>
      <c r="D1017" s="18"/>
      <c r="E1017" s="17"/>
      <c r="F1017" s="19"/>
      <c r="G1017" s="17"/>
      <c r="H1017" s="17"/>
      <c r="I1017" s="17"/>
    </row>
    <row r="1018" spans="2:9" ht="31" x14ac:dyDescent="0.35">
      <c r="B1018" s="17"/>
      <c r="C1018" s="17"/>
      <c r="D1018" s="18"/>
      <c r="E1018" s="17"/>
      <c r="F1018" s="19"/>
      <c r="G1018" s="17"/>
      <c r="H1018" s="17"/>
      <c r="I1018" s="17"/>
    </row>
    <row r="1019" spans="2:9" ht="31" x14ac:dyDescent="0.35">
      <c r="B1019" s="17"/>
      <c r="C1019" s="17"/>
      <c r="D1019" s="18"/>
      <c r="E1019" s="17"/>
      <c r="F1019" s="19"/>
      <c r="G1019" s="17"/>
      <c r="H1019" s="17"/>
      <c r="I1019" s="17"/>
    </row>
    <row r="1020" spans="2:9" ht="31" x14ac:dyDescent="0.35">
      <c r="B1020" s="17"/>
      <c r="C1020" s="17"/>
      <c r="D1020" s="18"/>
      <c r="E1020" s="17"/>
      <c r="F1020" s="19"/>
      <c r="G1020" s="17"/>
      <c r="H1020" s="17"/>
      <c r="I1020" s="17"/>
    </row>
    <row r="1021" spans="2:9" ht="31" x14ac:dyDescent="0.35">
      <c r="B1021" s="17"/>
      <c r="C1021" s="17"/>
      <c r="D1021" s="18"/>
      <c r="E1021" s="17"/>
      <c r="F1021" s="19"/>
      <c r="G1021" s="17"/>
      <c r="H1021" s="17"/>
      <c r="I1021" s="17"/>
    </row>
    <row r="1022" spans="2:9" ht="31" x14ac:dyDescent="0.35">
      <c r="B1022" s="17"/>
      <c r="C1022" s="17"/>
      <c r="D1022" s="18"/>
      <c r="E1022" s="17"/>
      <c r="F1022" s="19"/>
      <c r="G1022" s="17"/>
      <c r="H1022" s="17"/>
      <c r="I1022" s="17"/>
    </row>
    <row r="1023" spans="2:9" ht="31" x14ac:dyDescent="0.35">
      <c r="B1023" s="17"/>
      <c r="C1023" s="17"/>
      <c r="D1023" s="18"/>
      <c r="E1023" s="17"/>
      <c r="F1023" s="19"/>
      <c r="G1023" s="17"/>
      <c r="H1023" s="17"/>
      <c r="I1023" s="17"/>
    </row>
    <row r="1024" spans="2:9" ht="31" x14ac:dyDescent="0.35">
      <c r="B1024" s="17"/>
      <c r="C1024" s="17"/>
      <c r="D1024" s="18"/>
      <c r="E1024" s="17"/>
      <c r="F1024" s="19"/>
      <c r="G1024" s="17"/>
      <c r="H1024" s="17"/>
      <c r="I1024" s="17"/>
    </row>
  </sheetData>
  <conditionalFormatting sqref="A1: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K5 Q4:W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BB3994-1C9F-3547-871F-D5BD8284F204}">
          <x14:formula1>
            <xm:f>'Team Results'!$C$9:$C$25</xm:f>
          </x14:formula1>
          <xm:sqref>C3</xm:sqref>
        </x14:dataValidation>
        <x14:dataValidation type="list" allowBlank="1" showInputMessage="1" showErrorMessage="1" xr:uid="{B3376D39-DF66-5C4E-8ADE-08E5D656A907}">
          <x14:formula1>
            <xm:f>'Team Results'!$C$37:$C$64</xm:f>
          </x14:formula1>
          <xm:sqref>O3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10F99-D3F9-C24F-861A-A8C8A5834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Team Results</vt:lpstr>
      <vt:lpstr>Tracking my Results live </vt:lpstr>
      <vt:lpstr>NBA Team Stats &amp; %</vt:lpstr>
      <vt:lpstr>Team ID </vt:lpstr>
      <vt:lpstr>Player Working</vt:lpstr>
      <vt:lpstr>RAW Player Stats</vt:lpstr>
      <vt:lpstr>Game Simulations</vt:lpstr>
      <vt:lpstr>Player Scoring Simulations</vt:lpstr>
      <vt:lpstr>'RAW Player Stats'!NBARawplayerstats.iqy</vt:lpstr>
      <vt:lpstr>'NBA Team Stats &amp; %'!NBATeamstats1.iqy</vt:lpstr>
      <vt:lpstr>Players_Name</vt:lpstr>
      <vt:lpstr>Team_ID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bobby cameron</cp:lastModifiedBy>
  <dcterms:created xsi:type="dcterms:W3CDTF">2023-03-12T17:17:39Z</dcterms:created>
  <dcterms:modified xsi:type="dcterms:W3CDTF">2025-04-04T18:54:56Z</dcterms:modified>
</cp:coreProperties>
</file>