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2585"/>
  </bookViews>
  <sheets>
    <sheet name="Data Set 2" sheetId="4" r:id="rId1"/>
    <sheet name="Data Set 1" sheetId="1" r:id="rId2"/>
    <sheet name="Output" sheetId="5" r:id="rId3"/>
  </sheets>
  <calcPr calcId="145621"/>
</workbook>
</file>

<file path=xl/calcChain.xml><?xml version="1.0" encoding="utf-8"?>
<calcChain xmlns="http://schemas.openxmlformats.org/spreadsheetml/2006/main">
  <c r="A11" i="5" l="1"/>
  <c r="A3" i="5"/>
  <c r="A1" i="5"/>
  <c r="N4" i="5" l="1"/>
  <c r="N5" i="5"/>
  <c r="N6" i="5"/>
  <c r="N7" i="5"/>
  <c r="N8" i="5"/>
  <c r="N9" i="5"/>
  <c r="N10" i="5"/>
  <c r="N3" i="5"/>
  <c r="H11" i="5" l="1"/>
  <c r="G11" i="5"/>
  <c r="F11" i="5"/>
  <c r="E11" i="5"/>
  <c r="D11" i="5"/>
  <c r="C11" i="5"/>
  <c r="B11" i="5"/>
  <c r="A2" i="5"/>
  <c r="N2" i="5"/>
  <c r="C2" i="5"/>
  <c r="D2" i="5"/>
  <c r="E2" i="5"/>
  <c r="F2" i="5"/>
  <c r="G2" i="5"/>
  <c r="H2" i="5"/>
  <c r="I2" i="5"/>
  <c r="J2" i="5"/>
  <c r="K2" i="5"/>
  <c r="L2" i="5"/>
  <c r="M2" i="5"/>
  <c r="B2" i="5"/>
  <c r="M4" i="5"/>
  <c r="M5" i="5"/>
  <c r="M6" i="5"/>
  <c r="M7" i="5"/>
  <c r="M8" i="5"/>
  <c r="M9" i="5"/>
  <c r="M10" i="5"/>
  <c r="M3" i="5"/>
  <c r="B4" i="5"/>
  <c r="C4" i="5"/>
  <c r="D4" i="5"/>
  <c r="E4" i="5"/>
  <c r="F4" i="5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B6" i="5"/>
  <c r="C6" i="5"/>
  <c r="D6" i="5"/>
  <c r="E6" i="5"/>
  <c r="F6" i="5"/>
  <c r="G6" i="5"/>
  <c r="H6" i="5"/>
  <c r="I6" i="5"/>
  <c r="J6" i="5"/>
  <c r="K6" i="5"/>
  <c r="L6" i="5"/>
  <c r="B7" i="5"/>
  <c r="C7" i="5"/>
  <c r="D7" i="5"/>
  <c r="E7" i="5"/>
  <c r="F7" i="5"/>
  <c r="G7" i="5"/>
  <c r="H7" i="5"/>
  <c r="I7" i="5"/>
  <c r="J7" i="5"/>
  <c r="K7" i="5"/>
  <c r="L7" i="5"/>
  <c r="B8" i="5"/>
  <c r="C8" i="5"/>
  <c r="D8" i="5"/>
  <c r="E8" i="5"/>
  <c r="F8" i="5"/>
  <c r="G8" i="5"/>
  <c r="H8" i="5"/>
  <c r="I8" i="5"/>
  <c r="J8" i="5"/>
  <c r="K8" i="5"/>
  <c r="L8" i="5"/>
  <c r="B9" i="5"/>
  <c r="C9" i="5"/>
  <c r="D9" i="5"/>
  <c r="E9" i="5"/>
  <c r="F9" i="5"/>
  <c r="G9" i="5"/>
  <c r="H9" i="5"/>
  <c r="I9" i="5"/>
  <c r="J9" i="5"/>
  <c r="K9" i="5"/>
  <c r="L9" i="5"/>
  <c r="B10" i="5"/>
  <c r="C10" i="5"/>
  <c r="D10" i="5"/>
  <c r="E10" i="5"/>
  <c r="F10" i="5"/>
  <c r="G10" i="5"/>
  <c r="H10" i="5"/>
  <c r="I10" i="5"/>
  <c r="J10" i="5"/>
  <c r="K10" i="5"/>
  <c r="L10" i="5"/>
  <c r="C3" i="5"/>
  <c r="D3" i="5"/>
  <c r="E3" i="5"/>
  <c r="F3" i="5"/>
  <c r="G3" i="5"/>
  <c r="H3" i="5"/>
  <c r="I3" i="5"/>
  <c r="J3" i="5"/>
  <c r="K3" i="5"/>
  <c r="L3" i="5"/>
  <c r="B3" i="5"/>
  <c r="A4" i="5"/>
  <c r="A5" i="5"/>
  <c r="A6" i="5"/>
  <c r="A7" i="5"/>
  <c r="A8" i="5"/>
  <c r="A9" i="5"/>
  <c r="A10" i="5"/>
  <c r="N1" i="5"/>
  <c r="B1" i="5"/>
  <c r="C1" i="5"/>
  <c r="D1" i="5"/>
  <c r="E1" i="5"/>
  <c r="F1" i="5"/>
  <c r="G1" i="5"/>
  <c r="H1" i="5"/>
  <c r="I1" i="5"/>
  <c r="J1" i="5"/>
  <c r="K1" i="5"/>
  <c r="L1" i="5"/>
  <c r="M1" i="5"/>
  <c r="B19" i="4" l="1"/>
  <c r="B18" i="4"/>
  <c r="B17" i="4"/>
  <c r="B16" i="4"/>
  <c r="B15" i="4"/>
  <c r="B14" i="4"/>
  <c r="B13" i="4"/>
  <c r="B12" i="4"/>
  <c r="C19" i="4"/>
  <c r="C18" i="4"/>
  <c r="C17" i="4"/>
  <c r="C16" i="4"/>
  <c r="C15" i="4"/>
  <c r="C14" i="4"/>
  <c r="C13" i="4"/>
  <c r="C12" i="4"/>
  <c r="D19" i="4"/>
  <c r="D18" i="4"/>
  <c r="D17" i="4"/>
  <c r="D16" i="4"/>
  <c r="D15" i="4"/>
  <c r="D14" i="4"/>
  <c r="D13" i="4"/>
  <c r="D12" i="4"/>
  <c r="E19" i="4"/>
  <c r="E18" i="4"/>
  <c r="E17" i="4"/>
  <c r="E16" i="4"/>
  <c r="E15" i="4"/>
  <c r="E14" i="4"/>
  <c r="E13" i="4"/>
  <c r="E12" i="4"/>
  <c r="B22" i="4" a="1"/>
  <c r="B22" i="4" s="1"/>
  <c r="B23" i="4" a="1"/>
  <c r="C23" i="4" s="1"/>
  <c r="B24" i="4" a="1"/>
  <c r="C24" i="4" s="1"/>
  <c r="B25" i="4" a="1"/>
  <c r="B25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I8" i="4"/>
  <c r="J8" i="4" s="1"/>
  <c r="I7" i="4"/>
  <c r="J7" i="4" s="1"/>
  <c r="I6" i="4"/>
  <c r="I5" i="4"/>
  <c r="J5" i="4" s="1"/>
  <c r="I4" i="4"/>
  <c r="J4" i="4" s="1"/>
  <c r="I3" i="4"/>
  <c r="J3" i="4" s="1"/>
  <c r="M8" i="4"/>
  <c r="N8" i="4" s="1"/>
  <c r="M7" i="4"/>
  <c r="N7" i="4" s="1"/>
  <c r="M6" i="4"/>
  <c r="N6" i="4" s="1"/>
  <c r="M5" i="4"/>
  <c r="N5" i="4" s="1"/>
  <c r="M4" i="4"/>
  <c r="N4" i="4" s="1"/>
  <c r="M3" i="4"/>
  <c r="Q8" i="4"/>
  <c r="R8" i="4" s="1"/>
  <c r="Q7" i="4"/>
  <c r="R7" i="4" s="1"/>
  <c r="Q6" i="4"/>
  <c r="R6" i="4" s="1"/>
  <c r="Q5" i="4"/>
  <c r="R5" i="4" s="1"/>
  <c r="Q4" i="4"/>
  <c r="R4" i="4" s="1"/>
  <c r="Q3" i="4"/>
  <c r="R3" i="4" s="1"/>
  <c r="J6" i="4"/>
  <c r="E22" i="4" l="1"/>
  <c r="D22" i="4"/>
  <c r="C22" i="4"/>
  <c r="B23" i="4"/>
  <c r="E23" i="4"/>
  <c r="D23" i="4"/>
  <c r="E24" i="4"/>
  <c r="D24" i="4"/>
  <c r="B24" i="4"/>
  <c r="E25" i="4"/>
  <c r="D25" i="4"/>
  <c r="C25" i="4"/>
  <c r="M11" i="4"/>
  <c r="L11" i="4"/>
  <c r="K11" i="4"/>
  <c r="AG8" i="4"/>
  <c r="AG7" i="4"/>
  <c r="AG6" i="4"/>
  <c r="AG5" i="4"/>
  <c r="AG4" i="4"/>
  <c r="AG3" i="4"/>
  <c r="AC8" i="4"/>
  <c r="AC7" i="4"/>
  <c r="AC6" i="4"/>
  <c r="AC5" i="4"/>
  <c r="AC4" i="4"/>
  <c r="AC3" i="4"/>
  <c r="Y8" i="4"/>
  <c r="Y7" i="4"/>
  <c r="Y6" i="4"/>
  <c r="Y5" i="4"/>
  <c r="Y4" i="4"/>
  <c r="Y3" i="4"/>
  <c r="U8" i="4"/>
  <c r="U7" i="4"/>
  <c r="U6" i="4"/>
  <c r="U5" i="4"/>
  <c r="U4" i="4"/>
  <c r="U3" i="4"/>
  <c r="O19" i="4"/>
  <c r="O18" i="4"/>
  <c r="O17" i="4"/>
  <c r="O16" i="4"/>
  <c r="O15" i="4"/>
  <c r="O14" i="4"/>
  <c r="O13" i="4"/>
  <c r="O12" i="4"/>
  <c r="J11" i="4"/>
  <c r="I11" i="4"/>
  <c r="H11" i="4"/>
  <c r="G11" i="4"/>
  <c r="F11" i="4"/>
  <c r="AJ8" i="4"/>
  <c r="AJ7" i="4"/>
  <c r="AJ6" i="4"/>
  <c r="AJ5" i="4"/>
  <c r="AJ4" i="4"/>
  <c r="AJ3" i="4"/>
  <c r="AN8" i="4"/>
  <c r="AM8" i="4" s="1"/>
  <c r="AN7" i="4"/>
  <c r="AM7" i="4" s="1"/>
  <c r="AN6" i="4"/>
  <c r="AM6" i="4" s="1"/>
  <c r="AN5" i="4"/>
  <c r="AM5" i="4" s="1"/>
  <c r="AN4" i="4"/>
  <c r="AM4" i="4" s="1"/>
  <c r="AN3" i="4"/>
  <c r="AM3" i="4" s="1"/>
  <c r="AT7" i="4" l="1"/>
  <c r="AS7" i="4" s="1"/>
  <c r="AT6" i="4"/>
  <c r="AS6" i="4" s="1"/>
  <c r="AQ5" i="4"/>
  <c r="AP5" i="4" s="1"/>
  <c r="AT8" i="4"/>
  <c r="AS8" i="4" s="1"/>
  <c r="AT3" i="4"/>
  <c r="AS3" i="4" s="1"/>
  <c r="AQ6" i="4"/>
  <c r="AP6" i="4" s="1"/>
  <c r="AT4" i="4"/>
  <c r="AS4" i="4" s="1"/>
  <c r="AQ3" i="4"/>
  <c r="AP3" i="4" s="1"/>
  <c r="AQ7" i="4"/>
  <c r="AP7" i="4" s="1"/>
  <c r="AT5" i="4"/>
  <c r="AS5" i="4" s="1"/>
  <c r="AQ4" i="4"/>
  <c r="AP4" i="4" s="1"/>
  <c r="AQ8" i="4"/>
  <c r="AP8" i="4" s="1"/>
  <c r="B30" i="4" a="1"/>
  <c r="B30" i="4" s="1"/>
  <c r="B31" i="4" a="1"/>
  <c r="C31" i="4" s="1"/>
  <c r="B29" i="4" a="1"/>
  <c r="C29" i="4" s="1"/>
  <c r="B28" i="4" a="1"/>
  <c r="B28" i="4" s="1"/>
  <c r="B27" i="4" a="1"/>
  <c r="C27" i="4" s="1"/>
  <c r="B26" i="4" a="1"/>
  <c r="C26" i="4" s="1"/>
  <c r="B32" i="4" l="1" a="1"/>
  <c r="B33" i="4" a="1"/>
  <c r="C30" i="4"/>
  <c r="E30" i="4"/>
  <c r="D30" i="4"/>
  <c r="B31" i="4"/>
  <c r="E31" i="4"/>
  <c r="D31" i="4"/>
  <c r="B29" i="4"/>
  <c r="E29" i="4"/>
  <c r="D29" i="4"/>
  <c r="E28" i="4"/>
  <c r="D28" i="4"/>
  <c r="C28" i="4"/>
  <c r="E27" i="4"/>
  <c r="B27" i="4"/>
  <c r="D27" i="4"/>
  <c r="B26" i="4"/>
  <c r="E26" i="4"/>
  <c r="D26" i="4"/>
  <c r="K16" i="4" l="1"/>
  <c r="K18" i="4"/>
  <c r="K17" i="4"/>
  <c r="K15" i="4"/>
  <c r="K19" i="4"/>
  <c r="K12" i="4"/>
  <c r="K13" i="4"/>
  <c r="K14" i="4"/>
  <c r="B32" i="4"/>
  <c r="E32" i="4"/>
  <c r="D32" i="4"/>
  <c r="C32" i="4"/>
  <c r="C33" i="4"/>
  <c r="E33" i="4"/>
  <c r="D33" i="4"/>
  <c r="B33" i="4"/>
  <c r="J19" i="4"/>
  <c r="J13" i="4"/>
  <c r="J14" i="4"/>
  <c r="J15" i="4"/>
  <c r="J16" i="4"/>
  <c r="H19" i="4"/>
  <c r="J17" i="4"/>
  <c r="J12" i="4"/>
  <c r="I19" i="4"/>
  <c r="I14" i="4"/>
  <c r="I16" i="4"/>
  <c r="I17" i="4"/>
  <c r="I13" i="4"/>
  <c r="I12" i="4"/>
  <c r="I15" i="4"/>
  <c r="I18" i="4"/>
  <c r="F13" i="4"/>
  <c r="J18" i="4"/>
  <c r="F14" i="4"/>
  <c r="H17" i="4"/>
  <c r="G15" i="4"/>
  <c r="G12" i="4"/>
  <c r="H16" i="4"/>
  <c r="G16" i="4"/>
  <c r="G14" i="4"/>
  <c r="H13" i="4"/>
  <c r="F16" i="4"/>
  <c r="F17" i="4"/>
  <c r="F18" i="4"/>
  <c r="H18" i="4"/>
  <c r="F19" i="4"/>
  <c r="H14" i="4"/>
  <c r="G17" i="4"/>
  <c r="G13" i="4"/>
  <c r="G18" i="4"/>
  <c r="G19" i="4"/>
  <c r="F15" i="4"/>
  <c r="F12" i="4"/>
  <c r="H15" i="4"/>
  <c r="H12" i="4"/>
  <c r="L17" i="4" l="1"/>
  <c r="L16" i="4"/>
  <c r="L19" i="4"/>
  <c r="L18" i="4"/>
  <c r="L15" i="4"/>
  <c r="L12" i="4"/>
  <c r="L13" i="4"/>
  <c r="L14" i="4"/>
  <c r="M14" i="4"/>
  <c r="M18" i="4"/>
  <c r="M17" i="4"/>
  <c r="H27" i="4" s="1" a="1"/>
  <c r="M16" i="4"/>
  <c r="M15" i="4"/>
  <c r="M13" i="4"/>
  <c r="M12" i="4"/>
  <c r="M19" i="4"/>
  <c r="AH3" i="4"/>
  <c r="AH7" i="4"/>
  <c r="AH4" i="4"/>
  <c r="AH5" i="4"/>
  <c r="AH6" i="4"/>
  <c r="AH8" i="4"/>
  <c r="Z3" i="4"/>
  <c r="Z5" i="4"/>
  <c r="Z4" i="4"/>
  <c r="AD3" i="4"/>
  <c r="AD7" i="4"/>
  <c r="AD5" i="4"/>
  <c r="Z7" i="4"/>
  <c r="V4" i="4"/>
  <c r="V6" i="4"/>
  <c r="V8" i="4"/>
  <c r="Z6" i="4"/>
  <c r="Z8" i="4"/>
  <c r="AD4" i="4"/>
  <c r="AD6" i="4"/>
  <c r="AD8" i="4"/>
  <c r="V5" i="4"/>
  <c r="V7" i="4"/>
  <c r="V3" i="4"/>
  <c r="U7" i="1"/>
  <c r="U6" i="1"/>
  <c r="U5" i="1"/>
  <c r="U4" i="1"/>
  <c r="U3" i="1"/>
  <c r="U2" i="1"/>
  <c r="T7" i="1"/>
  <c r="T6" i="1"/>
  <c r="T5" i="1"/>
  <c r="T4" i="1"/>
  <c r="T3" i="1"/>
  <c r="T2" i="1"/>
  <c r="R7" i="1"/>
  <c r="R6" i="1"/>
  <c r="R5" i="1"/>
  <c r="R4" i="1"/>
  <c r="R3" i="1"/>
  <c r="R2" i="1"/>
  <c r="S7" i="1"/>
  <c r="S6" i="1"/>
  <c r="S5" i="1"/>
  <c r="S4" i="1"/>
  <c r="S3" i="1"/>
  <c r="S2" i="1"/>
  <c r="E17" i="1"/>
  <c r="M7" i="1" s="1"/>
  <c r="N7" i="1" s="1"/>
  <c r="E16" i="1"/>
  <c r="M6" i="1" s="1"/>
  <c r="N6" i="1" s="1"/>
  <c r="D16" i="1"/>
  <c r="I6" i="1" s="1"/>
  <c r="J6" i="1" s="1"/>
  <c r="D14" i="1"/>
  <c r="I4" i="1" s="1"/>
  <c r="J4" i="1" s="1"/>
  <c r="D13" i="1"/>
  <c r="I3" i="1" s="1"/>
  <c r="J3" i="1" s="1"/>
  <c r="C13" i="1"/>
  <c r="C12" i="1"/>
  <c r="E2" i="1" s="1"/>
  <c r="F2" i="1" s="1"/>
  <c r="E3" i="1"/>
  <c r="F3" i="1" s="1"/>
  <c r="L7" i="1"/>
  <c r="L6" i="1"/>
  <c r="L4" i="1"/>
  <c r="E14" i="1" s="1"/>
  <c r="M4" i="1" s="1"/>
  <c r="N4" i="1" s="1"/>
  <c r="L3" i="1"/>
  <c r="E13" i="1" s="1"/>
  <c r="M3" i="1" s="1"/>
  <c r="N3" i="1" s="1"/>
  <c r="L2" i="1"/>
  <c r="L5" i="1" s="1"/>
  <c r="E15" i="1" s="1"/>
  <c r="M5" i="1" s="1"/>
  <c r="N5" i="1" s="1"/>
  <c r="H7" i="1"/>
  <c r="D17" i="1" s="1"/>
  <c r="I7" i="1" s="1"/>
  <c r="J7" i="1" s="1"/>
  <c r="H6" i="1"/>
  <c r="H4" i="1"/>
  <c r="H3" i="1"/>
  <c r="H2" i="1"/>
  <c r="D12" i="1" s="1"/>
  <c r="I2" i="1" s="1"/>
  <c r="J2" i="1" s="1"/>
  <c r="D7" i="1"/>
  <c r="C17" i="1" s="1"/>
  <c r="E7" i="1" s="1"/>
  <c r="F7" i="1" s="1"/>
  <c r="D6" i="1"/>
  <c r="C16" i="1" s="1"/>
  <c r="E6" i="1" s="1"/>
  <c r="F6" i="1" s="1"/>
  <c r="D5" i="1"/>
  <c r="C15" i="1" s="1"/>
  <c r="E5" i="1" s="1"/>
  <c r="F5" i="1" s="1"/>
  <c r="D4" i="1"/>
  <c r="C14" i="1" s="1"/>
  <c r="E4" i="1" s="1"/>
  <c r="F4" i="1" s="1"/>
  <c r="D3" i="1"/>
  <c r="D2" i="1"/>
  <c r="H28" i="4" l="1" a="1"/>
  <c r="H28" i="4" s="1"/>
  <c r="H24" i="4" a="1"/>
  <c r="K24" i="4" s="1"/>
  <c r="I27" i="4"/>
  <c r="L27" i="4"/>
  <c r="J27" i="4"/>
  <c r="K27" i="4"/>
  <c r="H27" i="4"/>
  <c r="N27" i="4"/>
  <c r="M27" i="4"/>
  <c r="E12" i="1"/>
  <c r="M2" i="1" s="1"/>
  <c r="N2" i="1" s="1"/>
  <c r="H5" i="1"/>
  <c r="D15" i="1" s="1"/>
  <c r="I5" i="1" s="1"/>
  <c r="J5" i="1" s="1"/>
  <c r="P17" i="4" l="1"/>
  <c r="Q17" i="4"/>
  <c r="S17" i="4"/>
  <c r="R17" i="4"/>
  <c r="M28" i="4"/>
  <c r="N28" i="4"/>
  <c r="J28" i="4"/>
  <c r="I28" i="4"/>
  <c r="K28" i="4"/>
  <c r="L28" i="4"/>
  <c r="L24" i="4"/>
  <c r="I24" i="4"/>
  <c r="M24" i="4"/>
  <c r="N24" i="4"/>
  <c r="H24" i="4"/>
  <c r="J24" i="4"/>
  <c r="Y17" i="4"/>
  <c r="X17" i="4"/>
  <c r="W17" i="4"/>
  <c r="V17" i="4"/>
  <c r="AC17" i="4"/>
  <c r="U17" i="4"/>
  <c r="AB17" i="4"/>
  <c r="T17" i="4"/>
  <c r="AA17" i="4"/>
  <c r="Z17" i="4"/>
  <c r="H29" i="4" a="1"/>
  <c r="M29" i="4" s="1"/>
  <c r="P18" i="4" l="1"/>
  <c r="P14" i="4"/>
  <c r="Q18" i="4"/>
  <c r="S18" i="4"/>
  <c r="R18" i="4"/>
  <c r="Q14" i="4"/>
  <c r="R14" i="4"/>
  <c r="S14" i="4"/>
  <c r="AA18" i="4"/>
  <c r="X18" i="4"/>
  <c r="V18" i="4"/>
  <c r="W18" i="4"/>
  <c r="U18" i="4"/>
  <c r="T18" i="4"/>
  <c r="T14" i="4"/>
  <c r="AB18" i="4"/>
  <c r="AC18" i="4"/>
  <c r="Y18" i="4"/>
  <c r="Z18" i="4"/>
  <c r="W14" i="4"/>
  <c r="Z14" i="4"/>
  <c r="AA14" i="4"/>
  <c r="AB14" i="4"/>
  <c r="J29" i="4"/>
  <c r="L29" i="4"/>
  <c r="N29" i="4"/>
  <c r="AC14" i="4"/>
  <c r="K29" i="4"/>
  <c r="I29" i="4"/>
  <c r="H29" i="4"/>
  <c r="U14" i="4"/>
  <c r="X14" i="4"/>
  <c r="V14" i="4"/>
  <c r="Y14" i="4"/>
  <c r="P19" i="4" l="1"/>
  <c r="Q19" i="4"/>
  <c r="S19" i="4"/>
  <c r="R19" i="4"/>
  <c r="W19" i="4"/>
  <c r="X19" i="4"/>
  <c r="Y19" i="4"/>
  <c r="Z19" i="4"/>
  <c r="T19" i="4"/>
  <c r="AB19" i="4"/>
  <c r="AA19" i="4"/>
  <c r="U19" i="4"/>
  <c r="V19" i="4"/>
  <c r="AC19" i="4"/>
  <c r="N3" i="4"/>
  <c r="H23" i="4" a="1"/>
  <c r="H23" i="4" s="1"/>
  <c r="H26" i="4" a="1"/>
  <c r="H26" i="4" s="1"/>
  <c r="H22" i="4" a="1"/>
  <c r="I22" i="4" s="1"/>
  <c r="H25" i="4" a="1"/>
  <c r="K25" i="4" s="1"/>
  <c r="M26" i="4" l="1"/>
  <c r="N23" i="4"/>
  <c r="M22" i="4"/>
  <c r="N22" i="4"/>
  <c r="M23" i="4"/>
  <c r="K22" i="4"/>
  <c r="I26" i="4"/>
  <c r="L23" i="4"/>
  <c r="K23" i="4"/>
  <c r="K26" i="4"/>
  <c r="P16" i="4" s="1"/>
  <c r="H25" i="4"/>
  <c r="L22" i="4"/>
  <c r="L25" i="4"/>
  <c r="J22" i="4"/>
  <c r="J25" i="4"/>
  <c r="N26" i="4"/>
  <c r="J23" i="4"/>
  <c r="H22" i="4"/>
  <c r="J26" i="4"/>
  <c r="M25" i="4"/>
  <c r="L26" i="4"/>
  <c r="I23" i="4"/>
  <c r="N25" i="4"/>
  <c r="I25" i="4"/>
  <c r="Y13" i="4" l="1"/>
  <c r="AC16" i="4"/>
  <c r="R13" i="4"/>
  <c r="W16" i="4"/>
  <c r="P13" i="4"/>
  <c r="X13" i="4"/>
  <c r="V16" i="4"/>
  <c r="T16" i="4"/>
  <c r="AB13" i="4"/>
  <c r="U13" i="4"/>
  <c r="U16" i="4"/>
  <c r="Q16" i="4"/>
  <c r="AA13" i="4"/>
  <c r="W13" i="4"/>
  <c r="X16" i="4"/>
  <c r="S16" i="4"/>
  <c r="Q13" i="4"/>
  <c r="Z13" i="4"/>
  <c r="AA16" i="4"/>
  <c r="AB16" i="4"/>
  <c r="V13" i="4"/>
  <c r="AC13" i="4"/>
  <c r="R16" i="4"/>
  <c r="P15" i="4"/>
  <c r="S15" i="4"/>
  <c r="AA15" i="4"/>
  <c r="Q15" i="4"/>
  <c r="V15" i="4"/>
  <c r="Z15" i="4"/>
  <c r="U15" i="4"/>
  <c r="AC15" i="4"/>
  <c r="T15" i="4"/>
  <c r="W15" i="4"/>
  <c r="X15" i="4"/>
  <c r="AB15" i="4"/>
  <c r="R15" i="4"/>
  <c r="Y15" i="4"/>
  <c r="S13" i="4"/>
  <c r="T13" i="4"/>
  <c r="Z16" i="4"/>
  <c r="AA12" i="4"/>
  <c r="X12" i="4"/>
  <c r="Y12" i="4"/>
  <c r="AC12" i="4"/>
  <c r="T12" i="4"/>
  <c r="S12" i="4"/>
  <c r="P12" i="4"/>
  <c r="AB12" i="4"/>
  <c r="U12" i="4"/>
  <c r="W12" i="4"/>
  <c r="Q12" i="4"/>
  <c r="Z12" i="4"/>
  <c r="V12" i="4"/>
  <c r="R12" i="4"/>
  <c r="Y16" i="4"/>
</calcChain>
</file>

<file path=xl/sharedStrings.xml><?xml version="1.0" encoding="utf-8"?>
<sst xmlns="http://schemas.openxmlformats.org/spreadsheetml/2006/main" count="84" uniqueCount="47">
  <si>
    <t>Speed</t>
  </si>
  <si>
    <t>1 Metre</t>
  </si>
  <si>
    <t>2 Metres</t>
  </si>
  <si>
    <t>3 Metres</t>
  </si>
  <si>
    <t>Offset Table 1</t>
  </si>
  <si>
    <t>Factor 1</t>
  </si>
  <si>
    <t>Actual 1</t>
  </si>
  <si>
    <t>Speed (O Units)</t>
  </si>
  <si>
    <t>Speed (cm/s)</t>
  </si>
  <si>
    <t>Min</t>
  </si>
  <si>
    <t>&gt; 28</t>
  </si>
  <si>
    <t>4 Metres</t>
  </si>
  <si>
    <t>Basic Data</t>
  </si>
  <si>
    <t>60 coeff.</t>
  </si>
  <si>
    <t>90 coeff.</t>
  </si>
  <si>
    <t>120 coeff.</t>
  </si>
  <si>
    <t>150 coeff.</t>
  </si>
  <si>
    <t>180 coeff.</t>
  </si>
  <si>
    <t>210 coeff.</t>
  </si>
  <si>
    <t>240 coeff.</t>
  </si>
  <si>
    <t>255 coeff.</t>
  </si>
  <si>
    <t>Damper 1</t>
  </si>
  <si>
    <t>Damper 2</t>
  </si>
  <si>
    <t>Factor</t>
  </si>
  <si>
    <t>Factor Table Using Left Graph Poly Curves To Derive Values For Chosen Speeds</t>
  </si>
  <si>
    <t>Factor Table Using Chosen Speeds And Right Graph Poly Curves To Derive Values For Chosen Distances</t>
  </si>
  <si>
    <t>Actual</t>
  </si>
  <si>
    <t>Damper 3</t>
  </si>
  <si>
    <t>Damper 4</t>
  </si>
  <si>
    <t>Damper 1 coeff.</t>
  </si>
  <si>
    <t>Damper 2 coeff.</t>
  </si>
  <si>
    <t>Damper 3 coeff.</t>
  </si>
  <si>
    <t>Damper 4 coeff.</t>
  </si>
  <si>
    <t>Poly Curve Coefficients For Left Graph (3rd Order)</t>
  </si>
  <si>
    <t>Poly Curve Coefficients For Right Graph (6th Order)</t>
  </si>
  <si>
    <t>80 cm</t>
  </si>
  <si>
    <t>40 cm</t>
  </si>
  <si>
    <t>20 cm</t>
  </si>
  <si>
    <t>10 cm</t>
  </si>
  <si>
    <t>80 cm coeff.</t>
  </si>
  <si>
    <t>1 metre coeff.</t>
  </si>
  <si>
    <t>2 metres coeff.</t>
  </si>
  <si>
    <t>3 metres coeff.</t>
  </si>
  <si>
    <t>4 metres coeff.</t>
  </si>
  <si>
    <t>40 cm coeff.</t>
  </si>
  <si>
    <t>20 cm coeff.</t>
  </si>
  <si>
    <t>10 cm 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</si>
</sst>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" fillId="0" borderId="12" xfId="0" applyFont="1" applyBorder="1"/>
    <xf numFmtId="0" fontId="0" fillId="0" borderId="14" xfId="0" applyFont="1" applyBorder="1"/>
    <xf numFmtId="0" fontId="0" fillId="0" borderId="1" xfId="0" applyBorder="1"/>
    <xf numFmtId="0" fontId="1" fillId="0" borderId="1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Font="1" applyBorder="1"/>
    <xf numFmtId="0" fontId="0" fillId="0" borderId="17" xfId="0" applyFont="1" applyBorder="1"/>
    <xf numFmtId="0" fontId="1" fillId="0" borderId="19" xfId="0" applyFont="1" applyBorder="1"/>
    <xf numFmtId="0" fontId="0" fillId="0" borderId="20" xfId="0" applyFont="1" applyBorder="1"/>
    <xf numFmtId="1" fontId="0" fillId="0" borderId="0" xfId="0" applyNumberFormat="1" applyBorder="1"/>
    <xf numFmtId="0" fontId="0" fillId="0" borderId="4" xfId="0" applyFill="1" applyBorder="1"/>
    <xf numFmtId="1" fontId="0" fillId="0" borderId="4" xfId="0" applyNumberForma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21" xfId="0" applyFont="1" applyBorder="1"/>
    <xf numFmtId="0" fontId="0" fillId="0" borderId="22" xfId="0" applyFont="1" applyBorder="1"/>
    <xf numFmtId="0" fontId="0" fillId="0" borderId="0" xfId="0" applyNumberFormat="1" applyBorder="1"/>
    <xf numFmtId="0" fontId="0" fillId="0" borderId="0" xfId="0" quotePrefix="1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Distance Travelled</a:t>
            </a:r>
            <a:r>
              <a:rPr lang="en-GB" baseline="0"/>
              <a:t> v Speed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Set 2'!$AE$2</c:f>
              <c:strCache>
                <c:ptCount val="1"/>
                <c:pt idx="0">
                  <c:v>4 Metres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2'!$AF$3:$AF$8</c:f>
              <c:numCache>
                <c:formatCode>General</c:formatCode>
                <c:ptCount val="6"/>
                <c:pt idx="0">
                  <c:v>402</c:v>
                </c:pt>
                <c:pt idx="1">
                  <c:v>470</c:v>
                </c:pt>
                <c:pt idx="2">
                  <c:v>487</c:v>
                </c:pt>
                <c:pt idx="3">
                  <c:v>491</c:v>
                </c:pt>
                <c:pt idx="4">
                  <c:v>477</c:v>
                </c:pt>
                <c:pt idx="5">
                  <c:v>454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'Data Set 2'!$AA$2</c:f>
              <c:strCache>
                <c:ptCount val="1"/>
                <c:pt idx="0">
                  <c:v>3 Metres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2'!$AB$3:$AB$8</c:f>
              <c:numCache>
                <c:formatCode>General</c:formatCode>
                <c:ptCount val="6"/>
                <c:pt idx="0">
                  <c:v>295</c:v>
                </c:pt>
                <c:pt idx="1">
                  <c:v>346</c:v>
                </c:pt>
                <c:pt idx="2">
                  <c:v>362</c:v>
                </c:pt>
                <c:pt idx="3">
                  <c:v>365</c:v>
                </c:pt>
                <c:pt idx="4">
                  <c:v>351</c:v>
                </c:pt>
                <c:pt idx="5">
                  <c:v>331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'Data Set 2'!$W$2</c:f>
              <c:strCache>
                <c:ptCount val="1"/>
                <c:pt idx="0">
                  <c:v>2 Metres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2'!$X$3:$X$8</c:f>
              <c:numCache>
                <c:formatCode>General</c:formatCode>
                <c:ptCount val="6"/>
                <c:pt idx="0">
                  <c:v>191</c:v>
                </c:pt>
                <c:pt idx="1">
                  <c:v>226</c:v>
                </c:pt>
                <c:pt idx="2">
                  <c:v>236</c:v>
                </c:pt>
                <c:pt idx="3">
                  <c:v>234</c:v>
                </c:pt>
                <c:pt idx="4">
                  <c:v>221</c:v>
                </c:pt>
                <c:pt idx="5">
                  <c:v>207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'Data Set 2'!$S$2</c:f>
              <c:strCache>
                <c:ptCount val="1"/>
                <c:pt idx="0">
                  <c:v>1 Metre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2'!$T$3:$T$8</c:f>
              <c:numCache>
                <c:formatCode>General</c:formatCode>
                <c:ptCount val="6"/>
                <c:pt idx="0">
                  <c:v>88</c:v>
                </c:pt>
                <c:pt idx="1">
                  <c:v>108</c:v>
                </c:pt>
                <c:pt idx="2">
                  <c:v>111</c:v>
                </c:pt>
                <c:pt idx="3">
                  <c:v>105</c:v>
                </c:pt>
                <c:pt idx="4">
                  <c:v>95</c:v>
                </c:pt>
                <c:pt idx="5">
                  <c:v>84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'Data Set 2'!$O$2</c:f>
              <c:strCache>
                <c:ptCount val="1"/>
                <c:pt idx="0">
                  <c:v>80 cm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2'!$P$3:$P$8</c:f>
              <c:numCache>
                <c:formatCode>General</c:formatCode>
                <c:ptCount val="6"/>
                <c:pt idx="0">
                  <c:v>66</c:v>
                </c:pt>
                <c:pt idx="1">
                  <c:v>70</c:v>
                </c:pt>
                <c:pt idx="2">
                  <c:v>77</c:v>
                </c:pt>
                <c:pt idx="3">
                  <c:v>69</c:v>
                </c:pt>
                <c:pt idx="4">
                  <c:v>58</c:v>
                </c:pt>
                <c:pt idx="5">
                  <c:v>50</c:v>
                </c:pt>
              </c:numCache>
            </c:numRef>
          </c:yVal>
          <c:smooth val="0"/>
        </c:ser>
        <c:ser>
          <c:idx val="3"/>
          <c:order val="5"/>
          <c:tx>
            <c:strRef>
              <c:f>'Data Set 2'!$K$2</c:f>
              <c:strCache>
                <c:ptCount val="1"/>
                <c:pt idx="0">
                  <c:v>40 cm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2'!$L$3:$L$8</c:f>
              <c:numCache>
                <c:formatCode>General</c:formatCode>
                <c:ptCount val="6"/>
                <c:pt idx="0">
                  <c:v>28</c:v>
                </c:pt>
                <c:pt idx="1">
                  <c:v>32</c:v>
                </c:pt>
                <c:pt idx="2">
                  <c:v>33</c:v>
                </c:pt>
                <c:pt idx="3">
                  <c:v>23</c:v>
                </c:pt>
                <c:pt idx="4">
                  <c:v>14</c:v>
                </c:pt>
                <c:pt idx="5">
                  <c:v>10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'Data Set 2'!$G$2</c:f>
              <c:strCache>
                <c:ptCount val="1"/>
                <c:pt idx="0">
                  <c:v>20 cm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2'!$H$3:$H$8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Set 2'!$C$2</c:f>
              <c:strCache>
                <c:ptCount val="1"/>
                <c:pt idx="0">
                  <c:v>10 cm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2'!$B$3:$B$8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2'!$D$3:$D$8</c:f>
              <c:numCache>
                <c:formatCode>General</c:formatCode>
                <c:ptCount val="6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67584"/>
        <c:axId val="101669504"/>
      </c:scatterChart>
      <c:valAx>
        <c:axId val="101667584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Motor Speed (0 - 255)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69504"/>
        <c:crosses val="autoZero"/>
        <c:crossBetween val="midCat"/>
      </c:valAx>
      <c:valAx>
        <c:axId val="101669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Centimetres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67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Factor v</a:t>
            </a:r>
            <a:r>
              <a:rPr lang="en-GB" baseline="0"/>
              <a:t> Distance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'Data Set 2'!$A$12</c:f>
              <c:strCache>
                <c:ptCount val="1"/>
                <c:pt idx="0">
                  <c:v>60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2'!$B$11:$M$11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</c:numCache>
            </c:numRef>
          </c:xVal>
          <c:yVal>
            <c:numRef>
              <c:f>'Data Set 2'!$B$12:$M$12</c:f>
              <c:numCache>
                <c:formatCode>General</c:formatCode>
                <c:ptCount val="12"/>
                <c:pt idx="0">
                  <c:v>1.9964054926964689</c:v>
                </c:pt>
                <c:pt idx="1">
                  <c:v>1.5127317714759663</c:v>
                </c:pt>
                <c:pt idx="2">
                  <c:v>1.4375720047672389</c:v>
                </c:pt>
                <c:pt idx="3">
                  <c:v>1.2268484988946393</c:v>
                </c:pt>
                <c:pt idx="4">
                  <c:v>1.1247693787189728</c:v>
                </c:pt>
                <c:pt idx="5">
                  <c:v>1.0413302130998581</c:v>
                </c:pt>
                <c:pt idx="6">
                  <c:v>1.011337253217806</c:v>
                </c:pt>
                <c:pt idx="7">
                  <c:v>0.98823332402529107</c:v>
                </c:pt>
                <c:pt idx="8">
                  <c:v>0.98394433694043759</c:v>
                </c:pt>
                <c:pt idx="9">
                  <c:v>0.98394433694043715</c:v>
                </c:pt>
                <c:pt idx="10">
                  <c:v>0.98394433694043737</c:v>
                </c:pt>
                <c:pt idx="11">
                  <c:v>0.9839443369404377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'Data Set 2'!$A$13</c:f>
              <c:strCache>
                <c:ptCount val="1"/>
                <c:pt idx="0">
                  <c:v>90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2'!$E$11:$M$11</c:f>
              <c:numCache>
                <c:formatCode>General</c:formatCode>
                <c:ptCount val="9"/>
                <c:pt idx="0">
                  <c:v>80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</c:numCache>
            </c:numRef>
          </c:xVal>
          <c:yVal>
            <c:numRef>
              <c:f>'Data Set 2'!$E$13:$M$13</c:f>
              <c:numCache>
                <c:formatCode>General</c:formatCode>
                <c:ptCount val="9"/>
                <c:pt idx="0">
                  <c:v>1.1037435429102638</c:v>
                </c:pt>
                <c:pt idx="1">
                  <c:v>0.94637748718697767</c:v>
                </c:pt>
                <c:pt idx="2">
                  <c:v>0.89582608103955585</c:v>
                </c:pt>
                <c:pt idx="3">
                  <c:v>0.87751695843531952</c:v>
                </c:pt>
                <c:pt idx="4">
                  <c:v>0.8641871088686619</c:v>
                </c:pt>
                <c:pt idx="5">
                  <c:v>0.85262648612151259</c:v>
                </c:pt>
                <c:pt idx="6">
                  <c:v>0.85262648612151237</c:v>
                </c:pt>
                <c:pt idx="7">
                  <c:v>0.85262648612151248</c:v>
                </c:pt>
                <c:pt idx="8">
                  <c:v>0.85262648612151259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'Data Set 2'!$A$14</c:f>
              <c:strCache>
                <c:ptCount val="1"/>
                <c:pt idx="0">
                  <c:v>120</c:v>
                </c:pt>
              </c:strCache>
            </c:strRef>
          </c:tx>
          <c:trendline>
            <c:trendlineType val="poly"/>
            <c:order val="3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2'!$F$14:$M$14</c:f>
              <c:numCache>
                <c:formatCode>General</c:formatCode>
                <c:ptCount val="8"/>
                <c:pt idx="0">
                  <c:v>0.8883624149770889</c:v>
                </c:pt>
                <c:pt idx="1">
                  <c:v>0.83898119732333032</c:v>
                </c:pt>
                <c:pt idx="2">
                  <c:v>0.82052325067309784</c:v>
                </c:pt>
                <c:pt idx="3">
                  <c:v>0.81170063055654296</c:v>
                </c:pt>
                <c:pt idx="4">
                  <c:v>0.79899374091967801</c:v>
                </c:pt>
                <c:pt idx="5">
                  <c:v>0.79899374091967779</c:v>
                </c:pt>
                <c:pt idx="6">
                  <c:v>0.79899374091967779</c:v>
                </c:pt>
                <c:pt idx="7">
                  <c:v>0.7989937409196779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Set 2'!$A$15</c:f>
              <c:strCache>
                <c:ptCount val="1"/>
                <c:pt idx="0">
                  <c:v>150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2'!$F$15:$M$15</c:f>
              <c:numCache>
                <c:formatCode>General</c:formatCode>
                <c:ptCount val="8"/>
                <c:pt idx="0">
                  <c:v>0.89312550859333828</c:v>
                </c:pt>
                <c:pt idx="1">
                  <c:v>0.82923793383903066</c:v>
                </c:pt>
                <c:pt idx="2">
                  <c:v>0.80520049523895065</c:v>
                </c:pt>
                <c:pt idx="3">
                  <c:v>0.79812117088983603</c:v>
                </c:pt>
                <c:pt idx="4">
                  <c:v>0.78614322257986613</c:v>
                </c:pt>
                <c:pt idx="5">
                  <c:v>0.78614322257986591</c:v>
                </c:pt>
                <c:pt idx="6">
                  <c:v>0.78614322257986613</c:v>
                </c:pt>
                <c:pt idx="7">
                  <c:v>0.78614322257986602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Set 2'!$A$16</c:f>
              <c:strCache>
                <c:ptCount val="1"/>
                <c:pt idx="0">
                  <c:v>180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2'!$F$16:$M$16</c:f>
              <c:numCache>
                <c:formatCode>General</c:formatCode>
                <c:ptCount val="8"/>
                <c:pt idx="0">
                  <c:v>0.94141954964229679</c:v>
                </c:pt>
                <c:pt idx="1">
                  <c:v>0.84960518133202245</c:v>
                </c:pt>
                <c:pt idx="2">
                  <c:v>0.81644222564854907</c:v>
                </c:pt>
                <c:pt idx="3">
                  <c:v>0.80866698223264588</c:v>
                </c:pt>
                <c:pt idx="4">
                  <c:v>0.79760449817089185</c:v>
                </c:pt>
                <c:pt idx="5">
                  <c:v>0.79760449817089141</c:v>
                </c:pt>
                <c:pt idx="6">
                  <c:v>0.79760449817089174</c:v>
                </c:pt>
                <c:pt idx="7">
                  <c:v>0.79760449817089185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Set 2'!$A$17</c:f>
              <c:strCache>
                <c:ptCount val="1"/>
                <c:pt idx="0">
                  <c:v>210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2'!$F$17:$M$17</c:f>
              <c:numCache>
                <c:formatCode>General</c:formatCode>
                <c:ptCount val="8"/>
                <c:pt idx="0">
                  <c:v>1.0236169972668931</c:v>
                </c:pt>
                <c:pt idx="1">
                  <c:v>0.8897514302876135</c:v>
                </c:pt>
                <c:pt idx="2">
                  <c:v>0.84523401117349151</c:v>
                </c:pt>
                <c:pt idx="3">
                  <c:v>0.83366344339096043</c:v>
                </c:pt>
                <c:pt idx="4">
                  <c:v>0.82218565332230276</c:v>
                </c:pt>
                <c:pt idx="5">
                  <c:v>0.82218565332230276</c:v>
                </c:pt>
                <c:pt idx="6">
                  <c:v>0.82218565332230298</c:v>
                </c:pt>
                <c:pt idx="7">
                  <c:v>0.82218565332230265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Set 2'!$A$18</c:f>
              <c:strCache>
                <c:ptCount val="1"/>
                <c:pt idx="0">
                  <c:v>240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2'!$F$18:$M$18</c:f>
              <c:numCache>
                <c:formatCode>General</c:formatCode>
                <c:ptCount val="8"/>
                <c:pt idx="0">
                  <c:v>1.1269576621594957</c:v>
                </c:pt>
                <c:pt idx="1">
                  <c:v>0.93868687703862419</c:v>
                </c:pt>
                <c:pt idx="2">
                  <c:v>0.88305593418029527</c:v>
                </c:pt>
                <c:pt idx="3">
                  <c:v>0.86335621327728918</c:v>
                </c:pt>
                <c:pt idx="4">
                  <c:v>0.84809507554382679</c:v>
                </c:pt>
                <c:pt idx="5">
                  <c:v>0.84809507554382657</c:v>
                </c:pt>
                <c:pt idx="6">
                  <c:v>0.84809507554382635</c:v>
                </c:pt>
                <c:pt idx="7">
                  <c:v>0.84809507554382657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Set 2'!$A$19</c:f>
              <c:strCache>
                <c:ptCount val="1"/>
                <c:pt idx="0">
                  <c:v>255</c:v>
                </c:pt>
              </c:strCache>
            </c:strRef>
          </c:tx>
          <c:trendline>
            <c:trendlineType val="poly"/>
            <c:order val="6"/>
            <c:dispRSqr val="0"/>
            <c:dispEq val="0"/>
          </c:trendline>
          <c:xVal>
            <c:numRef>
              <c:f>'Data Set 2'!$F$11:$M$11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xVal>
          <c:yVal>
            <c:numRef>
              <c:f>'Data Set 2'!$F$19:$M$19</c:f>
              <c:numCache>
                <c:formatCode>General</c:formatCode>
                <c:ptCount val="8"/>
                <c:pt idx="0">
                  <c:v>1.1788097934380373</c:v>
                </c:pt>
                <c:pt idx="1">
                  <c:v>0.96171007006444109</c:v>
                </c:pt>
                <c:pt idx="2">
                  <c:v>0.90201019737097121</c:v>
                </c:pt>
                <c:pt idx="3">
                  <c:v>0.87622995576372997</c:v>
                </c:pt>
                <c:pt idx="4">
                  <c:v>0.85707377170945975</c:v>
                </c:pt>
                <c:pt idx="5">
                  <c:v>0.8570737717094592</c:v>
                </c:pt>
                <c:pt idx="6">
                  <c:v>0.85707377170945931</c:v>
                </c:pt>
                <c:pt idx="7">
                  <c:v>0.85707377170945964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58272"/>
        <c:axId val="104764160"/>
      </c:scatterChart>
      <c:valAx>
        <c:axId val="1047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764160"/>
        <c:crosses val="autoZero"/>
        <c:crossBetween val="midCat"/>
      </c:valAx>
      <c:valAx>
        <c:axId val="104764160"/>
        <c:scaling>
          <c:orientation val="minMax"/>
          <c:max val="1.3"/>
          <c:min val="0.7000000000000000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758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Distance actually travelled</a:t>
            </a:r>
            <a:r>
              <a:rPr lang="en-GB" baseline="0"/>
              <a:t> versus distance calculated</a:t>
            </a:r>
            <a:endParaRPr lang="en-GB"/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'Data Set 1'!$C$1</c:f>
              <c:strCache>
                <c:ptCount val="1"/>
                <c:pt idx="0">
                  <c:v>1 Metre</c:v>
                </c:pt>
              </c:strCache>
            </c:strRef>
          </c:tx>
          <c:xVal>
            <c:numRef>
              <c:f>'Data Set 1'!$B$2:$B$7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1'!$D$2:$D$7</c:f>
              <c:numCache>
                <c:formatCode>General</c:formatCode>
                <c:ptCount val="6"/>
                <c:pt idx="0">
                  <c:v>86</c:v>
                </c:pt>
                <c:pt idx="1">
                  <c:v>102</c:v>
                </c:pt>
                <c:pt idx="2">
                  <c:v>105</c:v>
                </c:pt>
                <c:pt idx="3">
                  <c:v>85</c:v>
                </c:pt>
                <c:pt idx="4">
                  <c:v>87</c:v>
                </c:pt>
                <c:pt idx="5">
                  <c:v>101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'Data Set 1'!$G$1</c:f>
              <c:strCache>
                <c:ptCount val="1"/>
                <c:pt idx="0">
                  <c:v>2 Metres</c:v>
                </c:pt>
              </c:strCache>
            </c:strRef>
          </c:tx>
          <c:xVal>
            <c:numRef>
              <c:f>'Data Set 1'!$B$2:$B$7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1'!$H$2:$H$7</c:f>
              <c:numCache>
                <c:formatCode>General</c:formatCode>
                <c:ptCount val="6"/>
                <c:pt idx="0">
                  <c:v>189</c:v>
                </c:pt>
                <c:pt idx="1">
                  <c:v>214</c:v>
                </c:pt>
                <c:pt idx="2">
                  <c:v>227</c:v>
                </c:pt>
                <c:pt idx="3">
                  <c:v>213</c:v>
                </c:pt>
                <c:pt idx="4">
                  <c:v>210</c:v>
                </c:pt>
                <c:pt idx="5">
                  <c:v>197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Set 1'!$K$1</c:f>
              <c:strCache>
                <c:ptCount val="1"/>
                <c:pt idx="0">
                  <c:v>3 Metres</c:v>
                </c:pt>
              </c:strCache>
            </c:strRef>
          </c:tx>
          <c:xVal>
            <c:numRef>
              <c:f>'Data Set 1'!$B$2:$B$7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117</c:v>
                </c:pt>
                <c:pt idx="3">
                  <c:v>180</c:v>
                </c:pt>
                <c:pt idx="4">
                  <c:v>225</c:v>
                </c:pt>
                <c:pt idx="5">
                  <c:v>255</c:v>
                </c:pt>
              </c:numCache>
            </c:numRef>
          </c:xVal>
          <c:yVal>
            <c:numRef>
              <c:f>'Data Set 1'!$L$2:$L$7</c:f>
              <c:numCache>
                <c:formatCode>General</c:formatCode>
                <c:ptCount val="6"/>
                <c:pt idx="0">
                  <c:v>290</c:v>
                </c:pt>
                <c:pt idx="1">
                  <c:v>330</c:v>
                </c:pt>
                <c:pt idx="2">
                  <c:v>350</c:v>
                </c:pt>
                <c:pt idx="3">
                  <c:v>338</c:v>
                </c:pt>
                <c:pt idx="4">
                  <c:v>332</c:v>
                </c:pt>
                <c:pt idx="5">
                  <c:v>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6576"/>
        <c:axId val="104858752"/>
      </c:scatterChart>
      <c:valAx>
        <c:axId val="10485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Motor Speed (0 - 255)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8752"/>
        <c:crosses val="autoZero"/>
        <c:crossBetween val="midCat"/>
      </c:valAx>
      <c:valAx>
        <c:axId val="104858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Centimetres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6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Factor v</a:t>
            </a:r>
            <a:r>
              <a:rPr lang="en-GB" baseline="0"/>
              <a:t> Distance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'Data Set 1'!$R$2</c:f>
              <c:strCache>
                <c:ptCount val="1"/>
                <c:pt idx="0">
                  <c:v>60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1'!$S$2:$U$2</c:f>
              <c:numCache>
                <c:formatCode>General</c:formatCode>
                <c:ptCount val="3"/>
                <c:pt idx="0">
                  <c:v>1.1599999999999999</c:v>
                </c:pt>
                <c:pt idx="1">
                  <c:v>1.05</c:v>
                </c:pt>
                <c:pt idx="2">
                  <c:v>1.03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'Data Set 1'!$R$3</c:f>
              <c:strCache>
                <c:ptCount val="1"/>
                <c:pt idx="0">
                  <c:v>90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1'!$S$3:$U$3</c:f>
              <c:numCache>
                <c:formatCode>General</c:formatCode>
                <c:ptCount val="3"/>
                <c:pt idx="0">
                  <c:v>0.98</c:v>
                </c:pt>
                <c:pt idx="1">
                  <c:v>0.93</c:v>
                </c:pt>
                <c:pt idx="2">
                  <c:v>0.9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'Data Set 1'!$R$4</c:f>
              <c:strCache>
                <c:ptCount val="1"/>
                <c:pt idx="0">
                  <c:v>117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1'!$S$4:$U$4</c:f>
              <c:numCache>
                <c:formatCode>General</c:formatCode>
                <c:ptCount val="3"/>
                <c:pt idx="0">
                  <c:v>0.95</c:v>
                </c:pt>
                <c:pt idx="1">
                  <c:v>0.88</c:v>
                </c:pt>
                <c:pt idx="2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'Data Set 1'!$R$5</c:f>
              <c:strCache>
                <c:ptCount val="1"/>
                <c:pt idx="0">
                  <c:v>180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1'!$S$5:$U$5</c:f>
              <c:numCache>
                <c:formatCode>General</c:formatCode>
                <c:ptCount val="3"/>
                <c:pt idx="0">
                  <c:v>1.17</c:v>
                </c:pt>
                <c:pt idx="1">
                  <c:v>0.93</c:v>
                </c:pt>
                <c:pt idx="2">
                  <c:v>0.88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'Data Set 1'!$R$6</c:f>
              <c:strCache>
                <c:ptCount val="1"/>
                <c:pt idx="0">
                  <c:v>225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1'!$S$6:$U$6</c:f>
              <c:numCache>
                <c:formatCode>General</c:formatCode>
                <c:ptCount val="3"/>
                <c:pt idx="0">
                  <c:v>1.1399999999999999</c:v>
                </c:pt>
                <c:pt idx="1">
                  <c:v>0.95</c:v>
                </c:pt>
                <c:pt idx="2">
                  <c:v>0.9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'Data Set 1'!$R$7</c:f>
              <c:strCache>
                <c:ptCount val="1"/>
                <c:pt idx="0">
                  <c:v>255</c:v>
                </c:pt>
              </c:strCache>
            </c:strRef>
          </c:tx>
          <c:cat>
            <c:strRef>
              <c:f>'Data Set 1'!$S$1:$U$1</c:f>
              <c:strCache>
                <c:ptCount val="3"/>
                <c:pt idx="0">
                  <c:v>1 Metre</c:v>
                </c:pt>
                <c:pt idx="1">
                  <c:v>2 Metres</c:v>
                </c:pt>
                <c:pt idx="2">
                  <c:v>3 Metres</c:v>
                </c:pt>
              </c:strCache>
            </c:strRef>
          </c:cat>
          <c:val>
            <c:numRef>
              <c:f>'Data Set 1'!$S$7:$U$7</c:f>
              <c:numCache>
                <c:formatCode>General</c:formatCode>
                <c:ptCount val="3"/>
                <c:pt idx="0">
                  <c:v>0.99</c:v>
                </c:pt>
                <c:pt idx="1">
                  <c:v>1.01</c:v>
                </c:pt>
                <c:pt idx="2">
                  <c:v>0.96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20576"/>
        <c:axId val="104922112"/>
      </c:lineChart>
      <c:catAx>
        <c:axId val="1049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922112"/>
        <c:crosses val="autoZero"/>
        <c:auto val="1"/>
        <c:lblAlgn val="ctr"/>
        <c:lblOffset val="100"/>
        <c:noMultiLvlLbl val="0"/>
      </c:catAx>
      <c:valAx>
        <c:axId val="104922112"/>
        <c:scaling>
          <c:orientation val="minMax"/>
          <c:max val="1.2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Factor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92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33</xdr:row>
      <xdr:rowOff>76200</xdr:rowOff>
    </xdr:from>
    <xdr:to>
      <xdr:col>8</xdr:col>
      <xdr:colOff>361950</xdr:colOff>
      <xdr:row>56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495302</xdr:colOff>
      <xdr:row>33</xdr:row>
      <xdr:rowOff>85724</xdr:rowOff>
    </xdr:from>
    <xdr:to>
      <xdr:col>17</xdr:col>
      <xdr:colOff>171450</xdr:colOff>
      <xdr:row>56</xdr:row>
      <xdr:rowOff>28574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11</xdr:row>
      <xdr:rowOff>57150</xdr:rowOff>
    </xdr:from>
    <xdr:to>
      <xdr:col>14</xdr:col>
      <xdr:colOff>581025</xdr:colOff>
      <xdr:row>37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</xdr:colOff>
      <xdr:row>11</xdr:row>
      <xdr:rowOff>66675</xdr:rowOff>
    </xdr:from>
    <xdr:to>
      <xdr:col>25</xdr:col>
      <xdr:colOff>542926</xdr:colOff>
      <xdr:row>37</xdr:row>
      <xdr:rowOff>42862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workbookViewId="0">
      <selection activeCell="O11" sqref="O11:AC19"/>
    </sheetView>
  </sheetViews>
  <sheetFormatPr defaultRowHeight="15" x14ac:dyDescent="0.25"/>
  <cols>
    <col min="1" max="1" width="15.28515625" customWidth="1"/>
    <col min="2" max="2" width="15.28515625" bestFit="1" customWidth="1"/>
    <col min="3" max="18" width="11.5703125" customWidth="1"/>
    <col min="19" max="19" width="12" bestFit="1" customWidth="1"/>
    <col min="20" max="30" width="11.5703125" customWidth="1"/>
  </cols>
  <sheetData>
    <row r="1" spans="1:46" ht="15.75" thickBot="1" x14ac:dyDescent="0.3">
      <c r="A1" s="23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</row>
    <row r="2" spans="1:46" ht="15.75" thickBot="1" x14ac:dyDescent="0.3">
      <c r="A2" s="23" t="s">
        <v>8</v>
      </c>
      <c r="B2" s="24" t="s">
        <v>7</v>
      </c>
      <c r="C2" s="25" t="s">
        <v>38</v>
      </c>
      <c r="D2" s="26">
        <v>10</v>
      </c>
      <c r="E2" s="26" t="s">
        <v>23</v>
      </c>
      <c r="F2" s="27" t="s">
        <v>26</v>
      </c>
      <c r="G2" s="25" t="s">
        <v>37</v>
      </c>
      <c r="H2" s="26">
        <v>20</v>
      </c>
      <c r="I2" s="26" t="s">
        <v>23</v>
      </c>
      <c r="J2" s="27" t="s">
        <v>26</v>
      </c>
      <c r="K2" s="25" t="s">
        <v>36</v>
      </c>
      <c r="L2" s="26">
        <v>40</v>
      </c>
      <c r="M2" s="26" t="s">
        <v>23</v>
      </c>
      <c r="N2" s="27" t="s">
        <v>26</v>
      </c>
      <c r="O2" s="25" t="s">
        <v>35</v>
      </c>
      <c r="P2" s="26">
        <v>80</v>
      </c>
      <c r="Q2" s="26" t="s">
        <v>23</v>
      </c>
      <c r="R2" s="27" t="s">
        <v>26</v>
      </c>
      <c r="S2" s="25" t="s">
        <v>1</v>
      </c>
      <c r="T2" s="26">
        <v>100</v>
      </c>
      <c r="U2" s="26" t="s">
        <v>23</v>
      </c>
      <c r="V2" s="27" t="s">
        <v>26</v>
      </c>
      <c r="W2" s="25" t="s">
        <v>2</v>
      </c>
      <c r="X2" s="26">
        <v>200</v>
      </c>
      <c r="Y2" s="26" t="s">
        <v>23</v>
      </c>
      <c r="Z2" s="27" t="s">
        <v>26</v>
      </c>
      <c r="AA2" s="28" t="s">
        <v>3</v>
      </c>
      <c r="AB2" s="26">
        <v>300</v>
      </c>
      <c r="AC2" s="26" t="s">
        <v>23</v>
      </c>
      <c r="AD2" s="29" t="s">
        <v>26</v>
      </c>
      <c r="AE2" s="28" t="s">
        <v>11</v>
      </c>
      <c r="AF2" s="26">
        <v>400</v>
      </c>
      <c r="AG2" s="26" t="s">
        <v>23</v>
      </c>
      <c r="AH2" s="29" t="s">
        <v>26</v>
      </c>
      <c r="AI2" s="23" t="s">
        <v>21</v>
      </c>
      <c r="AJ2" s="33">
        <v>500</v>
      </c>
      <c r="AK2" s="33" t="s">
        <v>23</v>
      </c>
      <c r="AL2" s="23" t="s">
        <v>22</v>
      </c>
      <c r="AM2" s="33">
        <v>600</v>
      </c>
      <c r="AN2" s="34" t="s">
        <v>23</v>
      </c>
      <c r="AO2" s="23" t="s">
        <v>27</v>
      </c>
      <c r="AP2" s="33">
        <v>700</v>
      </c>
      <c r="AQ2" s="34" t="s">
        <v>23</v>
      </c>
      <c r="AR2" s="23" t="s">
        <v>28</v>
      </c>
      <c r="AS2" s="33">
        <v>800</v>
      </c>
      <c r="AT2" s="34" t="s">
        <v>23</v>
      </c>
    </row>
    <row r="3" spans="1:46" x14ac:dyDescent="0.25">
      <c r="A3" s="20" t="s">
        <v>9</v>
      </c>
      <c r="B3" s="16">
        <v>60</v>
      </c>
      <c r="C3" s="5">
        <v>63</v>
      </c>
      <c r="D3" s="1">
        <v>5</v>
      </c>
      <c r="E3" s="1">
        <f t="shared" ref="E3:E8" si="0">ROUND($D$2/$D3, 2)</f>
        <v>2</v>
      </c>
      <c r="F3" s="7">
        <f>E3*D3</f>
        <v>10</v>
      </c>
      <c r="G3" s="5">
        <v>126</v>
      </c>
      <c r="H3" s="1">
        <v>13</v>
      </c>
      <c r="I3" s="1">
        <f t="shared" ref="I3:I8" si="1">ROUND($H$2/$H3, 2)</f>
        <v>1.54</v>
      </c>
      <c r="J3" s="7">
        <f>I3*H3</f>
        <v>20.02</v>
      </c>
      <c r="K3" s="5">
        <v>253</v>
      </c>
      <c r="L3" s="1">
        <v>28</v>
      </c>
      <c r="M3" s="1">
        <f t="shared" ref="M3:M8" si="2">ROUND($L$2/$L3, 2)</f>
        <v>1.43</v>
      </c>
      <c r="N3" s="7">
        <f>M3*L3</f>
        <v>40.04</v>
      </c>
      <c r="O3" s="5">
        <v>506</v>
      </c>
      <c r="P3" s="1">
        <v>66</v>
      </c>
      <c r="Q3" s="1">
        <f t="shared" ref="Q3:Q8" si="3">ROUND($P$2/$P3, 2)</f>
        <v>1.21</v>
      </c>
      <c r="R3" s="7">
        <f>Q3*P3</f>
        <v>79.86</v>
      </c>
      <c r="S3" s="5">
        <v>633</v>
      </c>
      <c r="T3" s="1">
        <v>88</v>
      </c>
      <c r="U3" s="1">
        <f t="shared" ref="U3:U8" si="4">ROUND($T$2/$T3, 2)</f>
        <v>1.1399999999999999</v>
      </c>
      <c r="V3" s="7">
        <f>U3*T3</f>
        <v>100.32</v>
      </c>
      <c r="W3" s="5">
        <v>1266</v>
      </c>
      <c r="X3" s="22">
        <v>191</v>
      </c>
      <c r="Y3" s="1">
        <f t="shared" ref="Y3:Y8" si="5">ROUND($X$2/$X3, 2)</f>
        <v>1.05</v>
      </c>
      <c r="Z3" s="7">
        <f>Y3*X3</f>
        <v>200.55</v>
      </c>
      <c r="AA3" s="1">
        <v>1900</v>
      </c>
      <c r="AB3" s="22">
        <v>295</v>
      </c>
      <c r="AC3" s="1">
        <f t="shared" ref="AC3:AC8" si="6">ROUND($AB$2/$AB3, 2)</f>
        <v>1.02</v>
      </c>
      <c r="AD3" s="2">
        <f t="shared" ref="AD3:AD8" si="7">AC3*AB3</f>
        <v>300.89999999999998</v>
      </c>
      <c r="AE3" s="1">
        <v>2532</v>
      </c>
      <c r="AF3" s="22">
        <v>402</v>
      </c>
      <c r="AG3" s="1">
        <f t="shared" ref="AG3:AG8" si="8">ROUND($AF$2/$AF3, 2)</f>
        <v>1</v>
      </c>
      <c r="AH3" s="2">
        <f t="shared" ref="AH3:AH8" si="9">AG3*AF3</f>
        <v>402</v>
      </c>
      <c r="AI3" s="15"/>
      <c r="AJ3" s="30">
        <f>AJ$2/AK3</f>
        <v>505.05050505050508</v>
      </c>
      <c r="AK3" s="22">
        <v>0.99</v>
      </c>
      <c r="AL3" s="15"/>
      <c r="AM3" s="30">
        <f>AM$2/AN3</f>
        <v>606.06060606060612</v>
      </c>
      <c r="AN3" s="2">
        <f t="shared" ref="AN3:AN8" si="10">AK3</f>
        <v>0.99</v>
      </c>
      <c r="AO3" s="15"/>
      <c r="AP3" s="30">
        <f>AP$2/AQ3</f>
        <v>707.07070707070704</v>
      </c>
      <c r="AQ3" s="2">
        <f t="shared" ref="AQ3:AQ8" si="11">AN3</f>
        <v>0.99</v>
      </c>
      <c r="AR3" s="15"/>
      <c r="AS3" s="30">
        <f>AS$2/AT3</f>
        <v>808.08080808080808</v>
      </c>
      <c r="AT3" s="2">
        <f t="shared" ref="AT3:AT8" si="12">AN3</f>
        <v>0.99</v>
      </c>
    </row>
    <row r="4" spans="1:46" x14ac:dyDescent="0.25">
      <c r="A4" s="15">
        <v>10</v>
      </c>
      <c r="B4" s="17">
        <v>90</v>
      </c>
      <c r="C4" s="5">
        <v>42</v>
      </c>
      <c r="D4" s="1">
        <v>2.5</v>
      </c>
      <c r="E4" s="1">
        <f t="shared" si="0"/>
        <v>4</v>
      </c>
      <c r="F4" s="7">
        <f>E4*D4</f>
        <v>10</v>
      </c>
      <c r="G4" s="5">
        <v>84</v>
      </c>
      <c r="H4" s="1">
        <v>13</v>
      </c>
      <c r="I4" s="1">
        <f t="shared" si="1"/>
        <v>1.54</v>
      </c>
      <c r="J4" s="7">
        <f>I4*H4</f>
        <v>20.02</v>
      </c>
      <c r="K4" s="5">
        <v>168</v>
      </c>
      <c r="L4" s="1">
        <v>32</v>
      </c>
      <c r="M4" s="1">
        <f t="shared" si="2"/>
        <v>1.25</v>
      </c>
      <c r="N4" s="7">
        <f>M4*L4</f>
        <v>40</v>
      </c>
      <c r="O4" s="5">
        <v>337</v>
      </c>
      <c r="P4" s="1">
        <v>70</v>
      </c>
      <c r="Q4" s="1">
        <f t="shared" si="3"/>
        <v>1.1399999999999999</v>
      </c>
      <c r="R4" s="7">
        <f>Q4*P4</f>
        <v>79.8</v>
      </c>
      <c r="S4" s="5">
        <v>422</v>
      </c>
      <c r="T4" s="1">
        <v>108</v>
      </c>
      <c r="U4" s="1">
        <f t="shared" si="4"/>
        <v>0.93</v>
      </c>
      <c r="V4" s="7">
        <f>U4*T4</f>
        <v>100.44000000000001</v>
      </c>
      <c r="W4" s="5">
        <v>844</v>
      </c>
      <c r="X4" s="22">
        <v>226</v>
      </c>
      <c r="Y4" s="1">
        <f t="shared" si="5"/>
        <v>0.88</v>
      </c>
      <c r="Z4" s="7">
        <f t="shared" ref="Z4:Z8" si="13">Y4*X4</f>
        <v>198.88</v>
      </c>
      <c r="AA4" s="1">
        <v>1266</v>
      </c>
      <c r="AB4" s="22">
        <v>346</v>
      </c>
      <c r="AC4" s="1">
        <f t="shared" si="6"/>
        <v>0.87</v>
      </c>
      <c r="AD4" s="2">
        <f t="shared" si="7"/>
        <v>301.02</v>
      </c>
      <c r="AE4" s="1">
        <v>1688</v>
      </c>
      <c r="AF4" s="22">
        <v>470</v>
      </c>
      <c r="AG4" s="1">
        <f t="shared" si="8"/>
        <v>0.85</v>
      </c>
      <c r="AH4" s="2">
        <f t="shared" si="9"/>
        <v>399.5</v>
      </c>
      <c r="AI4" s="15"/>
      <c r="AJ4" s="30">
        <f t="shared" ref="AJ4:AJ8" si="14">AJ$2/AK4</f>
        <v>595.2380952380953</v>
      </c>
      <c r="AK4" s="22">
        <v>0.84</v>
      </c>
      <c r="AL4" s="15"/>
      <c r="AM4" s="30">
        <f t="shared" ref="AM4:AM8" si="15">AM$2/AN4</f>
        <v>714.28571428571433</v>
      </c>
      <c r="AN4" s="2">
        <f t="shared" si="10"/>
        <v>0.84</v>
      </c>
      <c r="AO4" s="15"/>
      <c r="AP4" s="30">
        <f t="shared" ref="AP4:AP8" si="16">AP$2/AQ4</f>
        <v>833.33333333333337</v>
      </c>
      <c r="AQ4" s="2">
        <f t="shared" si="11"/>
        <v>0.84</v>
      </c>
      <c r="AR4" s="15"/>
      <c r="AS4" s="30">
        <f t="shared" ref="AS4:AS8" si="17">AS$2/AT4</f>
        <v>952.38095238095241</v>
      </c>
      <c r="AT4" s="2">
        <f t="shared" si="12"/>
        <v>0.84</v>
      </c>
    </row>
    <row r="5" spans="1:46" x14ac:dyDescent="0.25">
      <c r="A5" s="15">
        <v>13</v>
      </c>
      <c r="B5" s="17">
        <v>117</v>
      </c>
      <c r="C5" s="5">
        <v>32</v>
      </c>
      <c r="D5" s="22">
        <v>1</v>
      </c>
      <c r="E5" s="1">
        <f t="shared" si="0"/>
        <v>10</v>
      </c>
      <c r="F5" s="7">
        <f t="shared" ref="F5:F8" si="18">E5*D5</f>
        <v>10</v>
      </c>
      <c r="G5" s="5">
        <v>64</v>
      </c>
      <c r="H5" s="22">
        <v>10</v>
      </c>
      <c r="I5" s="1">
        <f t="shared" si="1"/>
        <v>2</v>
      </c>
      <c r="J5" s="7">
        <f t="shared" ref="J5:J8" si="19">I5*H5</f>
        <v>20</v>
      </c>
      <c r="K5" s="5">
        <v>129</v>
      </c>
      <c r="L5" s="22">
        <v>33</v>
      </c>
      <c r="M5" s="1">
        <f t="shared" si="2"/>
        <v>1.21</v>
      </c>
      <c r="N5" s="7">
        <f t="shared" ref="N5:N8" si="20">M5*L5</f>
        <v>39.93</v>
      </c>
      <c r="O5" s="5">
        <v>259</v>
      </c>
      <c r="P5" s="22">
        <v>77</v>
      </c>
      <c r="Q5" s="1">
        <f t="shared" si="3"/>
        <v>1.04</v>
      </c>
      <c r="R5" s="7">
        <f t="shared" ref="R5:R8" si="21">Q5*P5</f>
        <v>80.08</v>
      </c>
      <c r="S5" s="5">
        <v>324</v>
      </c>
      <c r="T5" s="22">
        <v>111</v>
      </c>
      <c r="U5" s="1">
        <f t="shared" si="4"/>
        <v>0.9</v>
      </c>
      <c r="V5" s="7">
        <f t="shared" ref="V5:V8" si="22">U5*T5</f>
        <v>99.9</v>
      </c>
      <c r="W5" s="5">
        <v>649</v>
      </c>
      <c r="X5" s="22">
        <v>236</v>
      </c>
      <c r="Y5" s="1">
        <f t="shared" si="5"/>
        <v>0.85</v>
      </c>
      <c r="Z5" s="7">
        <f t="shared" si="13"/>
        <v>200.6</v>
      </c>
      <c r="AA5" s="1">
        <v>974</v>
      </c>
      <c r="AB5" s="22">
        <v>362</v>
      </c>
      <c r="AC5" s="1">
        <f t="shared" si="6"/>
        <v>0.83</v>
      </c>
      <c r="AD5" s="2">
        <f t="shared" si="7"/>
        <v>300.45999999999998</v>
      </c>
      <c r="AE5" s="1">
        <v>1298</v>
      </c>
      <c r="AF5" s="22">
        <v>487</v>
      </c>
      <c r="AG5" s="1">
        <f t="shared" si="8"/>
        <v>0.82</v>
      </c>
      <c r="AH5" s="2">
        <f t="shared" si="9"/>
        <v>399.34</v>
      </c>
      <c r="AI5" s="15"/>
      <c r="AJ5" s="30">
        <f t="shared" si="14"/>
        <v>617.28395061728395</v>
      </c>
      <c r="AK5" s="22">
        <v>0.81</v>
      </c>
      <c r="AL5" s="15"/>
      <c r="AM5" s="30">
        <f t="shared" si="15"/>
        <v>740.74074074074065</v>
      </c>
      <c r="AN5" s="2">
        <f t="shared" si="10"/>
        <v>0.81</v>
      </c>
      <c r="AO5" s="15"/>
      <c r="AP5" s="30">
        <f t="shared" si="16"/>
        <v>864.19753086419746</v>
      </c>
      <c r="AQ5" s="2">
        <f t="shared" si="11"/>
        <v>0.81</v>
      </c>
      <c r="AR5" s="15"/>
      <c r="AS5" s="30">
        <f t="shared" si="17"/>
        <v>987.65432098765427</v>
      </c>
      <c r="AT5" s="2">
        <f t="shared" si="12"/>
        <v>0.81</v>
      </c>
    </row>
    <row r="6" spans="1:46" x14ac:dyDescent="0.25">
      <c r="A6" s="15">
        <v>20</v>
      </c>
      <c r="B6" s="17">
        <v>180</v>
      </c>
      <c r="C6" s="5">
        <v>21</v>
      </c>
      <c r="D6" s="22">
        <v>0.1</v>
      </c>
      <c r="E6" s="1">
        <f t="shared" si="0"/>
        <v>100</v>
      </c>
      <c r="F6" s="7">
        <f t="shared" si="18"/>
        <v>10</v>
      </c>
      <c r="G6" s="5">
        <v>42</v>
      </c>
      <c r="H6" s="22">
        <v>3</v>
      </c>
      <c r="I6" s="1">
        <f t="shared" si="1"/>
        <v>6.67</v>
      </c>
      <c r="J6" s="7">
        <f t="shared" si="19"/>
        <v>20.009999999999998</v>
      </c>
      <c r="K6" s="5">
        <v>84</v>
      </c>
      <c r="L6" s="22">
        <v>23</v>
      </c>
      <c r="M6" s="1">
        <f t="shared" si="2"/>
        <v>1.74</v>
      </c>
      <c r="N6" s="7">
        <f t="shared" si="20"/>
        <v>40.020000000000003</v>
      </c>
      <c r="O6" s="5">
        <v>168</v>
      </c>
      <c r="P6" s="22">
        <v>69</v>
      </c>
      <c r="Q6" s="1">
        <f t="shared" si="3"/>
        <v>1.1599999999999999</v>
      </c>
      <c r="R6" s="7">
        <f t="shared" si="21"/>
        <v>80.039999999999992</v>
      </c>
      <c r="S6" s="5">
        <v>211</v>
      </c>
      <c r="T6" s="22">
        <v>105</v>
      </c>
      <c r="U6" s="1">
        <f t="shared" si="4"/>
        <v>0.95</v>
      </c>
      <c r="V6" s="7">
        <f t="shared" si="22"/>
        <v>99.75</v>
      </c>
      <c r="W6" s="5">
        <v>422</v>
      </c>
      <c r="X6" s="22">
        <v>234</v>
      </c>
      <c r="Y6" s="1">
        <f t="shared" si="5"/>
        <v>0.85</v>
      </c>
      <c r="Z6" s="7">
        <f t="shared" si="13"/>
        <v>198.9</v>
      </c>
      <c r="AA6" s="1">
        <v>633</v>
      </c>
      <c r="AB6" s="22">
        <v>365</v>
      </c>
      <c r="AC6" s="1">
        <f t="shared" si="6"/>
        <v>0.82</v>
      </c>
      <c r="AD6" s="2">
        <f t="shared" si="7"/>
        <v>299.29999999999995</v>
      </c>
      <c r="AE6" s="22">
        <v>844</v>
      </c>
      <c r="AF6" s="22">
        <v>491</v>
      </c>
      <c r="AG6" s="1">
        <f t="shared" si="8"/>
        <v>0.81</v>
      </c>
      <c r="AH6" s="2">
        <f t="shared" si="9"/>
        <v>397.71000000000004</v>
      </c>
      <c r="AI6" s="15"/>
      <c r="AJ6" s="30">
        <f t="shared" si="14"/>
        <v>625</v>
      </c>
      <c r="AK6" s="22">
        <v>0.8</v>
      </c>
      <c r="AL6" s="15"/>
      <c r="AM6" s="30">
        <f t="shared" si="15"/>
        <v>750</v>
      </c>
      <c r="AN6" s="2">
        <f t="shared" si="10"/>
        <v>0.8</v>
      </c>
      <c r="AO6" s="15"/>
      <c r="AP6" s="30">
        <f t="shared" si="16"/>
        <v>875</v>
      </c>
      <c r="AQ6" s="2">
        <f t="shared" si="11"/>
        <v>0.8</v>
      </c>
      <c r="AR6" s="15"/>
      <c r="AS6" s="30">
        <f t="shared" si="17"/>
        <v>1000</v>
      </c>
      <c r="AT6" s="2">
        <f t="shared" si="12"/>
        <v>0.8</v>
      </c>
    </row>
    <row r="7" spans="1:46" x14ac:dyDescent="0.25">
      <c r="A7" s="15">
        <v>25</v>
      </c>
      <c r="B7" s="17">
        <v>225</v>
      </c>
      <c r="C7" s="5">
        <v>16</v>
      </c>
      <c r="D7" s="22">
        <v>0.1</v>
      </c>
      <c r="E7" s="1">
        <f t="shared" si="0"/>
        <v>100</v>
      </c>
      <c r="F7" s="7">
        <f t="shared" si="18"/>
        <v>10</v>
      </c>
      <c r="G7" s="5">
        <v>33</v>
      </c>
      <c r="H7" s="22">
        <v>1</v>
      </c>
      <c r="I7" s="1">
        <f t="shared" si="1"/>
        <v>20</v>
      </c>
      <c r="J7" s="7">
        <f t="shared" si="19"/>
        <v>20</v>
      </c>
      <c r="K7" s="5">
        <v>67</v>
      </c>
      <c r="L7" s="22">
        <v>14</v>
      </c>
      <c r="M7" s="1">
        <f t="shared" si="2"/>
        <v>2.86</v>
      </c>
      <c r="N7" s="7">
        <f t="shared" si="20"/>
        <v>40.04</v>
      </c>
      <c r="O7" s="5">
        <v>135</v>
      </c>
      <c r="P7" s="22">
        <v>58</v>
      </c>
      <c r="Q7" s="1">
        <f t="shared" si="3"/>
        <v>1.38</v>
      </c>
      <c r="R7" s="7">
        <f t="shared" si="21"/>
        <v>80.039999999999992</v>
      </c>
      <c r="S7" s="5">
        <v>168</v>
      </c>
      <c r="T7" s="22">
        <v>95</v>
      </c>
      <c r="U7" s="1">
        <f t="shared" si="4"/>
        <v>1.05</v>
      </c>
      <c r="V7" s="7">
        <f t="shared" si="22"/>
        <v>99.75</v>
      </c>
      <c r="W7" s="5">
        <v>337</v>
      </c>
      <c r="X7" s="22">
        <v>221</v>
      </c>
      <c r="Y7" s="1">
        <f t="shared" si="5"/>
        <v>0.9</v>
      </c>
      <c r="Z7" s="7">
        <f t="shared" si="13"/>
        <v>198.9</v>
      </c>
      <c r="AA7" s="1">
        <v>506</v>
      </c>
      <c r="AB7" s="22">
        <v>351</v>
      </c>
      <c r="AC7" s="1">
        <f t="shared" si="6"/>
        <v>0.85</v>
      </c>
      <c r="AD7" s="2">
        <f t="shared" si="7"/>
        <v>298.34999999999997</v>
      </c>
      <c r="AE7" s="22">
        <v>674</v>
      </c>
      <c r="AF7" s="22">
        <v>477</v>
      </c>
      <c r="AG7" s="1">
        <f t="shared" si="8"/>
        <v>0.84</v>
      </c>
      <c r="AH7" s="2">
        <f t="shared" si="9"/>
        <v>400.68</v>
      </c>
      <c r="AI7" s="15"/>
      <c r="AJ7" s="30">
        <f t="shared" si="14"/>
        <v>602.40963855421694</v>
      </c>
      <c r="AK7" s="22">
        <v>0.83</v>
      </c>
      <c r="AL7" s="15"/>
      <c r="AM7" s="30">
        <f t="shared" si="15"/>
        <v>722.89156626506031</v>
      </c>
      <c r="AN7" s="2">
        <f t="shared" si="10"/>
        <v>0.83</v>
      </c>
      <c r="AO7" s="15"/>
      <c r="AP7" s="30">
        <f t="shared" si="16"/>
        <v>843.37349397590367</v>
      </c>
      <c r="AQ7" s="2">
        <f t="shared" si="11"/>
        <v>0.83</v>
      </c>
      <c r="AR7" s="15"/>
      <c r="AS7" s="30">
        <f t="shared" si="17"/>
        <v>963.85542168674704</v>
      </c>
      <c r="AT7" s="2">
        <f t="shared" si="12"/>
        <v>0.83</v>
      </c>
    </row>
    <row r="8" spans="1:46" ht="15.75" thickBot="1" x14ac:dyDescent="0.3">
      <c r="A8" s="21" t="s">
        <v>10</v>
      </c>
      <c r="B8" s="18">
        <v>255</v>
      </c>
      <c r="C8" s="6">
        <v>14</v>
      </c>
      <c r="D8" s="3">
        <v>0.1</v>
      </c>
      <c r="E8" s="3">
        <f t="shared" si="0"/>
        <v>100</v>
      </c>
      <c r="F8" s="8">
        <f t="shared" si="18"/>
        <v>10</v>
      </c>
      <c r="G8" s="6">
        <v>29</v>
      </c>
      <c r="H8" s="3">
        <v>1</v>
      </c>
      <c r="I8" s="3">
        <f t="shared" si="1"/>
        <v>20</v>
      </c>
      <c r="J8" s="8">
        <f t="shared" si="19"/>
        <v>20</v>
      </c>
      <c r="K8" s="6">
        <v>59</v>
      </c>
      <c r="L8" s="3">
        <v>10</v>
      </c>
      <c r="M8" s="3">
        <f t="shared" si="2"/>
        <v>4</v>
      </c>
      <c r="N8" s="8">
        <f t="shared" si="20"/>
        <v>40</v>
      </c>
      <c r="O8" s="6">
        <v>119</v>
      </c>
      <c r="P8" s="3">
        <v>50</v>
      </c>
      <c r="Q8" s="3">
        <f t="shared" si="3"/>
        <v>1.6</v>
      </c>
      <c r="R8" s="8">
        <f t="shared" si="21"/>
        <v>80</v>
      </c>
      <c r="S8" s="6">
        <v>149</v>
      </c>
      <c r="T8" s="3">
        <v>84</v>
      </c>
      <c r="U8" s="3">
        <f t="shared" si="4"/>
        <v>1.19</v>
      </c>
      <c r="V8" s="8">
        <f t="shared" si="22"/>
        <v>99.96</v>
      </c>
      <c r="W8" s="6">
        <v>298</v>
      </c>
      <c r="X8" s="3">
        <v>207</v>
      </c>
      <c r="Y8" s="3">
        <f t="shared" si="5"/>
        <v>0.97</v>
      </c>
      <c r="Z8" s="8">
        <f t="shared" si="13"/>
        <v>200.79</v>
      </c>
      <c r="AA8" s="3">
        <v>447</v>
      </c>
      <c r="AB8" s="3">
        <v>331</v>
      </c>
      <c r="AC8" s="3">
        <f t="shared" si="6"/>
        <v>0.91</v>
      </c>
      <c r="AD8" s="4">
        <f t="shared" si="7"/>
        <v>301.21000000000004</v>
      </c>
      <c r="AE8" s="3">
        <v>596</v>
      </c>
      <c r="AF8" s="3">
        <v>454</v>
      </c>
      <c r="AG8" s="3">
        <f t="shared" si="8"/>
        <v>0.88</v>
      </c>
      <c r="AH8" s="4">
        <f t="shared" si="9"/>
        <v>399.52</v>
      </c>
      <c r="AI8" s="35"/>
      <c r="AJ8" s="32">
        <f t="shared" si="14"/>
        <v>581.39534883720933</v>
      </c>
      <c r="AK8" s="31">
        <v>0.86</v>
      </c>
      <c r="AL8" s="35"/>
      <c r="AM8" s="32">
        <f t="shared" si="15"/>
        <v>697.67441860465112</v>
      </c>
      <c r="AN8" s="4">
        <f t="shared" si="10"/>
        <v>0.86</v>
      </c>
      <c r="AO8" s="35"/>
      <c r="AP8" s="32">
        <f t="shared" si="16"/>
        <v>813.95348837209303</v>
      </c>
      <c r="AQ8" s="4">
        <f t="shared" si="11"/>
        <v>0.86</v>
      </c>
      <c r="AR8" s="35"/>
      <c r="AS8" s="32">
        <f t="shared" si="17"/>
        <v>930.23255813953494</v>
      </c>
      <c r="AT8" s="4">
        <f t="shared" si="12"/>
        <v>0.86</v>
      </c>
    </row>
    <row r="9" spans="1:46" ht="15.75" thickBot="1" x14ac:dyDescent="0.3"/>
    <row r="10" spans="1:46" ht="15.75" thickBot="1" x14ac:dyDescent="0.3">
      <c r="A10" s="23" t="s">
        <v>24</v>
      </c>
      <c r="B10" s="28"/>
      <c r="C10" s="28"/>
      <c r="D10" s="28"/>
      <c r="E10" s="28"/>
      <c r="F10" s="36"/>
      <c r="G10" s="36"/>
      <c r="H10" s="36"/>
      <c r="I10" s="36"/>
      <c r="J10" s="36"/>
      <c r="K10" s="36"/>
      <c r="L10" s="36"/>
      <c r="M10" s="29"/>
      <c r="O10" s="23" t="s">
        <v>25</v>
      </c>
      <c r="P10" s="36"/>
      <c r="Q10" s="36"/>
      <c r="R10" s="2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/>
    </row>
    <row r="11" spans="1:46" ht="15.75" thickBot="1" x14ac:dyDescent="0.3">
      <c r="A11" s="38" t="s">
        <v>0</v>
      </c>
      <c r="B11" s="36">
        <v>10</v>
      </c>
      <c r="C11" s="36">
        <v>20</v>
      </c>
      <c r="D11" s="36">
        <v>40</v>
      </c>
      <c r="E11" s="36">
        <v>80</v>
      </c>
      <c r="F11" s="36">
        <f>$T2</f>
        <v>100</v>
      </c>
      <c r="G11" s="36">
        <f>$X2</f>
        <v>200</v>
      </c>
      <c r="H11" s="36">
        <f>$AB2</f>
        <v>300</v>
      </c>
      <c r="I11" s="36">
        <f>$AF2</f>
        <v>400</v>
      </c>
      <c r="J11" s="36">
        <f>$AJ2</f>
        <v>500</v>
      </c>
      <c r="K11" s="36">
        <f>$AM2</f>
        <v>600</v>
      </c>
      <c r="L11" s="36">
        <f>$AP2</f>
        <v>700</v>
      </c>
      <c r="M11" s="37">
        <f>$AS2</f>
        <v>800</v>
      </c>
      <c r="O11" s="38" t="s">
        <v>0</v>
      </c>
      <c r="P11" s="36">
        <v>10</v>
      </c>
      <c r="Q11" s="36">
        <v>20</v>
      </c>
      <c r="R11" s="36">
        <v>40</v>
      </c>
      <c r="S11" s="36">
        <v>80</v>
      </c>
      <c r="T11" s="36">
        <v>100</v>
      </c>
      <c r="U11" s="36">
        <v>200</v>
      </c>
      <c r="V11" s="36">
        <v>300</v>
      </c>
      <c r="W11" s="36">
        <v>400</v>
      </c>
      <c r="X11" s="36">
        <v>500</v>
      </c>
      <c r="Y11" s="36">
        <v>600</v>
      </c>
      <c r="Z11" s="36">
        <v>700</v>
      </c>
      <c r="AA11" s="36">
        <v>800</v>
      </c>
      <c r="AB11" s="36">
        <v>900</v>
      </c>
      <c r="AC11" s="37">
        <v>1000</v>
      </c>
    </row>
    <row r="12" spans="1:46" x14ac:dyDescent="0.25">
      <c r="A12" s="39">
        <v>60</v>
      </c>
      <c r="B12" s="41">
        <f>B$11/($B$22*POWER($A12,3)+($C$22*POWER($A12,2))+($D$22*$A12)+$E$22)</f>
        <v>1.9964054926964689</v>
      </c>
      <c r="C12" s="41">
        <f>C$11/($B$23*POWER($A12,3)+($C$23*POWER($A12,2))+($D$23*$A12)+$E$23)</f>
        <v>1.5127317714759663</v>
      </c>
      <c r="D12" s="41">
        <f>D$11/($B$24*POWER($A12,3)+($C$24*POWER($A12,2))+($D$24*$A12)+$E$24)</f>
        <v>1.4375720047672389</v>
      </c>
      <c r="E12" s="41">
        <f>E$11/($B$25*POWER($A12,3)+($C$25*POWER($A12,2))+($D$25*$A12)+$E$25)</f>
        <v>1.2268484988946393</v>
      </c>
      <c r="F12" s="41">
        <f t="shared" ref="F12:F19" si="23">F$11/($B$26*POWER($A12,3)+($C$26*POWER($A12,2))+($D$26*$A12)+$E$26)</f>
        <v>1.1247693787189728</v>
      </c>
      <c r="G12" s="41">
        <f t="shared" ref="G12:G19" si="24">G$11/($B$27*POWER($A12,3)+($C$27*POWER($A12,2))+($D$27*$A12)+$E$27)</f>
        <v>1.0413302130998581</v>
      </c>
      <c r="H12" s="41">
        <f t="shared" ref="H12:H19" si="25">H$11/($B$28*POWER($A12,3)+($C$28*POWER($A12,2))+($D$28*$A12)+$E$28)</f>
        <v>1.011337253217806</v>
      </c>
      <c r="I12" s="41">
        <f t="shared" ref="I12:I19" si="26">I$11/($B$29*POWER($A12,3)+($C$29*POWER($A12,2))+($D$29*$A12)+$E$29)</f>
        <v>0.98823332402529107</v>
      </c>
      <c r="J12" s="41">
        <f t="shared" ref="J12:J19" si="27">J$11/($B$30*POWER($A12,3)+($C$30*POWER($A12,2))+($D$30*$A12)+$E$30)</f>
        <v>0.98394433694043759</v>
      </c>
      <c r="K12" s="41">
        <f t="shared" ref="K12:K19" si="28">K$11/($B$31*POWER($A12,3)+($C$31*POWER($A12,2))+($D$31*$A12)+$E$31)</f>
        <v>0.98394433694043715</v>
      </c>
      <c r="L12" s="41">
        <f t="shared" ref="L12:L19" si="29">L$11/($B$32*POWER($A12,3)+($C$32*POWER($A12,2))+($D$32*$A12)+$E$32)</f>
        <v>0.98394433694043737</v>
      </c>
      <c r="M12" s="42">
        <f t="shared" ref="M12:M19" si="30">M$11/($B$33*POWER($A12,3)+($C$33*POWER($A12,2))+($D$33*$A12)+$E$33)</f>
        <v>0.9839443369404377</v>
      </c>
      <c r="O12" s="39">
        <f t="shared" ref="O12:O19" si="31">$A12</f>
        <v>60</v>
      </c>
      <c r="P12" s="1">
        <f>ROUND(($H$22*POWER(P$11,6)+($I$22*POWER(P$11,5))+$J$22*POWER(P$11,4)+$K$22*POWER(P$11,3)+$L$22*POWER(P$11,2)+($M$22*P$11)+$N$22),2)</f>
        <v>1.61</v>
      </c>
      <c r="Q12" s="1">
        <f>ROUND(($H$22*POWER(Q$11,6)+($I$22*POWER(Q$11,5))+$J$22*POWER(Q$11,4)+$K$22*POWER(Q$11,3)+$L$22*POWER(Q$11,2)+($M$22*Q$11)+$N$22),2)</f>
        <v>1.53</v>
      </c>
      <c r="R12" s="1">
        <f>ROUND(($H$22*POWER(R$11,6)+($I$22*POWER(R$11,5))+$J$22*POWER(R$11,4)+$K$22*POWER(R$11,3)+$L$22*POWER(R$11,2)+($M$22*R$11)+$N$22),2)</f>
        <v>1.4</v>
      </c>
      <c r="S12" s="1">
        <f>ROUND(($H$22*POWER(S$11,6)+($I$22*POWER(S$11,5))+$J$22*POWER(S$11,4)+$K$22*POWER(S$11,3)+$L$22*POWER(S$11,2)+($M$22*S$11)+$N$22),2)</f>
        <v>1.22</v>
      </c>
      <c r="T12" s="1">
        <f>ROUND(($H$22*POWER(T$11,6)+($I$22*POWER(T$11,5))+$J$22*POWER(T$11,4)+$K$22*POWER(T$11,3)+$L$22*POWER(T$11,2)+($M$22*T$11)+$N$22),2)</f>
        <v>1.1599999999999999</v>
      </c>
      <c r="U12" s="1">
        <f t="shared" ref="U12:AC12" si="32">ROUND(($H$22*POWER(U$11,6)+($I$22*POWER(U$11,5))+$J$22*POWER(U$11,4)+$K$22*POWER(U$11,3)+$L$22*POWER(U$11,2)+($M$22*U$11)+$N$22),2)</f>
        <v>1.03</v>
      </c>
      <c r="V12" s="1">
        <f t="shared" si="32"/>
        <v>1.01</v>
      </c>
      <c r="W12" s="1">
        <f t="shared" si="32"/>
        <v>0.99</v>
      </c>
      <c r="X12" s="1">
        <f t="shared" si="32"/>
        <v>0.98</v>
      </c>
      <c r="Y12" s="1">
        <f t="shared" si="32"/>
        <v>0.98</v>
      </c>
      <c r="Z12" s="1">
        <f t="shared" si="32"/>
        <v>0.99</v>
      </c>
      <c r="AA12" s="1">
        <f t="shared" si="32"/>
        <v>0.98</v>
      </c>
      <c r="AB12" s="1">
        <f t="shared" si="32"/>
        <v>1.02</v>
      </c>
      <c r="AC12" s="2">
        <f t="shared" si="32"/>
        <v>1.28</v>
      </c>
    </row>
    <row r="13" spans="1:46" ht="15" customHeight="1" x14ac:dyDescent="0.25">
      <c r="A13" s="39">
        <v>90</v>
      </c>
      <c r="B13" s="41">
        <f t="shared" ref="B13:B19" si="33">B$11/($B$22*POWER($A13,3)+($C$22*POWER($A13,2))+($D$22*$A13)+$E$22)</f>
        <v>4.0761138182085466</v>
      </c>
      <c r="C13" s="41">
        <f t="shared" ref="C13:C19" si="34">C$11/($B$23*POWER($A13,3)+($C$23*POWER($A13,2))+($D$23*$A13)+$E$23)</f>
        <v>1.6061823285458392</v>
      </c>
      <c r="D13" s="41">
        <f t="shared" ref="D13:D19" si="35">D$11/($B$24*POWER($A13,3)+($C$24*POWER($A13,2))+($D$24*$A13)+$E$24)</f>
        <v>1.2288712234391901</v>
      </c>
      <c r="E13" s="41">
        <f t="shared" ref="E13:E19" si="36">E$11/($B$25*POWER($A13,3)+($C$25*POWER($A13,2))+($D$25*$A13)+$E$25)</f>
        <v>1.1037435429102638</v>
      </c>
      <c r="F13" s="41">
        <f t="shared" si="23"/>
        <v>0.94637748718697767</v>
      </c>
      <c r="G13" s="41">
        <f t="shared" si="24"/>
        <v>0.89582608103955585</v>
      </c>
      <c r="H13" s="41">
        <f t="shared" si="25"/>
        <v>0.87751695843531952</v>
      </c>
      <c r="I13" s="41">
        <f t="shared" si="26"/>
        <v>0.8641871088686619</v>
      </c>
      <c r="J13" s="41">
        <f t="shared" si="27"/>
        <v>0.85262648612151259</v>
      </c>
      <c r="K13" s="41">
        <f t="shared" si="28"/>
        <v>0.85262648612151237</v>
      </c>
      <c r="L13" s="41">
        <f t="shared" si="29"/>
        <v>0.85262648612151248</v>
      </c>
      <c r="M13" s="42">
        <f t="shared" si="30"/>
        <v>0.85262648612151259</v>
      </c>
      <c r="O13" s="39">
        <f t="shared" si="31"/>
        <v>90</v>
      </c>
      <c r="P13" s="1">
        <f>ROUND(($H$23*POWER(P$11,6)+($I$23*POWER(P$11,5))+$J$23*POWER(P$11,4)+$K$23*POWER(P$11,3)+$L$23*POWER(P$11,2)+($M$23*P$11)+$N$23),2)</f>
        <v>2.08</v>
      </c>
      <c r="Q13" s="1">
        <f>ROUND(($H$23*POWER(Q$11,6)+($I$23*POWER(Q$11,5))+$J$23*POWER(Q$11,4)+$K$23*POWER(Q$11,3)+$L$23*POWER(Q$11,2)+($M$23*Q$11)+$N$23),2)</f>
        <v>1.85</v>
      </c>
      <c r="R13" s="1">
        <f>ROUND(($H$23*POWER(R$11,6)+($I$23*POWER(R$11,5))+$J$23*POWER(R$11,4)+$K$23*POWER(R$11,3)+$L$23*POWER(R$11,2)+($M$23*R$11)+$N$23),2)</f>
        <v>1.5</v>
      </c>
      <c r="S13" s="1">
        <f>ROUND(($H$23*POWER(S$11,6)+($I$23*POWER(S$11,5))+$J$23*POWER(S$11,4)+$K$23*POWER(S$11,3)+$L$23*POWER(S$11,2)+($M$23*S$11)+$N$23),2)</f>
        <v>1.08</v>
      </c>
      <c r="T13" s="1">
        <f>ROUND(($H$23*POWER(T$11,6)+($I$23*POWER(T$11,5))+$J$23*POWER(T$11,4)+$K$23*POWER(T$11,3)+$L$23*POWER(T$11,2)+($M$23*T$11)+$N$23),2)</f>
        <v>0.98</v>
      </c>
      <c r="U13" s="1">
        <f t="shared" ref="U13:AC13" si="37">ROUND(($H$23*POWER(U$11,6)+($I$23*POWER(U$11,5))+$J$23*POWER(U$11,4)+$K$23*POWER(U$11,3)+$L$23*POWER(U$11,2)+($M$23*U$11)+$N$23),2)</f>
        <v>0.87</v>
      </c>
      <c r="V13" s="1">
        <f t="shared" si="37"/>
        <v>0.9</v>
      </c>
      <c r="W13" s="1">
        <f t="shared" si="37"/>
        <v>0.86</v>
      </c>
      <c r="X13" s="1">
        <f t="shared" si="37"/>
        <v>0.84</v>
      </c>
      <c r="Y13" s="1">
        <f t="shared" si="37"/>
        <v>0.87</v>
      </c>
      <c r="Z13" s="1">
        <f t="shared" si="37"/>
        <v>0.85</v>
      </c>
      <c r="AA13" s="1">
        <f t="shared" si="37"/>
        <v>0.85</v>
      </c>
      <c r="AB13" s="1">
        <f t="shared" si="37"/>
        <v>1.67</v>
      </c>
      <c r="AC13" s="2">
        <f t="shared" si="37"/>
        <v>5.67</v>
      </c>
    </row>
    <row r="14" spans="1:46" x14ac:dyDescent="0.25">
      <c r="A14" s="39">
        <v>120</v>
      </c>
      <c r="B14" s="41">
        <f t="shared" si="33"/>
        <v>10.49968954437537</v>
      </c>
      <c r="C14" s="41">
        <f t="shared" si="34"/>
        <v>2.0081177178453387</v>
      </c>
      <c r="D14" s="41">
        <f t="shared" si="35"/>
        <v>1.2366333628525221</v>
      </c>
      <c r="E14" s="41">
        <f t="shared" si="36"/>
        <v>1.0662893652859236</v>
      </c>
      <c r="F14" s="41">
        <f t="shared" si="23"/>
        <v>0.8883624149770889</v>
      </c>
      <c r="G14" s="41">
        <f t="shared" si="24"/>
        <v>0.83898119732333032</v>
      </c>
      <c r="H14" s="41">
        <f t="shared" si="25"/>
        <v>0.82052325067309784</v>
      </c>
      <c r="I14" s="41">
        <f t="shared" si="26"/>
        <v>0.81170063055654296</v>
      </c>
      <c r="J14" s="41">
        <f t="shared" si="27"/>
        <v>0.79899374091967801</v>
      </c>
      <c r="K14" s="41">
        <f t="shared" si="28"/>
        <v>0.79899374091967779</v>
      </c>
      <c r="L14" s="41">
        <f t="shared" si="29"/>
        <v>0.79899374091967779</v>
      </c>
      <c r="M14" s="42">
        <f t="shared" si="30"/>
        <v>0.7989937409196779</v>
      </c>
      <c r="O14" s="39">
        <f t="shared" si="31"/>
        <v>120</v>
      </c>
      <c r="P14" s="1">
        <f>ROUND(($H$24*POWER(P$11,6)+($I$24*POWER(P$11,5))+$J$24*POWER(P$11,4)+$K$24*POWER(P$11,3)+$L$24*POWER(P$11,2)+($M$24*P$11)+$N$24),2)</f>
        <v>1.03</v>
      </c>
      <c r="Q14" s="1">
        <f>ROUND(($H$24*POWER(Q$11,6)+($I$24*POWER(Q$11,5))+$J$24*POWER(Q$11,4)+$K$24*POWER(Q$11,3)+$L$24*POWER(Q$11,2)+($M$24*Q$11)+$N$24),2)</f>
        <v>1</v>
      </c>
      <c r="R14" s="1">
        <f>ROUND(($H$24*POWER(R$11,6)+($I$24*POWER(R$11,5))+$J$24*POWER(R$11,4)+$K$24*POWER(R$11,3)+$L$24*POWER(R$11,2)+($M$24*R$11)+$N$24),2)</f>
        <v>0.97</v>
      </c>
      <c r="S14" s="1">
        <f>ROUND(($H$24*POWER(S$11,6)+($I$24*POWER(S$11,5))+$J$24*POWER(S$11,4)+$K$24*POWER(S$11,3)+$L$24*POWER(S$11,2)+($M$24*S$11)+$N$24),2)</f>
        <v>0.91</v>
      </c>
      <c r="T14" s="1">
        <f>ROUND(($H$24*POWER(T$11,6)+($I$24*POWER(T$11,5))+$J$24*POWER(T$11,4)+$K$24*POWER(T$11,3)+$L$24*POWER(T$11,2)+($M$24*T$11)+$N$24),2)</f>
        <v>0.89</v>
      </c>
      <c r="U14" s="1">
        <f t="shared" ref="U14:AC14" si="38">ROUND(($H$24*POWER(U$11,6)+($I$24*POWER(U$11,5))+$J$24*POWER(U$11,4)+$K$24*POWER(U$11,3)+$L$24*POWER(U$11,2)+($M$24*U$11)+$N$24),2)</f>
        <v>0.84</v>
      </c>
      <c r="V14" s="1">
        <f t="shared" si="38"/>
        <v>0.82</v>
      </c>
      <c r="W14" s="1">
        <f t="shared" si="38"/>
        <v>0.81</v>
      </c>
      <c r="X14" s="1">
        <f t="shared" si="38"/>
        <v>0.8</v>
      </c>
      <c r="Y14" s="1">
        <f t="shared" si="38"/>
        <v>0.8</v>
      </c>
      <c r="Z14" s="1">
        <f t="shared" si="38"/>
        <v>0.8</v>
      </c>
      <c r="AA14" s="1">
        <f t="shared" si="38"/>
        <v>0.8</v>
      </c>
      <c r="AB14" s="1">
        <f t="shared" si="38"/>
        <v>0.79</v>
      </c>
      <c r="AC14" s="2">
        <f t="shared" si="38"/>
        <v>0.81</v>
      </c>
    </row>
    <row r="15" spans="1:46" x14ac:dyDescent="0.25">
      <c r="A15" s="39">
        <v>150</v>
      </c>
      <c r="B15" s="41">
        <f t="shared" si="33"/>
        <v>41.850091505732124</v>
      </c>
      <c r="C15" s="41">
        <f t="shared" si="34"/>
        <v>3.0156992948233383</v>
      </c>
      <c r="D15" s="41">
        <f t="shared" si="35"/>
        <v>1.3944157883293187</v>
      </c>
      <c r="E15" s="41">
        <f t="shared" si="36"/>
        <v>1.0861175073688574</v>
      </c>
      <c r="F15" s="41">
        <f t="shared" si="23"/>
        <v>0.89312550859333828</v>
      </c>
      <c r="G15" s="41">
        <f t="shared" si="24"/>
        <v>0.82923793383903066</v>
      </c>
      <c r="H15" s="41">
        <f t="shared" si="25"/>
        <v>0.80520049523895065</v>
      </c>
      <c r="I15" s="41">
        <f t="shared" si="26"/>
        <v>0.79812117088983603</v>
      </c>
      <c r="J15" s="41">
        <f t="shared" si="27"/>
        <v>0.78614322257986613</v>
      </c>
      <c r="K15" s="41">
        <f t="shared" si="28"/>
        <v>0.78614322257986591</v>
      </c>
      <c r="L15" s="41">
        <f t="shared" si="29"/>
        <v>0.78614322257986613</v>
      </c>
      <c r="M15" s="42">
        <f t="shared" si="30"/>
        <v>0.78614322257986602</v>
      </c>
      <c r="O15" s="39">
        <f t="shared" si="31"/>
        <v>150</v>
      </c>
      <c r="P15" s="1">
        <f>ROUND(($H$25*POWER(P$11,6)+($I$25*POWER(P$11,5))+$J$25*POWER(P$11,4)+$K$25*POWER(P$11,3)+$L$25*POWER(P$11,2)+($M$25*P$11)+$N$25),2)</f>
        <v>2.25</v>
      </c>
      <c r="Q15" s="1">
        <f>ROUND(($H$25*POWER(Q$11,6)+($I$25*POWER(Q$11,5))+$J$25*POWER(Q$11,4)+$K$25*POWER(Q$11,3)+$L$25*POWER(Q$11,2)+($M$25*Q$11)+$N$25),2)</f>
        <v>1.99</v>
      </c>
      <c r="R15" s="1">
        <f>ROUND(($H$25*POWER(R$11,6)+($I$25*POWER(R$11,5))+$J$25*POWER(R$11,4)+$K$25*POWER(R$11,3)+$L$25*POWER(R$11,2)+($M$25*R$11)+$N$25),2)</f>
        <v>1.57</v>
      </c>
      <c r="S15" s="1">
        <f>ROUND(($H$25*POWER(S$11,6)+($I$25*POWER(S$11,5))+$J$25*POWER(S$11,4)+$K$25*POWER(S$11,3)+$L$25*POWER(S$11,2)+($M$25*S$11)+$N$25),2)</f>
        <v>1.06</v>
      </c>
      <c r="T15" s="1">
        <f>ROUND(($H$25*POWER(T$11,6)+($I$25*POWER(T$11,5))+$J$25*POWER(T$11,4)+$K$25*POWER(T$11,3)+$L$25*POWER(T$11,2)+($M$25*T$11)+$N$25),2)</f>
        <v>0.93</v>
      </c>
      <c r="U15" s="1">
        <f t="shared" ref="U15:AC15" si="39">ROUND(($H$25*POWER(U$11,6)+($I$25*POWER(U$11,5))+$J$25*POWER(U$11,4)+$K$25*POWER(U$11,3)+$L$25*POWER(U$11,2)+($M$25*U$11)+$N$25),2)</f>
        <v>0.8</v>
      </c>
      <c r="V15" s="1">
        <f t="shared" si="39"/>
        <v>0.83</v>
      </c>
      <c r="W15" s="1">
        <f t="shared" si="39"/>
        <v>0.79</v>
      </c>
      <c r="X15" s="1">
        <f t="shared" si="39"/>
        <v>0.77</v>
      </c>
      <c r="Y15" s="1">
        <f t="shared" si="39"/>
        <v>0.8</v>
      </c>
      <c r="Z15" s="1">
        <f t="shared" si="39"/>
        <v>0.78</v>
      </c>
      <c r="AA15" s="1">
        <f t="shared" si="39"/>
        <v>0.79</v>
      </c>
      <c r="AB15" s="1">
        <f t="shared" si="39"/>
        <v>1.75</v>
      </c>
      <c r="AC15" s="2">
        <f t="shared" si="39"/>
        <v>6.44</v>
      </c>
    </row>
    <row r="16" spans="1:46" x14ac:dyDescent="0.25">
      <c r="A16" s="39">
        <v>180</v>
      </c>
      <c r="B16" s="41">
        <f t="shared" si="33"/>
        <v>219.27922749564561</v>
      </c>
      <c r="C16" s="41">
        <f t="shared" si="34"/>
        <v>5.9580157751340463</v>
      </c>
      <c r="D16" s="41">
        <f t="shared" si="35"/>
        <v>1.7357962012390356</v>
      </c>
      <c r="E16" s="41">
        <f t="shared" si="36"/>
        <v>1.1563553436580756</v>
      </c>
      <c r="F16" s="41">
        <f t="shared" si="23"/>
        <v>0.94141954964229679</v>
      </c>
      <c r="G16" s="41">
        <f t="shared" si="24"/>
        <v>0.84960518133202245</v>
      </c>
      <c r="H16" s="41">
        <f t="shared" si="25"/>
        <v>0.81644222564854907</v>
      </c>
      <c r="I16" s="41">
        <f t="shared" si="26"/>
        <v>0.80866698223264588</v>
      </c>
      <c r="J16" s="41">
        <f t="shared" si="27"/>
        <v>0.79760449817089185</v>
      </c>
      <c r="K16" s="41">
        <f t="shared" si="28"/>
        <v>0.79760449817089141</v>
      </c>
      <c r="L16" s="41">
        <f t="shared" si="29"/>
        <v>0.79760449817089174</v>
      </c>
      <c r="M16" s="42">
        <f t="shared" si="30"/>
        <v>0.79760449817089185</v>
      </c>
      <c r="O16" s="39">
        <f t="shared" si="31"/>
        <v>180</v>
      </c>
      <c r="P16" s="1">
        <f>ROUND(($H$26*POWER(P$11,6)+($I$26*POWER(P$11,5))+$J$26*POWER(P$11,4)+$K$26*POWER(P$11,3)+$L$26*POWER(P$11,2)+($M$26*P$11)+$N$26),2)</f>
        <v>2.44</v>
      </c>
      <c r="Q16" s="1">
        <f>ROUND(($H$26*POWER(Q$11,6)+($I$26*POWER(Q$11,5))+$J$26*POWER(Q$11,4)+$K$26*POWER(Q$11,3)+$L$26*POWER(Q$11,2)+($M$26*Q$11)+$N$26),2)</f>
        <v>2.15</v>
      </c>
      <c r="R16" s="1">
        <f>ROUND(($H$26*POWER(R$11,6)+($I$26*POWER(R$11,5))+$J$26*POWER(R$11,4)+$K$26*POWER(R$11,3)+$L$26*POWER(R$11,2)+($M$26*R$11)+$N$26),2)</f>
        <v>1.69</v>
      </c>
      <c r="S16" s="1">
        <f>ROUND(($H$26*POWER(S$11,6)+($I$26*POWER(S$11,5))+$J$26*POWER(S$11,4)+$K$26*POWER(S$11,3)+$L$26*POWER(S$11,2)+($M$26*S$11)+$N$26),2)</f>
        <v>1.1299999999999999</v>
      </c>
      <c r="T16" s="1">
        <f>ROUND(($H$26*POWER(T$11,6)+($I$26*POWER(T$11,5))+$J$26*POWER(T$11,4)+$K$26*POWER(T$11,3)+$L$26*POWER(T$11,2)+($M$26*T$11)+$N$26),2)</f>
        <v>0.98</v>
      </c>
      <c r="U16" s="1">
        <f t="shared" ref="U16:AC16" si="40">ROUND(($H$26*POWER(U$11,6)+($I$26*POWER(U$11,5))+$J$26*POWER(U$11,4)+$K$26*POWER(U$11,3)+$L$26*POWER(U$11,2)+($M$26*U$11)+$N$26),2)</f>
        <v>0.82</v>
      </c>
      <c r="V16" s="1">
        <f t="shared" si="40"/>
        <v>0.85</v>
      </c>
      <c r="W16" s="1">
        <f t="shared" si="40"/>
        <v>0.8</v>
      </c>
      <c r="X16" s="1">
        <f t="shared" si="40"/>
        <v>0.78</v>
      </c>
      <c r="Y16" s="1">
        <f t="shared" si="40"/>
        <v>0.81</v>
      </c>
      <c r="Z16" s="1">
        <f t="shared" si="40"/>
        <v>0.79</v>
      </c>
      <c r="AA16" s="1">
        <f t="shared" si="40"/>
        <v>0.8</v>
      </c>
      <c r="AB16" s="1">
        <f t="shared" si="40"/>
        <v>1.83</v>
      </c>
      <c r="AC16" s="2">
        <f t="shared" si="40"/>
        <v>6.86</v>
      </c>
    </row>
    <row r="17" spans="1:29" x14ac:dyDescent="0.25">
      <c r="A17" s="39">
        <v>210</v>
      </c>
      <c r="B17" s="41">
        <f t="shared" si="33"/>
        <v>95.195953261659383</v>
      </c>
      <c r="C17" s="41">
        <f t="shared" si="34"/>
        <v>19.5706443206047</v>
      </c>
      <c r="D17" s="41">
        <f t="shared" si="35"/>
        <v>2.367568494405174</v>
      </c>
      <c r="E17" s="41">
        <f t="shared" si="36"/>
        <v>1.2817234305888059</v>
      </c>
      <c r="F17" s="41">
        <f t="shared" si="23"/>
        <v>1.0236169972668931</v>
      </c>
      <c r="G17" s="41">
        <f t="shared" si="24"/>
        <v>0.8897514302876135</v>
      </c>
      <c r="H17" s="41">
        <f t="shared" si="25"/>
        <v>0.84523401117349151</v>
      </c>
      <c r="I17" s="41">
        <f t="shared" si="26"/>
        <v>0.83366344339096043</v>
      </c>
      <c r="J17" s="41">
        <f t="shared" si="27"/>
        <v>0.82218565332230276</v>
      </c>
      <c r="K17" s="41">
        <f t="shared" si="28"/>
        <v>0.82218565332230276</v>
      </c>
      <c r="L17" s="41">
        <f t="shared" si="29"/>
        <v>0.82218565332230298</v>
      </c>
      <c r="M17" s="42">
        <f t="shared" si="30"/>
        <v>0.82218565332230265</v>
      </c>
      <c r="O17" s="39">
        <f t="shared" si="31"/>
        <v>210</v>
      </c>
      <c r="P17" s="1">
        <f>ROUND(($H$27*POWER(P$11,6)+($I$27*POWER(P$11,5))+$J$27*POWER(P$11,4)+$K$27*POWER(P$11,3)+$L$27*POWER(P$11,2)+($M$27*P$11)+$N$27),2)</f>
        <v>1.33</v>
      </c>
      <c r="Q17" s="1">
        <f>ROUND(($H$27*POWER(Q$11,6)+($I$27*POWER(Q$11,5))+$J$27*POWER(Q$11,4)+$K$27*POWER(Q$11,3)+$L$27*POWER(Q$11,2)+($M$27*Q$11)+$N$27),2)</f>
        <v>1.28</v>
      </c>
      <c r="R17" s="1">
        <f>ROUND(($H$27*POWER(R$11,6)+($I$27*POWER(R$11,5))+$J$27*POWER(R$11,4)+$K$27*POWER(R$11,3)+$L$27*POWER(R$11,2)+($M$27*R$11)+$N$27),2)</f>
        <v>1.2</v>
      </c>
      <c r="S17" s="1">
        <f>ROUND(($H$27*POWER(S$11,6)+($I$27*POWER(S$11,5))+$J$27*POWER(S$11,4)+$K$27*POWER(S$11,3)+$L$27*POWER(S$11,2)+($M$27*S$11)+$N$27),2)</f>
        <v>1.07</v>
      </c>
      <c r="T17" s="1">
        <f>ROUND(($H$27*POWER(T$11,6)+($I$27*POWER(T$11,5))+$J$27*POWER(T$11,4)+$K$27*POWER(T$11,3)+$L$27*POWER(T$11,2)+($M$27*T$11)+$N$27),2)</f>
        <v>1.02</v>
      </c>
      <c r="U17" s="1">
        <f t="shared" ref="U17:AC17" si="41">ROUND(($H$27*POWER(U$11,6)+($I$27*POWER(U$11,5))+$J$27*POWER(U$11,4)+$K$27*POWER(U$11,3)+$L$27*POWER(U$11,2)+($M$27*U$11)+$N$27),2)</f>
        <v>0.89</v>
      </c>
      <c r="V17" s="1">
        <f t="shared" si="41"/>
        <v>0.85</v>
      </c>
      <c r="W17" s="1">
        <f t="shared" si="41"/>
        <v>0.83</v>
      </c>
      <c r="X17" s="1">
        <f t="shared" si="41"/>
        <v>0.82</v>
      </c>
      <c r="Y17" s="1">
        <f t="shared" si="41"/>
        <v>0.82</v>
      </c>
      <c r="Z17" s="1">
        <f t="shared" si="41"/>
        <v>0.82</v>
      </c>
      <c r="AA17" s="1">
        <f t="shared" si="41"/>
        <v>0.82</v>
      </c>
      <c r="AB17" s="1">
        <f t="shared" si="41"/>
        <v>0.8</v>
      </c>
      <c r="AC17" s="2">
        <f t="shared" si="41"/>
        <v>0.75</v>
      </c>
    </row>
    <row r="18" spans="1:29" x14ac:dyDescent="0.25">
      <c r="A18" s="39">
        <v>240</v>
      </c>
      <c r="B18" s="41">
        <f t="shared" si="33"/>
        <v>66.6908972958948</v>
      </c>
      <c r="C18" s="41">
        <f t="shared" si="34"/>
        <v>38.828179065331796</v>
      </c>
      <c r="D18" s="41">
        <f t="shared" si="35"/>
        <v>3.415209603452658</v>
      </c>
      <c r="E18" s="41">
        <f t="shared" si="36"/>
        <v>1.4769027778181325</v>
      </c>
      <c r="F18" s="41">
        <f t="shared" si="23"/>
        <v>1.1269576621594957</v>
      </c>
      <c r="G18" s="41">
        <f t="shared" si="24"/>
        <v>0.93868687703862419</v>
      </c>
      <c r="H18" s="41">
        <f t="shared" si="25"/>
        <v>0.88305593418029527</v>
      </c>
      <c r="I18" s="41">
        <f t="shared" si="26"/>
        <v>0.86335621327728918</v>
      </c>
      <c r="J18" s="41">
        <f t="shared" si="27"/>
        <v>0.84809507554382679</v>
      </c>
      <c r="K18" s="41">
        <f t="shared" si="28"/>
        <v>0.84809507554382657</v>
      </c>
      <c r="L18" s="41">
        <f t="shared" si="29"/>
        <v>0.84809507554382635</v>
      </c>
      <c r="M18" s="42">
        <f t="shared" si="30"/>
        <v>0.84809507554382657</v>
      </c>
      <c r="O18" s="39">
        <f t="shared" si="31"/>
        <v>240</v>
      </c>
      <c r="P18" s="1">
        <f>ROUND(($H$28*POWER(P$11,6)+($I$28*POWER(P$11,5))+$J$28*POWER(P$11,4)+$K$28*POWER(P$11,3)+$L$28*POWER(P$11,2)+($M$28*P$11)+$N$28),2)</f>
        <v>1.63</v>
      </c>
      <c r="Q18" s="1">
        <f>ROUND(($H$28*POWER(Q$11,6)+($I$28*POWER(Q$11,5))+$J$28*POWER(Q$11,4)+$K$28*POWER(Q$11,3)+$L$28*POWER(Q$11,2)+($M$28*Q$11)+$N$28),2)</f>
        <v>1.55</v>
      </c>
      <c r="R18" s="1">
        <f>ROUND(($H$28*POWER(R$11,6)+($I$28*POWER(R$11,5))+$J$28*POWER(R$11,4)+$K$28*POWER(R$11,3)+$L$28*POWER(R$11,2)+($M$28*R$11)+$N$28),2)</f>
        <v>1.41</v>
      </c>
      <c r="S18" s="1">
        <f>ROUND(($H$28*POWER(S$11,6)+($I$28*POWER(S$11,5))+$J$28*POWER(S$11,4)+$K$28*POWER(S$11,3)+$L$28*POWER(S$11,2)+($M$28*S$11)+$N$28),2)</f>
        <v>1.2</v>
      </c>
      <c r="T18" s="1">
        <f>ROUND(($H$28*POWER(T$11,6)+($I$28*POWER(T$11,5))+$J$28*POWER(T$11,4)+$K$28*POWER(T$11,3)+$L$28*POWER(T$11,2)+($M$28*T$11)+$N$28),2)</f>
        <v>1.1299999999999999</v>
      </c>
      <c r="U18" s="1">
        <f t="shared" ref="U18:AC18" si="42">ROUND(($H$28*POWER(U$11,6)+($I$28*POWER(U$11,5))+$J$28*POWER(U$11,4)+$K$28*POWER(U$11,3)+$L$28*POWER(U$11,2)+($M$28*U$11)+$N$28),2)</f>
        <v>0.94</v>
      </c>
      <c r="V18" s="1">
        <f t="shared" si="42"/>
        <v>0.88</v>
      </c>
      <c r="W18" s="1">
        <f t="shared" si="42"/>
        <v>0.86</v>
      </c>
      <c r="X18" s="1">
        <f t="shared" si="42"/>
        <v>0.85</v>
      </c>
      <c r="Y18" s="1">
        <f t="shared" si="42"/>
        <v>0.85</v>
      </c>
      <c r="Z18" s="1">
        <f t="shared" si="42"/>
        <v>0.85</v>
      </c>
      <c r="AA18" s="1">
        <f t="shared" si="42"/>
        <v>0.85</v>
      </c>
      <c r="AB18" s="1">
        <f t="shared" si="42"/>
        <v>0.88</v>
      </c>
      <c r="AC18" s="2">
        <f t="shared" si="42"/>
        <v>1.08</v>
      </c>
    </row>
    <row r="19" spans="1:29" ht="15.75" thickBot="1" x14ac:dyDescent="0.3">
      <c r="A19" s="40">
        <v>255</v>
      </c>
      <c r="B19" s="43">
        <f t="shared" si="33"/>
        <v>119.90334057663908</v>
      </c>
      <c r="C19" s="43">
        <f t="shared" si="34"/>
        <v>16.331738429594679</v>
      </c>
      <c r="D19" s="43">
        <f t="shared" si="35"/>
        <v>4.0224886613068263</v>
      </c>
      <c r="E19" s="43">
        <f t="shared" si="36"/>
        <v>1.6083289781140067</v>
      </c>
      <c r="F19" s="43">
        <f t="shared" si="23"/>
        <v>1.1788097934380373</v>
      </c>
      <c r="G19" s="43">
        <f t="shared" si="24"/>
        <v>0.96171007006444109</v>
      </c>
      <c r="H19" s="43">
        <f t="shared" si="25"/>
        <v>0.90201019737097121</v>
      </c>
      <c r="I19" s="43">
        <f t="shared" si="26"/>
        <v>0.87622995576372997</v>
      </c>
      <c r="J19" s="43">
        <f t="shared" si="27"/>
        <v>0.85707377170945975</v>
      </c>
      <c r="K19" s="43">
        <f t="shared" si="28"/>
        <v>0.8570737717094592</v>
      </c>
      <c r="L19" s="43">
        <f t="shared" si="29"/>
        <v>0.85707377170945931</v>
      </c>
      <c r="M19" s="44">
        <f t="shared" si="30"/>
        <v>0.85707377170945964</v>
      </c>
      <c r="O19" s="40">
        <f t="shared" si="31"/>
        <v>255</v>
      </c>
      <c r="P19" s="3">
        <f>ROUND(($H$29*POWER(P$11,6)+($I$29*POWER(P$11,5))+$J$29*POWER(P$11,4)+$K$29*POWER(P$11,3)+$L$29*POWER(P$11,2)+($M$29*P$11)+$N$29),2)</f>
        <v>1.82</v>
      </c>
      <c r="Q19" s="3">
        <f>ROUND(($H$29*POWER(Q$11,6)+($I$29*POWER(Q$11,5))+$J$29*POWER(Q$11,4)+$K$29*POWER(Q$11,3)+$L$29*POWER(Q$11,2)+($M$29*Q$11)+$N$29),2)</f>
        <v>1.71</v>
      </c>
      <c r="R19" s="3">
        <f>ROUND(($H$29*POWER(R$11,6)+($I$29*POWER(R$11,5))+$J$29*POWER(R$11,4)+$K$29*POWER(R$11,3)+$L$29*POWER(R$11,2)+($M$29*R$11)+$N$29),2)</f>
        <v>1.53</v>
      </c>
      <c r="S19" s="3">
        <f>ROUND(($H$29*POWER(S$11,6)+($I$29*POWER(S$11,5))+$J$29*POWER(S$11,4)+$K$29*POWER(S$11,3)+$L$29*POWER(S$11,2)+($M$29*S$11)+$N$29),2)</f>
        <v>1.27</v>
      </c>
      <c r="T19" s="3">
        <f>ROUND(($H$29*POWER(T$11,6)+($I$29*POWER(T$11,5))+$J$29*POWER(T$11,4)+$K$29*POWER(T$11,3)+$L$29*POWER(T$11,2)+($M$29*T$11)+$N$29),2)</f>
        <v>1.18</v>
      </c>
      <c r="U19" s="3">
        <f t="shared" ref="U19:AB19" si="43">ROUND(($H$29*POWER(U$11,6)+($I$29*POWER(U$11,5))+$J$29*POWER(U$11,4)+$K$29*POWER(U$11,3)+$L$29*POWER(U$11,2)+($M$29*U$11)+$N$29),2)</f>
        <v>0.96</v>
      </c>
      <c r="V19" s="3">
        <f t="shared" si="43"/>
        <v>0.9</v>
      </c>
      <c r="W19" s="3">
        <f t="shared" si="43"/>
        <v>0.87</v>
      </c>
      <c r="X19" s="3">
        <f t="shared" si="43"/>
        <v>0.86</v>
      </c>
      <c r="Y19" s="3">
        <f t="shared" si="43"/>
        <v>0.86</v>
      </c>
      <c r="Z19" s="3">
        <f t="shared" si="43"/>
        <v>0.86</v>
      </c>
      <c r="AA19" s="3">
        <f t="shared" si="43"/>
        <v>0.86</v>
      </c>
      <c r="AB19" s="3">
        <f t="shared" si="43"/>
        <v>0.93</v>
      </c>
      <c r="AC19" s="4">
        <f>ROUND(($H$29*POWER(AC$11,6)+($I$29*POWER(AC$11,5))+$J$29*POWER(AC$11,4)+$K$29*POWER(AC$11,3)+$L$29*POWER(AC$11,2)+($M$29*AC$11)+$N$29),2)</f>
        <v>1.35</v>
      </c>
    </row>
    <row r="20" spans="1:29" ht="15.75" thickBot="1" x14ac:dyDescent="0.3"/>
    <row r="21" spans="1:29" ht="15.75" thickBot="1" x14ac:dyDescent="0.3">
      <c r="A21" s="45" t="s">
        <v>33</v>
      </c>
      <c r="B21" s="36"/>
      <c r="C21" s="36"/>
      <c r="D21" s="36"/>
      <c r="E21" s="37"/>
      <c r="G21" s="45" t="s">
        <v>34</v>
      </c>
      <c r="H21" s="36"/>
      <c r="I21" s="36"/>
      <c r="J21" s="36"/>
      <c r="K21" s="36"/>
      <c r="L21" s="36"/>
      <c r="M21" s="36"/>
      <c r="N21" s="37"/>
    </row>
    <row r="22" spans="1:29" x14ac:dyDescent="0.25">
      <c r="A22" s="46" t="s">
        <v>46</v>
      </c>
      <c r="B22" s="1">
        <f t="array" ref="B22:E22">LINEST($D$3:$D$8,$B$3:$B$8^{1,2,3})</f>
        <v>-1.650186322816713E-6</v>
      </c>
      <c r="C22" s="1">
        <v>1.0315376564817829E-3</v>
      </c>
      <c r="D22" s="1">
        <v>-0.21170197175652924</v>
      </c>
      <c r="E22" s="2">
        <v>14.354025435727012</v>
      </c>
      <c r="G22" s="39" t="s">
        <v>13</v>
      </c>
      <c r="H22" s="47">
        <f t="array" ref="H22:N22">LINEST($C$12:$M$12,$C$11:$M$11^{1;2;3;4;5;6})</f>
        <v>6.25361651812077E-17</v>
      </c>
      <c r="I22" s="1">
        <v>-1.9595072357583296E-13</v>
      </c>
      <c r="J22" s="1">
        <v>2.4514766011300191E-10</v>
      </c>
      <c r="K22" s="1">
        <v>-1.5607311232044858E-7</v>
      </c>
      <c r="L22" s="1">
        <v>5.3387340025338624E-5</v>
      </c>
      <c r="M22" s="1">
        <v>-9.4696654501120903E-3</v>
      </c>
      <c r="N22" s="2">
        <v>1.7039942385185762</v>
      </c>
    </row>
    <row r="23" spans="1:29" x14ac:dyDescent="0.25">
      <c r="A23" s="46" t="s">
        <v>45</v>
      </c>
      <c r="B23" s="1">
        <f t="array" ref="B23:E23">LINEST($H$3:$H$8,$B$3:$B$8^{1,2,3})</f>
        <v>5.4801195777017952E-6</v>
      </c>
      <c r="C23" s="1">
        <v>-2.4369005737251179E-3</v>
      </c>
      <c r="D23" s="1">
        <v>0.24618410592429049</v>
      </c>
      <c r="E23" s="2">
        <v>6.0392044086220054</v>
      </c>
      <c r="G23" s="39" t="s">
        <v>14</v>
      </c>
      <c r="H23" s="1">
        <f t="array" ref="H23:N23">LINEST($E$13:$M$13,$E$11:$M$11^{1;2;3;4;5;6})</f>
        <v>4.2163364518645324E-16</v>
      </c>
      <c r="I23" s="1">
        <v>-1.174097177215618E-12</v>
      </c>
      <c r="J23" s="1">
        <v>1.2882790184138756E-9</v>
      </c>
      <c r="K23" s="1">
        <v>-7.0524052364209626E-7</v>
      </c>
      <c r="L23" s="1">
        <v>2.0053459930058411E-4</v>
      </c>
      <c r="M23" s="1">
        <v>-2.7775710121002727E-2</v>
      </c>
      <c r="N23" s="2">
        <v>2.335488183224399</v>
      </c>
    </row>
    <row r="24" spans="1:29" x14ac:dyDescent="0.25">
      <c r="A24" s="46" t="s">
        <v>44</v>
      </c>
      <c r="B24" s="1">
        <f t="array" ref="B24:E24">LINEST($L$3:$L$8,$B$3:$B$8^{1,2,3})</f>
        <v>9.0993306579732265E-6</v>
      </c>
      <c r="C24" s="1">
        <v>-5.195605699883506E-3</v>
      </c>
      <c r="D24" s="1">
        <v>0.78125908259267296</v>
      </c>
      <c r="E24" s="2">
        <v>-2.3121266480554254</v>
      </c>
      <c r="G24" s="39" t="s">
        <v>15</v>
      </c>
      <c r="H24" s="1">
        <f t="array" ref="H24:N24">LINEST($F$14:$M$14,$F$11:$M$11^{1;2;3;4;5;6})</f>
        <v>1.3654535858070832E-17</v>
      </c>
      <c r="I24" s="1">
        <v>-4.5279882441123476E-14</v>
      </c>
      <c r="J24" s="1">
        <v>5.937862477295617E-11</v>
      </c>
      <c r="K24" s="1">
        <v>-3.934117431390913E-8</v>
      </c>
      <c r="L24" s="1">
        <v>1.4066465370570757E-5</v>
      </c>
      <c r="M24" s="1">
        <v>-2.7230532586821998E-3</v>
      </c>
      <c r="N24" s="2">
        <v>1.0538989130063867</v>
      </c>
    </row>
    <row r="25" spans="1:29" x14ac:dyDescent="0.25">
      <c r="A25" s="46" t="s">
        <v>39</v>
      </c>
      <c r="B25" s="1">
        <f t="array" ref="B25:E25">LINEST($P$3:$P$8,$B$3:$B$8^{1,2,3})</f>
        <v>5.008211979658442E-6</v>
      </c>
      <c r="C25" s="1">
        <v>-3.9782987192289376E-3</v>
      </c>
      <c r="D25" s="1">
        <v>0.75353371106557165</v>
      </c>
      <c r="E25" s="2">
        <v>33.235804318672479</v>
      </c>
      <c r="G25" s="39" t="s">
        <v>16</v>
      </c>
      <c r="H25" s="1">
        <f t="array" ref="H25:N25">LINEST($E$15:$M$15,$E$11:$M$11^{1;2;3;4;5;6})</f>
        <v>4.9405774178848671E-16</v>
      </c>
      <c r="I25" s="1">
        <v>-1.3767651264101343E-12</v>
      </c>
      <c r="J25" s="1">
        <v>1.5129689597758125E-9</v>
      </c>
      <c r="K25" s="1">
        <v>-8.3061510193736305E-7</v>
      </c>
      <c r="L25" s="1">
        <v>2.3733472242808221E-4</v>
      </c>
      <c r="M25" s="1">
        <v>-3.309859722305819E-2</v>
      </c>
      <c r="N25" s="2">
        <v>2.5589248321582936</v>
      </c>
    </row>
    <row r="26" spans="1:29" x14ac:dyDescent="0.25">
      <c r="A26" s="39" t="s">
        <v>40</v>
      </c>
      <c r="B26" s="1">
        <f t="array" ref="B26:E26">LINEST($T$3:$T$8,$B$3:$B$8^{1,2,3})</f>
        <v>1.4552222503121675E-5</v>
      </c>
      <c r="C26" s="1">
        <v>-9.4059754334755736E-3</v>
      </c>
      <c r="D26" s="1">
        <v>1.7206855174354003</v>
      </c>
      <c r="E26" s="2">
        <v>16.384215007181098</v>
      </c>
      <c r="G26" s="39" t="s">
        <v>17</v>
      </c>
      <c r="H26" s="1">
        <f t="array" ref="H26:N26">LINEST($E$16:$M$16,$E$11:$M$11^{1;2;3;4;5;6})</f>
        <v>5.2859458612297411E-16</v>
      </c>
      <c r="I26" s="1">
        <v>-1.47381869944822E-12</v>
      </c>
      <c r="J26" s="1">
        <v>1.6217037736848869E-9</v>
      </c>
      <c r="K26" s="1">
        <v>-8.927458198312951E-7</v>
      </c>
      <c r="L26" s="1">
        <v>2.5653329292797363E-4</v>
      </c>
      <c r="M26" s="1">
        <v>-3.6191210917515898E-2</v>
      </c>
      <c r="N26" s="2">
        <v>2.7795228802764598</v>
      </c>
    </row>
    <row r="27" spans="1:29" x14ac:dyDescent="0.25">
      <c r="A27" s="39" t="s">
        <v>41</v>
      </c>
      <c r="B27" s="1">
        <f t="array" ref="B27:E27">LINEST($X$3:$X$8,$B$3:$B$8^{1,2,3})</f>
        <v>2.3105148072772868E-5</v>
      </c>
      <c r="C27" s="1">
        <v>-1.5165524710361727E-2</v>
      </c>
      <c r="D27" s="1">
        <v>2.9195835477016341</v>
      </c>
      <c r="E27" s="2">
        <v>66.492199269991744</v>
      </c>
      <c r="G27" s="39" t="s">
        <v>18</v>
      </c>
      <c r="H27" s="1">
        <f t="array" ref="H27:N27">LINEST($F$17:$M$17,$F$11:$M$11^{1;2;3;4;5;6})</f>
        <v>9.4782843301832816E-18</v>
      </c>
      <c r="I27" s="1">
        <v>-3.9052761021952121E-14</v>
      </c>
      <c r="J27" s="1">
        <v>6.2702466173622861E-11</v>
      </c>
      <c r="K27" s="1">
        <v>-5.1138562360588885E-8</v>
      </c>
      <c r="L27" s="1">
        <v>2.2803630172049873E-5</v>
      </c>
      <c r="M27" s="1">
        <v>-5.4299012097178672E-3</v>
      </c>
      <c r="N27" s="2">
        <v>1.3838753203496341</v>
      </c>
    </row>
    <row r="28" spans="1:29" x14ac:dyDescent="0.25">
      <c r="A28" s="39" t="s">
        <v>42</v>
      </c>
      <c r="B28" s="1">
        <f t="array" ref="B28:E28">LINEST($AB$3:$AB$8,$B$3:$B$8^{1,2,3})</f>
        <v>2.9019803589600408E-5</v>
      </c>
      <c r="C28" s="1">
        <v>-1.9774327897757141E-2</v>
      </c>
      <c r="D28" s="1">
        <v>3.9778033137804925</v>
      </c>
      <c r="E28" s="2">
        <v>122.88805579383487</v>
      </c>
      <c r="G28" s="39" t="s">
        <v>19</v>
      </c>
      <c r="H28" s="1">
        <f t="array" ref="H28:N28">LINEST($F$18:$M$18,$F$11:$M$11^{1;2;3;4;5;6})</f>
        <v>4.4615012640706737E-17</v>
      </c>
      <c r="I28" s="1">
        <v>-1.4262971152579932E-13</v>
      </c>
      <c r="J28" s="1">
        <v>1.8487649915007136E-10</v>
      </c>
      <c r="K28" s="1">
        <v>-1.2480521703791574E-7</v>
      </c>
      <c r="L28" s="1">
        <v>4.6871180236571001E-5</v>
      </c>
      <c r="M28" s="1">
        <v>-9.5704182592941129E-3</v>
      </c>
      <c r="N28" s="2">
        <v>1.7230321685772627</v>
      </c>
    </row>
    <row r="29" spans="1:29" ht="15.75" thickBot="1" x14ac:dyDescent="0.3">
      <c r="A29" s="39" t="s">
        <v>43</v>
      </c>
      <c r="B29" s="1">
        <f t="array" ref="B29:E29">LINEST($AF$3:$AF$8,$B$3:$B$8^{1,2,3})</f>
        <v>4.0894645131202452E-5</v>
      </c>
      <c r="C29" s="1">
        <v>-2.6691674786254452E-2</v>
      </c>
      <c r="D29" s="1">
        <v>5.241119892370218</v>
      </c>
      <c r="E29" s="2">
        <v>177.5523040148866</v>
      </c>
      <c r="G29" s="40" t="s">
        <v>20</v>
      </c>
      <c r="H29" s="3">
        <f t="array" ref="H29:N29">LINEST($F$19:$M$19,$F$11:$M$11^{1;2;3;4;5;6})</f>
        <v>7.4445444886086625E-17</v>
      </c>
      <c r="I29" s="3">
        <v>-2.297456270576922E-13</v>
      </c>
      <c r="J29" s="3">
        <v>2.859813517522413E-10</v>
      </c>
      <c r="K29" s="3">
        <v>-1.8408403256806067E-7</v>
      </c>
      <c r="L29" s="3">
        <v>6.5333498329383407E-5</v>
      </c>
      <c r="M29" s="3">
        <v>-1.2512779499846785E-2</v>
      </c>
      <c r="N29" s="4">
        <v>1.9345017381521208</v>
      </c>
    </row>
    <row r="30" spans="1:29" x14ac:dyDescent="0.25">
      <c r="A30" s="39" t="s">
        <v>29</v>
      </c>
      <c r="B30" s="1">
        <f t="array" ref="B30:E30">LINEST($AJ$3:$AJ$8,$B$3:$B$8^{1,2,3})</f>
        <v>6.0283784945561944E-5</v>
      </c>
      <c r="C30" s="1">
        <v>-3.7888041258168581E-2</v>
      </c>
      <c r="D30" s="1">
        <v>7.2611677637058953</v>
      </c>
      <c r="E30" s="2">
        <v>195.86441206434961</v>
      </c>
    </row>
    <row r="31" spans="1:29" x14ac:dyDescent="0.25">
      <c r="A31" s="39" t="s">
        <v>30</v>
      </c>
      <c r="B31" s="1">
        <f t="array" ref="B31:E31">LINEST($AM$3:$AM$8,$B$3:$B$8^{1,2,3})</f>
        <v>7.2340541934674113E-5</v>
      </c>
      <c r="C31" s="1">
        <v>-4.5465649509802204E-2</v>
      </c>
      <c r="D31" s="1">
        <v>8.7134013164470616</v>
      </c>
      <c r="E31" s="2">
        <v>235.03729447722026</v>
      </c>
    </row>
    <row r="32" spans="1:29" x14ac:dyDescent="0.25">
      <c r="A32" s="39" t="s">
        <v>31</v>
      </c>
      <c r="B32" s="1">
        <f t="array" ref="B32:E32">LINEST($AP$3:$AP$8,$B$3:$B$8^{1,2,3})</f>
        <v>8.4397298923786669E-5</v>
      </c>
      <c r="C32" s="1">
        <v>-5.3043257761436001E-2</v>
      </c>
      <c r="D32" s="1">
        <v>10.165634869188253</v>
      </c>
      <c r="E32" s="2">
        <v>274.21017689008954</v>
      </c>
    </row>
    <row r="33" spans="1:5" ht="15.75" thickBot="1" x14ac:dyDescent="0.3">
      <c r="A33" s="40" t="s">
        <v>32</v>
      </c>
      <c r="B33" s="3">
        <f t="array" ref="B33:E33">LINEST($AS$3:$AS$8,$B$3:$B$8^{1,2,3})</f>
        <v>9.6454055912899034E-5</v>
      </c>
      <c r="C33" s="3">
        <v>-6.0620866013069707E-2</v>
      </c>
      <c r="D33" s="3">
        <v>11.617868421929431</v>
      </c>
      <c r="E33" s="4">
        <v>313.3830593029594</v>
      </c>
    </row>
  </sheetData>
  <conditionalFormatting sqref="B12:M19">
    <cfRule type="cellIs" dxfId="3" priority="2" operator="between">
      <formula>1.2</formula>
      <formula>0.8</formula>
    </cfRule>
    <cfRule type="cellIs" dxfId="2" priority="4" operator="between">
      <formula>2.5</formula>
      <formula>0.75</formula>
    </cfRule>
  </conditionalFormatting>
  <conditionalFormatting sqref="P12:AC19">
    <cfRule type="cellIs" dxfId="1" priority="1" operator="between">
      <formula>1.2</formula>
      <formula>0.8</formula>
    </cfRule>
    <cfRule type="cellIs" dxfId="0" priority="3" operator="between">
      <formula>1.5</formula>
      <formula>0.5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M9" sqref="M9"/>
    </sheetView>
  </sheetViews>
  <sheetFormatPr defaultRowHeight="15" x14ac:dyDescent="0.25"/>
  <cols>
    <col min="1" max="1" width="12.7109375" bestFit="1" customWidth="1"/>
    <col min="2" max="2" width="15.140625" bestFit="1" customWidth="1"/>
  </cols>
  <sheetData>
    <row r="1" spans="1:21" ht="15.75" thickBot="1" x14ac:dyDescent="0.3">
      <c r="A1" s="9" t="s">
        <v>8</v>
      </c>
      <c r="B1" s="19" t="s">
        <v>7</v>
      </c>
      <c r="C1" s="10" t="s">
        <v>1</v>
      </c>
      <c r="D1" s="11">
        <v>100</v>
      </c>
      <c r="E1" s="11" t="s">
        <v>5</v>
      </c>
      <c r="F1" s="12" t="s">
        <v>6</v>
      </c>
      <c r="G1" s="10" t="s">
        <v>2</v>
      </c>
      <c r="H1" s="11">
        <v>200</v>
      </c>
      <c r="I1" s="11" t="s">
        <v>5</v>
      </c>
      <c r="J1" s="12" t="s">
        <v>6</v>
      </c>
      <c r="K1" s="13" t="s">
        <v>3</v>
      </c>
      <c r="L1" s="11">
        <v>300</v>
      </c>
      <c r="M1" s="11" t="s">
        <v>5</v>
      </c>
      <c r="N1" s="14" t="s">
        <v>6</v>
      </c>
      <c r="R1" t="s">
        <v>0</v>
      </c>
      <c r="S1" t="s">
        <v>1</v>
      </c>
      <c r="T1" t="s">
        <v>2</v>
      </c>
      <c r="U1" t="s">
        <v>3</v>
      </c>
    </row>
    <row r="2" spans="1:21" x14ac:dyDescent="0.25">
      <c r="A2" s="20" t="s">
        <v>9</v>
      </c>
      <c r="B2" s="16">
        <v>60</v>
      </c>
      <c r="C2" s="5">
        <v>633</v>
      </c>
      <c r="D2" s="1">
        <f>D$1-14</f>
        <v>86</v>
      </c>
      <c r="E2" s="1">
        <f>$C12</f>
        <v>1.1599999999999999</v>
      </c>
      <c r="F2" s="7">
        <f>E2*D2</f>
        <v>99.759999999999991</v>
      </c>
      <c r="G2" s="5">
        <v>1266</v>
      </c>
      <c r="H2" s="1">
        <f>H$1-11</f>
        <v>189</v>
      </c>
      <c r="I2" s="1">
        <f>$D12</f>
        <v>1.05</v>
      </c>
      <c r="J2" s="7">
        <f>I2*H2</f>
        <v>198.45000000000002</v>
      </c>
      <c r="K2" s="1">
        <v>1900</v>
      </c>
      <c r="L2" s="1">
        <f>L$1-10</f>
        <v>290</v>
      </c>
      <c r="M2" s="1">
        <f>$E12</f>
        <v>1.03</v>
      </c>
      <c r="N2" s="2">
        <f t="shared" ref="N2:N7" si="0">M2*L2</f>
        <v>298.7</v>
      </c>
      <c r="R2">
        <f t="shared" ref="R2:R7" si="1">$B2</f>
        <v>60</v>
      </c>
      <c r="S2">
        <f t="shared" ref="S2:S7" si="2">$E2</f>
        <v>1.1599999999999999</v>
      </c>
      <c r="T2">
        <f t="shared" ref="T2:T7" si="3">$I2</f>
        <v>1.05</v>
      </c>
      <c r="U2">
        <f t="shared" ref="U2:U7" si="4">$M2</f>
        <v>1.03</v>
      </c>
    </row>
    <row r="3" spans="1:21" x14ac:dyDescent="0.25">
      <c r="A3" s="15">
        <v>10</v>
      </c>
      <c r="B3" s="17">
        <v>90</v>
      </c>
      <c r="C3" s="5">
        <v>422</v>
      </c>
      <c r="D3" s="1">
        <f>D$1+2</f>
        <v>102</v>
      </c>
      <c r="E3" s="1">
        <f>$C13</f>
        <v>0.98</v>
      </c>
      <c r="F3" s="7">
        <f>E3*D3</f>
        <v>99.96</v>
      </c>
      <c r="G3" s="5">
        <v>844</v>
      </c>
      <c r="H3" s="1">
        <f>H$1+14</f>
        <v>214</v>
      </c>
      <c r="I3" s="1">
        <f t="shared" ref="I3:I7" si="5">$D13</f>
        <v>0.93</v>
      </c>
      <c r="J3" s="7">
        <f t="shared" ref="J3:J7" si="6">I3*H3</f>
        <v>199.02</v>
      </c>
      <c r="K3" s="1">
        <v>1266</v>
      </c>
      <c r="L3" s="1">
        <f>L$1+30</f>
        <v>330</v>
      </c>
      <c r="M3" s="1">
        <f t="shared" ref="M3:M7" si="7">$E13</f>
        <v>0.9</v>
      </c>
      <c r="N3" s="2">
        <f t="shared" si="0"/>
        <v>297</v>
      </c>
      <c r="R3">
        <f t="shared" si="1"/>
        <v>90</v>
      </c>
      <c r="S3">
        <f t="shared" si="2"/>
        <v>0.98</v>
      </c>
      <c r="T3">
        <f t="shared" si="3"/>
        <v>0.93</v>
      </c>
      <c r="U3">
        <f t="shared" si="4"/>
        <v>0.9</v>
      </c>
    </row>
    <row r="4" spans="1:21" x14ac:dyDescent="0.25">
      <c r="A4" s="15">
        <v>13</v>
      </c>
      <c r="B4" s="17">
        <v>117</v>
      </c>
      <c r="C4" s="5">
        <v>324</v>
      </c>
      <c r="D4" s="1">
        <f>D$1+5</f>
        <v>105</v>
      </c>
      <c r="E4" s="1">
        <f t="shared" ref="E4:E7" si="8">$C14</f>
        <v>0.95</v>
      </c>
      <c r="F4" s="7">
        <f t="shared" ref="F4:F7" si="9">E4*D4</f>
        <v>99.75</v>
      </c>
      <c r="G4" s="5">
        <v>649</v>
      </c>
      <c r="H4" s="1">
        <f>H$1+27</f>
        <v>227</v>
      </c>
      <c r="I4" s="1">
        <f t="shared" si="5"/>
        <v>0.88</v>
      </c>
      <c r="J4" s="7">
        <f t="shared" si="6"/>
        <v>199.76</v>
      </c>
      <c r="K4" s="1">
        <v>974</v>
      </c>
      <c r="L4" s="1">
        <f>L$1+50</f>
        <v>350</v>
      </c>
      <c r="M4" s="1">
        <f t="shared" si="7"/>
        <v>0.85</v>
      </c>
      <c r="N4" s="2">
        <f t="shared" si="0"/>
        <v>297.5</v>
      </c>
      <c r="R4">
        <f t="shared" si="1"/>
        <v>117</v>
      </c>
      <c r="S4">
        <f t="shared" si="2"/>
        <v>0.95</v>
      </c>
      <c r="T4">
        <f t="shared" si="3"/>
        <v>0.88</v>
      </c>
      <c r="U4">
        <f t="shared" si="4"/>
        <v>0.85</v>
      </c>
    </row>
    <row r="5" spans="1:21" x14ac:dyDescent="0.25">
      <c r="A5" s="15">
        <v>20</v>
      </c>
      <c r="B5" s="17">
        <v>180</v>
      </c>
      <c r="C5" s="5">
        <v>211</v>
      </c>
      <c r="D5" s="1">
        <f>D$2-1</f>
        <v>85</v>
      </c>
      <c r="E5" s="1">
        <f t="shared" si="8"/>
        <v>1.17</v>
      </c>
      <c r="F5" s="7">
        <f t="shared" si="9"/>
        <v>99.449999999999989</v>
      </c>
      <c r="G5" s="5">
        <v>422</v>
      </c>
      <c r="H5" s="1">
        <f>H$2+24</f>
        <v>213</v>
      </c>
      <c r="I5" s="1">
        <f t="shared" si="5"/>
        <v>0.93</v>
      </c>
      <c r="J5" s="7">
        <f t="shared" si="6"/>
        <v>198.09</v>
      </c>
      <c r="K5" s="1">
        <v>633</v>
      </c>
      <c r="L5" s="1">
        <f>L$2+48</f>
        <v>338</v>
      </c>
      <c r="M5" s="1">
        <f t="shared" si="7"/>
        <v>0.88</v>
      </c>
      <c r="N5" s="2">
        <f t="shared" si="0"/>
        <v>297.44</v>
      </c>
      <c r="R5">
        <f t="shared" si="1"/>
        <v>180</v>
      </c>
      <c r="S5">
        <f t="shared" si="2"/>
        <v>1.17</v>
      </c>
      <c r="T5">
        <f t="shared" si="3"/>
        <v>0.93</v>
      </c>
      <c r="U5">
        <f t="shared" si="4"/>
        <v>0.88</v>
      </c>
    </row>
    <row r="6" spans="1:21" x14ac:dyDescent="0.25">
      <c r="A6" s="15">
        <v>25</v>
      </c>
      <c r="B6" s="17">
        <v>225</v>
      </c>
      <c r="C6" s="5">
        <v>168</v>
      </c>
      <c r="D6" s="1">
        <f>D$1-13</f>
        <v>87</v>
      </c>
      <c r="E6" s="1">
        <f t="shared" si="8"/>
        <v>1.1399999999999999</v>
      </c>
      <c r="F6" s="7">
        <f t="shared" si="9"/>
        <v>99.179999999999993</v>
      </c>
      <c r="G6" s="5">
        <v>337</v>
      </c>
      <c r="H6" s="1">
        <f>H$1+10</f>
        <v>210</v>
      </c>
      <c r="I6" s="1">
        <f t="shared" si="5"/>
        <v>0.95</v>
      </c>
      <c r="J6" s="7">
        <f t="shared" si="6"/>
        <v>199.5</v>
      </c>
      <c r="K6" s="1">
        <v>506</v>
      </c>
      <c r="L6" s="1">
        <f>L$1+32</f>
        <v>332</v>
      </c>
      <c r="M6" s="1">
        <f t="shared" si="7"/>
        <v>0.9</v>
      </c>
      <c r="N6" s="2">
        <f t="shared" si="0"/>
        <v>298.8</v>
      </c>
      <c r="R6">
        <f t="shared" si="1"/>
        <v>225</v>
      </c>
      <c r="S6">
        <f t="shared" si="2"/>
        <v>1.1399999999999999</v>
      </c>
      <c r="T6">
        <f t="shared" si="3"/>
        <v>0.95</v>
      </c>
      <c r="U6">
        <f t="shared" si="4"/>
        <v>0.9</v>
      </c>
    </row>
    <row r="7" spans="1:21" ht="15.75" thickBot="1" x14ac:dyDescent="0.3">
      <c r="A7" s="21" t="s">
        <v>10</v>
      </c>
      <c r="B7" s="18">
        <v>255</v>
      </c>
      <c r="C7" s="6">
        <v>149</v>
      </c>
      <c r="D7" s="3">
        <f>D$1+1</f>
        <v>101</v>
      </c>
      <c r="E7" s="3">
        <f t="shared" si="8"/>
        <v>0.99</v>
      </c>
      <c r="F7" s="8">
        <f t="shared" si="9"/>
        <v>99.99</v>
      </c>
      <c r="G7" s="6">
        <v>298</v>
      </c>
      <c r="H7" s="3">
        <f>H$1-3</f>
        <v>197</v>
      </c>
      <c r="I7" s="3">
        <f t="shared" si="5"/>
        <v>1.01</v>
      </c>
      <c r="J7" s="8">
        <f t="shared" si="6"/>
        <v>198.97</v>
      </c>
      <c r="K7" s="3">
        <v>447</v>
      </c>
      <c r="L7" s="3">
        <f>L$1+11</f>
        <v>311</v>
      </c>
      <c r="M7" s="3">
        <f t="shared" si="7"/>
        <v>0.96</v>
      </c>
      <c r="N7" s="4">
        <f t="shared" si="0"/>
        <v>298.56</v>
      </c>
      <c r="R7">
        <f t="shared" si="1"/>
        <v>255</v>
      </c>
      <c r="S7">
        <f t="shared" si="2"/>
        <v>0.99</v>
      </c>
      <c r="T7">
        <f t="shared" si="3"/>
        <v>1.01</v>
      </c>
      <c r="U7">
        <f t="shared" si="4"/>
        <v>0.96</v>
      </c>
    </row>
    <row r="11" spans="1:21" x14ac:dyDescent="0.25">
      <c r="B11" t="s">
        <v>4</v>
      </c>
      <c r="C11" t="s">
        <v>1</v>
      </c>
      <c r="D11" t="s">
        <v>2</v>
      </c>
      <c r="E11" t="s">
        <v>3</v>
      </c>
    </row>
    <row r="12" spans="1:21" x14ac:dyDescent="0.25">
      <c r="B12">
        <v>60</v>
      </c>
      <c r="C12">
        <f>ROUNDDOWN($D$1/$D2, 2)</f>
        <v>1.1599999999999999</v>
      </c>
      <c r="D12">
        <f>ROUNDDOWN($H$1/$H2, 2)</f>
        <v>1.05</v>
      </c>
      <c r="E12">
        <f>ROUNDDOWN($L$1/$L2, 2)</f>
        <v>1.03</v>
      </c>
    </row>
    <row r="13" spans="1:21" x14ac:dyDescent="0.25">
      <c r="B13">
        <v>90</v>
      </c>
      <c r="C13">
        <f t="shared" ref="C13:C17" si="10">ROUNDDOWN($D$1/$D3, 2)</f>
        <v>0.98</v>
      </c>
      <c r="D13">
        <f t="shared" ref="D13:D17" si="11">ROUNDDOWN($H$1/$H3, 2)</f>
        <v>0.93</v>
      </c>
      <c r="E13">
        <f t="shared" ref="E13:E17" si="12">ROUNDDOWN($L$1/$L3, 2)</f>
        <v>0.9</v>
      </c>
    </row>
    <row r="14" spans="1:21" x14ac:dyDescent="0.25">
      <c r="B14">
        <v>117</v>
      </c>
      <c r="C14">
        <f t="shared" si="10"/>
        <v>0.95</v>
      </c>
      <c r="D14">
        <f t="shared" si="11"/>
        <v>0.88</v>
      </c>
      <c r="E14">
        <f t="shared" si="12"/>
        <v>0.85</v>
      </c>
    </row>
    <row r="15" spans="1:21" x14ac:dyDescent="0.25">
      <c r="B15">
        <v>180</v>
      </c>
      <c r="C15">
        <f t="shared" si="10"/>
        <v>1.17</v>
      </c>
      <c r="D15">
        <f t="shared" si="11"/>
        <v>0.93</v>
      </c>
      <c r="E15">
        <f t="shared" si="12"/>
        <v>0.88</v>
      </c>
    </row>
    <row r="16" spans="1:21" x14ac:dyDescent="0.25">
      <c r="B16">
        <v>225</v>
      </c>
      <c r="C16">
        <f t="shared" si="10"/>
        <v>1.1399999999999999</v>
      </c>
      <c r="D16">
        <f t="shared" si="11"/>
        <v>0.95</v>
      </c>
      <c r="E16">
        <f t="shared" si="12"/>
        <v>0.9</v>
      </c>
    </row>
    <row r="17" spans="2:5" x14ac:dyDescent="0.25">
      <c r="B17">
        <v>255</v>
      </c>
      <c r="C17">
        <f t="shared" si="10"/>
        <v>0.99</v>
      </c>
      <c r="D17">
        <f t="shared" si="11"/>
        <v>1.01</v>
      </c>
      <c r="E17">
        <f t="shared" si="12"/>
        <v>0.96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4" max="14" width="12.28515625" bestFit="1" customWidth="1"/>
  </cols>
  <sheetData>
    <row r="1" spans="1:14" x14ac:dyDescent="0.25">
      <c r="A1" s="48" t="str">
        <f>CONCATENATE("unsigned int distances = {",'Data Set 2'!P11)</f>
        <v>unsigned int distances = {10</v>
      </c>
      <c r="B1">
        <f>'Data Set 2'!Q11</f>
        <v>20</v>
      </c>
      <c r="C1">
        <f>'Data Set 2'!R11</f>
        <v>40</v>
      </c>
      <c r="D1">
        <f>'Data Set 2'!S11</f>
        <v>80</v>
      </c>
      <c r="E1">
        <f>'Data Set 2'!T11</f>
        <v>100</v>
      </c>
      <c r="F1">
        <f>'Data Set 2'!U11</f>
        <v>200</v>
      </c>
      <c r="G1">
        <f>'Data Set 2'!V11</f>
        <v>300</v>
      </c>
      <c r="H1">
        <f>'Data Set 2'!W11</f>
        <v>400</v>
      </c>
      <c r="I1">
        <f>'Data Set 2'!X11</f>
        <v>500</v>
      </c>
      <c r="J1">
        <f>'Data Set 2'!Y11</f>
        <v>600</v>
      </c>
      <c r="K1">
        <f>'Data Set 2'!Z11</f>
        <v>700</v>
      </c>
      <c r="L1">
        <f>'Data Set 2'!AA11</f>
        <v>800</v>
      </c>
      <c r="M1">
        <f>'Data Set 2'!AB11</f>
        <v>900</v>
      </c>
      <c r="N1" t="str">
        <f>CONCATENATE('Data Set 2'!AC11,"};")</f>
        <v>1000};</v>
      </c>
    </row>
    <row r="2" spans="1:14" x14ac:dyDescent="0.25">
      <c r="A2" s="48" t="str">
        <f>CONCATENATE("/* ",'Data Set 2'!P11)</f>
        <v>/* 10</v>
      </c>
      <c r="B2">
        <f>'Data Set 2'!Q11</f>
        <v>20</v>
      </c>
      <c r="C2">
        <f>'Data Set 2'!R11</f>
        <v>40</v>
      </c>
      <c r="D2">
        <f>'Data Set 2'!S11</f>
        <v>80</v>
      </c>
      <c r="E2">
        <f>'Data Set 2'!T11</f>
        <v>100</v>
      </c>
      <c r="F2">
        <f>'Data Set 2'!U11</f>
        <v>200</v>
      </c>
      <c r="G2">
        <f>'Data Set 2'!V11</f>
        <v>300</v>
      </c>
      <c r="H2">
        <f>'Data Set 2'!W11</f>
        <v>400</v>
      </c>
      <c r="I2">
        <f>'Data Set 2'!X11</f>
        <v>500</v>
      </c>
      <c r="J2">
        <f>'Data Set 2'!Y11</f>
        <v>600</v>
      </c>
      <c r="K2">
        <f>'Data Set 2'!Z11</f>
        <v>700</v>
      </c>
      <c r="L2">
        <f>'Data Set 2'!AA11</f>
        <v>800</v>
      </c>
      <c r="M2">
        <f>'Data Set 2'!AB11</f>
        <v>900</v>
      </c>
      <c r="N2" t="str">
        <f>CONCATENATE('Data Set 2'!AC11," */")</f>
        <v>1000 */</v>
      </c>
    </row>
    <row r="3" spans="1:14" x14ac:dyDescent="0.25">
      <c r="A3" t="str">
        <f>CONCATENATE("unsigned int factors = {",'Data Set 2'!P12*100)</f>
        <v>unsigned int factors = {161</v>
      </c>
      <c r="B3">
        <f>'Data Set 2'!Q12*100</f>
        <v>153</v>
      </c>
      <c r="C3">
        <f>'Data Set 2'!R12*100</f>
        <v>140</v>
      </c>
      <c r="D3">
        <f>'Data Set 2'!S12*100</f>
        <v>122</v>
      </c>
      <c r="E3">
        <f>'Data Set 2'!T12*100</f>
        <v>115.99999999999999</v>
      </c>
      <c r="F3">
        <f>'Data Set 2'!U12*100</f>
        <v>103</v>
      </c>
      <c r="G3">
        <f>'Data Set 2'!V12*100</f>
        <v>101</v>
      </c>
      <c r="H3">
        <f>'Data Set 2'!W12*100</f>
        <v>99</v>
      </c>
      <c r="I3">
        <f>'Data Set 2'!X12*100</f>
        <v>98</v>
      </c>
      <c r="J3">
        <f>'Data Set 2'!Y12*100</f>
        <v>98</v>
      </c>
      <c r="K3">
        <f>'Data Set 2'!Z12*100</f>
        <v>99</v>
      </c>
      <c r="L3">
        <f>'Data Set 2'!AA12*100</f>
        <v>98</v>
      </c>
      <c r="M3">
        <f>'Data Set 2'!AB12*100</f>
        <v>102</v>
      </c>
      <c r="N3" t="str">
        <f>CONCATENATE('Data Set 2'!AC12*100,"}; /* ",'Data Set 2'!O12," */")</f>
        <v>128}; /* 60 */</v>
      </c>
    </row>
    <row r="4" spans="1:14" x14ac:dyDescent="0.25">
      <c r="A4" t="str">
        <f>CONCATENATE("{",'Data Set 2'!P13*100)</f>
        <v>{208</v>
      </c>
      <c r="B4">
        <f>'Data Set 2'!Q13*100</f>
        <v>185</v>
      </c>
      <c r="C4">
        <f>'Data Set 2'!R13*100</f>
        <v>150</v>
      </c>
      <c r="D4">
        <f>'Data Set 2'!S13*100</f>
        <v>108</v>
      </c>
      <c r="E4">
        <f>'Data Set 2'!T13*100</f>
        <v>98</v>
      </c>
      <c r="F4">
        <f>'Data Set 2'!U13*100</f>
        <v>87</v>
      </c>
      <c r="G4">
        <f>'Data Set 2'!V13*100</f>
        <v>90</v>
      </c>
      <c r="H4">
        <f>'Data Set 2'!W13*100</f>
        <v>86</v>
      </c>
      <c r="I4">
        <f>'Data Set 2'!X13*100</f>
        <v>84</v>
      </c>
      <c r="J4">
        <f>'Data Set 2'!Y13*100</f>
        <v>87</v>
      </c>
      <c r="K4">
        <f>'Data Set 2'!Z13*100</f>
        <v>85</v>
      </c>
      <c r="L4">
        <f>'Data Set 2'!AA13*100</f>
        <v>85</v>
      </c>
      <c r="M4">
        <f>'Data Set 2'!AB13*100</f>
        <v>167</v>
      </c>
      <c r="N4" t="str">
        <f>CONCATENATE('Data Set 2'!AC13*100,"}; /* ",'Data Set 2'!O13," */")</f>
        <v>567}; /* 90 */</v>
      </c>
    </row>
    <row r="5" spans="1:14" x14ac:dyDescent="0.25">
      <c r="A5" t="str">
        <f>CONCATENATE("{",'Data Set 2'!P14*100)</f>
        <v>{103</v>
      </c>
      <c r="B5">
        <f>'Data Set 2'!Q14*100</f>
        <v>100</v>
      </c>
      <c r="C5">
        <f>'Data Set 2'!R14*100</f>
        <v>97</v>
      </c>
      <c r="D5">
        <f>'Data Set 2'!S14*100</f>
        <v>91</v>
      </c>
      <c r="E5">
        <f>'Data Set 2'!T14*100</f>
        <v>89</v>
      </c>
      <c r="F5">
        <f>'Data Set 2'!U14*100</f>
        <v>84</v>
      </c>
      <c r="G5">
        <f>'Data Set 2'!V14*100</f>
        <v>82</v>
      </c>
      <c r="H5">
        <f>'Data Set 2'!W14*100</f>
        <v>81</v>
      </c>
      <c r="I5">
        <f>'Data Set 2'!X14*100</f>
        <v>80</v>
      </c>
      <c r="J5">
        <f>'Data Set 2'!Y14*100</f>
        <v>80</v>
      </c>
      <c r="K5">
        <f>'Data Set 2'!Z14*100</f>
        <v>80</v>
      </c>
      <c r="L5">
        <f>'Data Set 2'!AA14*100</f>
        <v>80</v>
      </c>
      <c r="M5">
        <f>'Data Set 2'!AB14*100</f>
        <v>79</v>
      </c>
      <c r="N5" t="str">
        <f>CONCATENATE('Data Set 2'!AC14*100,"}; /* ",'Data Set 2'!O14," */")</f>
        <v>81}; /* 120 */</v>
      </c>
    </row>
    <row r="6" spans="1:14" x14ac:dyDescent="0.25">
      <c r="A6" t="str">
        <f>CONCATENATE("{",'Data Set 2'!P15*100)</f>
        <v>{225</v>
      </c>
      <c r="B6">
        <f>'Data Set 2'!Q15*100</f>
        <v>199</v>
      </c>
      <c r="C6">
        <f>'Data Set 2'!R15*100</f>
        <v>157</v>
      </c>
      <c r="D6">
        <f>'Data Set 2'!S15*100</f>
        <v>106</v>
      </c>
      <c r="E6">
        <f>'Data Set 2'!T15*100</f>
        <v>93</v>
      </c>
      <c r="F6">
        <f>'Data Set 2'!U15*100</f>
        <v>80</v>
      </c>
      <c r="G6">
        <f>'Data Set 2'!V15*100</f>
        <v>83</v>
      </c>
      <c r="H6">
        <f>'Data Set 2'!W15*100</f>
        <v>79</v>
      </c>
      <c r="I6">
        <f>'Data Set 2'!X15*100</f>
        <v>77</v>
      </c>
      <c r="J6">
        <f>'Data Set 2'!Y15*100</f>
        <v>80</v>
      </c>
      <c r="K6">
        <f>'Data Set 2'!Z15*100</f>
        <v>78</v>
      </c>
      <c r="L6">
        <f>'Data Set 2'!AA15*100</f>
        <v>79</v>
      </c>
      <c r="M6">
        <f>'Data Set 2'!AB15*100</f>
        <v>175</v>
      </c>
      <c r="N6" t="str">
        <f>CONCATENATE('Data Set 2'!AC15*100,"}; /* ",'Data Set 2'!O15," */")</f>
        <v>644}; /* 150 */</v>
      </c>
    </row>
    <row r="7" spans="1:14" x14ac:dyDescent="0.25">
      <c r="A7" t="str">
        <f>CONCATENATE("{",'Data Set 2'!P16*100)</f>
        <v>{244</v>
      </c>
      <c r="B7">
        <f>'Data Set 2'!Q16*100</f>
        <v>215</v>
      </c>
      <c r="C7">
        <f>'Data Set 2'!R16*100</f>
        <v>169</v>
      </c>
      <c r="D7">
        <f>'Data Set 2'!S16*100</f>
        <v>112.99999999999999</v>
      </c>
      <c r="E7">
        <f>'Data Set 2'!T16*100</f>
        <v>98</v>
      </c>
      <c r="F7">
        <f>'Data Set 2'!U16*100</f>
        <v>82</v>
      </c>
      <c r="G7">
        <f>'Data Set 2'!V16*100</f>
        <v>85</v>
      </c>
      <c r="H7">
        <f>'Data Set 2'!W16*100</f>
        <v>80</v>
      </c>
      <c r="I7">
        <f>'Data Set 2'!X16*100</f>
        <v>78</v>
      </c>
      <c r="J7">
        <f>'Data Set 2'!Y16*100</f>
        <v>81</v>
      </c>
      <c r="K7">
        <f>'Data Set 2'!Z16*100</f>
        <v>79</v>
      </c>
      <c r="L7">
        <f>'Data Set 2'!AA16*100</f>
        <v>80</v>
      </c>
      <c r="M7">
        <f>'Data Set 2'!AB16*100</f>
        <v>183</v>
      </c>
      <c r="N7" t="str">
        <f>CONCATENATE('Data Set 2'!AC16*100,"}; /* ",'Data Set 2'!O16," */")</f>
        <v>686}; /* 180 */</v>
      </c>
    </row>
    <row r="8" spans="1:14" x14ac:dyDescent="0.25">
      <c r="A8" t="str">
        <f>CONCATENATE("{",'Data Set 2'!P17*100)</f>
        <v>{133</v>
      </c>
      <c r="B8">
        <f>'Data Set 2'!Q17*100</f>
        <v>128</v>
      </c>
      <c r="C8">
        <f>'Data Set 2'!R17*100</f>
        <v>120</v>
      </c>
      <c r="D8">
        <f>'Data Set 2'!S17*100</f>
        <v>107</v>
      </c>
      <c r="E8">
        <f>'Data Set 2'!T17*100</f>
        <v>102</v>
      </c>
      <c r="F8">
        <f>'Data Set 2'!U17*100</f>
        <v>89</v>
      </c>
      <c r="G8">
        <f>'Data Set 2'!V17*100</f>
        <v>85</v>
      </c>
      <c r="H8">
        <f>'Data Set 2'!W17*100</f>
        <v>83</v>
      </c>
      <c r="I8">
        <f>'Data Set 2'!X17*100</f>
        <v>82</v>
      </c>
      <c r="J8">
        <f>'Data Set 2'!Y17*100</f>
        <v>82</v>
      </c>
      <c r="K8">
        <f>'Data Set 2'!Z17*100</f>
        <v>82</v>
      </c>
      <c r="L8">
        <f>'Data Set 2'!AA17*100</f>
        <v>82</v>
      </c>
      <c r="M8">
        <f>'Data Set 2'!AB17*100</f>
        <v>80</v>
      </c>
      <c r="N8" t="str">
        <f>CONCATENATE('Data Set 2'!AC17*100,"}; /* ",'Data Set 2'!O17," */")</f>
        <v>75}; /* 210 */</v>
      </c>
    </row>
    <row r="9" spans="1:14" x14ac:dyDescent="0.25">
      <c r="A9" t="str">
        <f>CONCATENATE("{",'Data Set 2'!P18*100)</f>
        <v>{163</v>
      </c>
      <c r="B9">
        <f>'Data Set 2'!Q18*100</f>
        <v>155</v>
      </c>
      <c r="C9">
        <f>'Data Set 2'!R18*100</f>
        <v>141</v>
      </c>
      <c r="D9">
        <f>'Data Set 2'!S18*100</f>
        <v>120</v>
      </c>
      <c r="E9">
        <f>'Data Set 2'!T18*100</f>
        <v>112.99999999999999</v>
      </c>
      <c r="F9">
        <f>'Data Set 2'!U18*100</f>
        <v>94</v>
      </c>
      <c r="G9">
        <f>'Data Set 2'!V18*100</f>
        <v>88</v>
      </c>
      <c r="H9">
        <f>'Data Set 2'!W18*100</f>
        <v>86</v>
      </c>
      <c r="I9">
        <f>'Data Set 2'!X18*100</f>
        <v>85</v>
      </c>
      <c r="J9">
        <f>'Data Set 2'!Y18*100</f>
        <v>85</v>
      </c>
      <c r="K9">
        <f>'Data Set 2'!Z18*100</f>
        <v>85</v>
      </c>
      <c r="L9">
        <f>'Data Set 2'!AA18*100</f>
        <v>85</v>
      </c>
      <c r="M9">
        <f>'Data Set 2'!AB18*100</f>
        <v>88</v>
      </c>
      <c r="N9" t="str">
        <f>CONCATENATE('Data Set 2'!AC18*100,"}; /* ",'Data Set 2'!O18," */")</f>
        <v>108}; /* 240 */</v>
      </c>
    </row>
    <row r="10" spans="1:14" x14ac:dyDescent="0.25">
      <c r="A10" t="str">
        <f>CONCATENATE("{",'Data Set 2'!P19*100)</f>
        <v>{182</v>
      </c>
      <c r="B10">
        <f>'Data Set 2'!Q19*100</f>
        <v>171</v>
      </c>
      <c r="C10">
        <f>'Data Set 2'!R19*100</f>
        <v>153</v>
      </c>
      <c r="D10">
        <f>'Data Set 2'!S19*100</f>
        <v>127</v>
      </c>
      <c r="E10">
        <f>'Data Set 2'!T19*100</f>
        <v>118</v>
      </c>
      <c r="F10">
        <f>'Data Set 2'!U19*100</f>
        <v>96</v>
      </c>
      <c r="G10">
        <f>'Data Set 2'!V19*100</f>
        <v>90</v>
      </c>
      <c r="H10">
        <f>'Data Set 2'!W19*100</f>
        <v>87</v>
      </c>
      <c r="I10">
        <f>'Data Set 2'!X19*100</f>
        <v>86</v>
      </c>
      <c r="J10">
        <f>'Data Set 2'!Y19*100</f>
        <v>86</v>
      </c>
      <c r="K10">
        <f>'Data Set 2'!Z19*100</f>
        <v>86</v>
      </c>
      <c r="L10">
        <f>'Data Set 2'!AA19*100</f>
        <v>86</v>
      </c>
      <c r="M10">
        <f>'Data Set 2'!AB19*100</f>
        <v>93</v>
      </c>
      <c r="N10" t="str">
        <f>CONCATENATE('Data Set 2'!AC19*100,"}; /* ",'Data Set 2'!O19," */")</f>
        <v>135}; /* 255 */</v>
      </c>
    </row>
    <row r="11" spans="1:14" x14ac:dyDescent="0.25">
      <c r="A11" t="str">
        <f>CONCATENATE("unsigned int speeds = {",'Data Set 2'!O12)</f>
        <v>unsigned int speeds = {60</v>
      </c>
      <c r="B11">
        <f>'Data Set 2'!O13</f>
        <v>90</v>
      </c>
      <c r="C11">
        <f>'Data Set 2'!O14</f>
        <v>120</v>
      </c>
      <c r="D11">
        <f>'Data Set 2'!O15</f>
        <v>150</v>
      </c>
      <c r="E11">
        <f>'Data Set 2'!O16</f>
        <v>180</v>
      </c>
      <c r="F11">
        <f>'Data Set 2'!O17</f>
        <v>210</v>
      </c>
      <c r="G11">
        <f>'Data Set 2'!O18</f>
        <v>240</v>
      </c>
      <c r="H11" t="str">
        <f>CONCATENATE('Data Set 2'!O19,"};")</f>
        <v>255};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2</vt:lpstr>
      <vt:lpstr>Data Set 1</vt:lpstr>
      <vt:lpstr>Output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Meades</dc:creator>
  <cp:lastModifiedBy>Rob Meades</cp:lastModifiedBy>
  <dcterms:created xsi:type="dcterms:W3CDTF">2014-04-27T21:28:26Z</dcterms:created>
  <dcterms:modified xsi:type="dcterms:W3CDTF">2014-05-03T18:34:46Z</dcterms:modified>
</cp:coreProperties>
</file>