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nsity_Tables" sheetId="1" state="visible" r:id="rId2"/>
    <sheet name="Microcycle" sheetId="2" state="visible" r:id="rId3"/>
    <sheet name="Cycle1" sheetId="3" state="visible" r:id="rId4"/>
    <sheet name="Cycle2" sheetId="4" state="visible" r:id="rId5"/>
    <sheet name="Cycle3" sheetId="5" state="visible" r:id="rId6"/>
    <sheet name="Cycle4" sheetId="6" state="visible" r:id="rId7"/>
    <sheet name="No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<sst xmlns="http://schemas.openxmlformats.org/spreadsheetml/2006/main" count="336" uniqueCount="98">
  <si>
    <t xml:space="preserve">1RM</t>
  </si>
  <si>
    <t xml:space="preserve">Deadlift</t>
  </si>
  <si>
    <t xml:space="preserve">explosiv movement</t>
  </si>
  <si>
    <t xml:space="preserve">Push Press</t>
  </si>
  <si>
    <t xml:space="preserve">Set</t>
  </si>
  <si>
    <t xml:space="preserve">Rep</t>
  </si>
  <si>
    <t xml:space="preserve">Intensity</t>
  </si>
  <si>
    <t xml:space="preserve">Relative Intensity</t>
  </si>
  <si>
    <t xml:space="preserve">Jerk</t>
  </si>
  <si>
    <t xml:space="preserve">Week1</t>
  </si>
  <si>
    <t xml:space="preserve">Press</t>
  </si>
  <si>
    <t xml:space="preserve">Week2</t>
  </si>
  <si>
    <t xml:space="preserve">OVS</t>
  </si>
  <si>
    <t xml:space="preserve">Week3</t>
  </si>
  <si>
    <t xml:space="preserve">BackSquat</t>
  </si>
  <si>
    <t xml:space="preserve">Week4</t>
  </si>
  <si>
    <t xml:space="preserve">Front Squat</t>
  </si>
  <si>
    <t xml:space="preserve">Clean</t>
  </si>
  <si>
    <t xml:space="preserve">Clean Pull</t>
  </si>
  <si>
    <t xml:space="preserve">Snatch</t>
  </si>
  <si>
    <t xml:space="preserve">High Volume Movements (HV)</t>
  </si>
  <si>
    <t xml:space="preserve">HV2</t>
  </si>
  <si>
    <t xml:space="preserve">low set variation</t>
  </si>
  <si>
    <t xml:space="preserve">Snatch pull</t>
  </si>
  <si>
    <t xml:space="preserve">Realitive Intensity</t>
  </si>
  <si>
    <t xml:space="preserve">Power Clean</t>
  </si>
  <si>
    <t xml:space="preserve">Power Snatch</t>
  </si>
  <si>
    <t xml:space="preserve">CG Deficit Deadlift</t>
  </si>
  <si>
    <t xml:space="preserve">Snatch Deadlift</t>
  </si>
  <si>
    <t xml:space="preserve">Paused Deadlift/ Stiff Leg</t>
  </si>
  <si>
    <t xml:space="preserve">Clean Combination</t>
  </si>
  <si>
    <t xml:space="preserve">Snatch Combination</t>
  </si>
  <si>
    <t xml:space="preserve">Burn Squat</t>
  </si>
  <si>
    <t xml:space="preserve">Clean and Jerk</t>
  </si>
  <si>
    <t xml:space="preserve">make relative intensity rep dependend</t>
  </si>
  <si>
    <t xml:space="preserve">1 Rep Max Table</t>
  </si>
  <si>
    <t xml:space="preserve">STRENGTH MOVEMENT</t>
  </si>
  <si>
    <t xml:space="preserve">Strength Block</t>
  </si>
  <si>
    <t xml:space="preserve">technique focus(T)</t>
  </si>
  <si>
    <t xml:space="preserve">Backsquat</t>
  </si>
  <si>
    <t xml:space="preserve">percent</t>
  </si>
  <si>
    <t xml:space="preserve">reps</t>
  </si>
  <si>
    <t xml:space="preserve">sets</t>
  </si>
  <si>
    <t xml:space="preserve">Frontsquat</t>
  </si>
  <si>
    <t xml:space="preserve">Description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</si>
  <si>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</si>
  <si>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</si>
  <si>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</si>
  <si>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</si>
  <si>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</si>
  <si>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</si>
  <si>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line Reps</t>
  </si>
  <si>
    <t xml:space="preserve">oriented on olymp</t>
  </si>
  <si>
    <t xml:space="preserve">line Olymp </t>
  </si>
  <si>
    <t xml:space="preserve">Snatch </t>
  </si>
  <si>
    <t xml:space="preserve">Clean </t>
  </si>
  <si>
    <t xml:space="preserve">Reps</t>
  </si>
  <si>
    <t xml:space="preserve">shrugg</t>
  </si>
  <si>
    <t xml:space="preserve">Sets</t>
  </si>
  <si>
    <t xml:space="preserve">aggr hip</t>
  </si>
  <si>
    <t xml:space="preserve">Weight</t>
  </si>
  <si>
    <t xml:space="preserve">over bar, pull back</t>
  </si>
  <si>
    <t xml:space="preserve">over bar + 1-2</t>
  </si>
  <si>
    <t xml:space="preserve">line pull </t>
  </si>
  <si>
    <t xml:space="preserve"> Deadlift </t>
  </si>
  <si>
    <t xml:space="preserve">Snatch Pull</t>
  </si>
  <si>
    <t xml:space="preserve">Line Quads</t>
  </si>
  <si>
    <t xml:space="preserve">OVS </t>
  </si>
  <si>
    <t xml:space="preserve">Backsquat </t>
  </si>
  <si>
    <t xml:space="preserve">Snatch Grip Deadlift</t>
  </si>
  <si>
    <t xml:space="preserve">Deficit Deadlift</t>
  </si>
  <si>
    <t xml:space="preserve">FS</t>
  </si>
  <si>
    <t xml:space="preserve">Line Push</t>
  </si>
  <si>
    <t xml:space="preserve">proven to be to close</t>
  </si>
  <si>
    <t xml:space="preserve">Line Jump</t>
  </si>
  <si>
    <t xml:space="preserve">Height</t>
  </si>
  <si>
    <t xml:space="preserve">Line Accessory</t>
  </si>
  <si>
    <t xml:space="preserve">kg</t>
  </si>
  <si>
    <t xml:space="preserve">HSM</t>
  </si>
  <si>
    <t xml:space="preserve">Movement Day Reps</t>
  </si>
  <si>
    <t xml:space="preserve">Entire Training Load[kg]</t>
  </si>
  <si>
    <t xml:space="preserve">Cycle Load</t>
  </si>
  <si>
    <t xml:space="preserve">Entire Reps</t>
  </si>
  <si>
    <t xml:space="preserve">:=tweaked</t>
  </si>
  <si>
    <t xml:space="preserve">Entire Cycle Load</t>
  </si>
  <si>
    <t xml:space="preserve">:= maybe tweak</t>
  </si>
  <si>
    <t xml:space="preserve">All OPEN SETS</t>
  </si>
  <si>
    <t xml:space="preserve">Belt and Safety</t>
  </si>
  <si>
    <t xml:space="preserve">Clean &amp; Jerk</t>
  </si>
  <si>
    <t xml:space="preserve">MAX</t>
  </si>
  <si>
    <t xml:space="preserve">Goal is to hit PR's in cycle 4 and not really go for a peaking phase</t>
  </si>
  <si>
    <t xml:space="preserve">Warm up slow + control</t>
  </si>
  <si>
    <t xml:space="preserve">Snatch and Clean</t>
  </si>
  <si>
    <t xml:space="preserve">start with power versions</t>
  </si>
  <si>
    <t xml:space="preserve">always warm up with complexes!</t>
  </si>
  <si>
    <t xml:space="preserve">todo:</t>
  </si>
  <si>
    <t xml:space="preserve">make pause between push press and jerk longer</t>
  </si>
  <si>
    <t xml:space="preserve">check best hypthorie % for 3x5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</si>
</sst>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1F2"/>
        <bgColor rgb="FFE7E6E6"/>
      </patternFill>
    </fill>
    <fill>
      <patternFill patternType="solid">
        <fgColor rgb="FFFF0000"/>
        <bgColor rgb="FF993300"/>
      </patternFill>
    </fill>
    <fill>
      <patternFill patternType="solid">
        <fgColor rgb="FFF8CBAD"/>
        <bgColor rgb="FFE7E6E6"/>
      </patternFill>
    </fill>
    <fill>
      <patternFill patternType="solid">
        <fgColor rgb="FF8EA9DB"/>
        <bgColor rgb="FF969696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D9E1F2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E7E6E6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318240</xdr:colOff>
      <xdr:row>42</xdr:row>
      <xdr:rowOff>17280</xdr:rowOff>
    </xdr:to>
    <xdr:sp>
      <xdr:nvSpPr>
        <xdr:cNvPr id="0" name="CustomShape 1" hidden="1"/>
        <xdr:cNvSpPr/>
      </xdr:nvSpPr>
      <xdr:spPr>
        <a:xfrm>
          <a:off x="0" y="0"/>
          <a:ext cx="14857560" cy="7759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421920</xdr:colOff>
      <xdr:row>42</xdr:row>
      <xdr:rowOff>160920</xdr:rowOff>
    </xdr:to>
    <xdr:sp>
      <xdr:nvSpPr>
        <xdr:cNvPr id="1" name="CustomShape 1" hidden="1"/>
        <xdr:cNvSpPr/>
      </xdr:nvSpPr>
      <xdr:spPr>
        <a:xfrm>
          <a:off x="0" y="0"/>
          <a:ext cx="11262600" cy="7933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356040</xdr:colOff>
      <xdr:row>41</xdr:row>
      <xdr:rowOff>130320</xdr:rowOff>
    </xdr:to>
    <xdr:sp>
      <xdr:nvSpPr>
        <xdr:cNvPr id="2" name="CustomShape 1" hidden="1"/>
        <xdr:cNvSpPr/>
      </xdr:nvSpPr>
      <xdr:spPr>
        <a:xfrm>
          <a:off x="0" y="0"/>
          <a:ext cx="10306800" cy="7727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15.05"/>
    <col collapsed="false" customWidth="true" hidden="false" outlineLevel="0" max="6" min="3" style="1" width="9.29"/>
    <col collapsed="false" customWidth="true" hidden="false" outlineLevel="0" max="7" min="7" style="1" width="14.01"/>
    <col collapsed="false" customWidth="true" hidden="false" outlineLevel="0" max="8" min="8" style="1" width="17.29"/>
    <col collapsed="false" customWidth="true" hidden="false" outlineLevel="0" max="13" min="9" style="1" width="9.29"/>
    <col collapsed="false" customWidth="true" hidden="false" outlineLevel="0" max="14" min="14" style="1" width="17.29"/>
    <col collapsed="false" customWidth="true" hidden="false" outlineLevel="0" max="15" min="15" style="1" width="16.21"/>
    <col collapsed="false" customWidth="true" hidden="false" outlineLevel="0" max="26" min="16" style="1" width="8.71"/>
    <col collapsed="false" customWidth="true" hidden="false" outlineLevel="0" max="1025" min="27" style="1" width="14.4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3" t="s">
        <v>1</v>
      </c>
      <c r="B3" s="4" t="n">
        <f aca="false">175/B29</f>
        <v>198.863636363636</v>
      </c>
      <c r="C3" s="2"/>
      <c r="D3" s="5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3" t="s">
        <v>3</v>
      </c>
      <c r="B4" s="6" t="n">
        <f aca="false">95/B27</f>
        <v>102.150537634409</v>
      </c>
      <c r="C4" s="2"/>
      <c r="D4" s="7"/>
      <c r="E4" s="8" t="s">
        <v>4</v>
      </c>
      <c r="F4" s="8" t="s">
        <v>5</v>
      </c>
      <c r="G4" s="8" t="s">
        <v>6</v>
      </c>
      <c r="H4" s="9" t="s">
        <v>7</v>
      </c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3" t="s">
        <v>8</v>
      </c>
      <c r="B5" s="10" t="n">
        <f aca="false">115/B26</f>
        <v>119.791666666667</v>
      </c>
      <c r="C5" s="2"/>
      <c r="D5" s="11" t="s">
        <v>9</v>
      </c>
      <c r="E5" s="12" t="n">
        <v>6</v>
      </c>
      <c r="F5" s="12" t="n">
        <v>3</v>
      </c>
      <c r="G5" s="12" t="n">
        <v>0.85</v>
      </c>
      <c r="H5" s="13" t="n">
        <f aca="false">G5/B28</f>
        <v>0.944444444444444</v>
      </c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3" t="s">
        <v>10</v>
      </c>
      <c r="B6" s="6" t="n">
        <f aca="false">65/B27</f>
        <v>69.8924731182796</v>
      </c>
      <c r="C6" s="2"/>
      <c r="D6" s="11" t="s">
        <v>11</v>
      </c>
      <c r="E6" s="12" t="n">
        <v>5</v>
      </c>
      <c r="F6" s="12" t="n">
        <v>3</v>
      </c>
      <c r="G6" s="12" t="n">
        <f aca="false">H6*$B$27</f>
        <v>0.8928</v>
      </c>
      <c r="H6" s="13" t="n">
        <v>0.96</v>
      </c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3" t="s">
        <v>12</v>
      </c>
      <c r="B7" s="14" t="n">
        <f aca="false">77.5/B28</f>
        <v>86.1111111111111</v>
      </c>
      <c r="C7" s="2"/>
      <c r="D7" s="11" t="s">
        <v>13</v>
      </c>
      <c r="E7" s="12" t="n">
        <v>6</v>
      </c>
      <c r="F7" s="12" t="n">
        <v>0</v>
      </c>
      <c r="G7" s="12" t="n">
        <f aca="false">H7*$B$26</f>
        <v>0.9696</v>
      </c>
      <c r="H7" s="13" t="n">
        <v>1.01</v>
      </c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3" t="s">
        <v>14</v>
      </c>
      <c r="B8" s="6" t="n">
        <f aca="false">137.5/B28</f>
        <v>152.777777777778</v>
      </c>
      <c r="C8" s="2"/>
      <c r="D8" s="11" t="s">
        <v>15</v>
      </c>
      <c r="E8" s="12" t="n">
        <v>5</v>
      </c>
      <c r="F8" s="12" t="n">
        <v>2</v>
      </c>
      <c r="G8" s="12" t="n">
        <f aca="false">H8*$B$26</f>
        <v>1.0176</v>
      </c>
      <c r="H8" s="13" t="n">
        <v>1.06</v>
      </c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3" t="s">
        <v>16</v>
      </c>
      <c r="B9" s="6" t="n">
        <f aca="false">130/B27</f>
        <v>139.784946236559</v>
      </c>
      <c r="C9" s="2"/>
      <c r="D9" s="15"/>
      <c r="E9" s="16"/>
      <c r="F9" s="16"/>
      <c r="G9" s="16"/>
      <c r="H9" s="17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3" t="s">
        <v>17</v>
      </c>
      <c r="B10" s="6" t="n">
        <v>110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3" t="s">
        <v>18</v>
      </c>
      <c r="B11" s="6" t="n">
        <f aca="false">115/B27</f>
        <v>123.655913978495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3" t="s">
        <v>19</v>
      </c>
      <c r="B12" s="6" t="n">
        <v>80</v>
      </c>
      <c r="C12" s="2"/>
      <c r="D12" s="2"/>
      <c r="E12" s="18" t="s">
        <v>20</v>
      </c>
      <c r="F12" s="19"/>
      <c r="G12" s="19"/>
      <c r="H12" s="20"/>
      <c r="I12" s="2"/>
      <c r="J12" s="2" t="s">
        <v>21</v>
      </c>
      <c r="K12" s="5" t="s">
        <v>22</v>
      </c>
      <c r="L12" s="2"/>
      <c r="M12" s="2"/>
      <c r="N12" s="2"/>
    </row>
    <row r="13" customFormat="false" ht="13.8" hidden="false" customHeight="false" outlineLevel="0" collapsed="false">
      <c r="A13" s="3" t="s">
        <v>23</v>
      </c>
      <c r="B13" s="6" t="n">
        <f aca="false">90/B29</f>
        <v>102.272727272727</v>
      </c>
      <c r="C13" s="2"/>
      <c r="D13" s="3"/>
      <c r="E13" s="21" t="s">
        <v>4</v>
      </c>
      <c r="F13" s="21" t="s">
        <v>5</v>
      </c>
      <c r="G13" s="21" t="s">
        <v>6</v>
      </c>
      <c r="H13" s="21" t="s">
        <v>24</v>
      </c>
      <c r="I13" s="2"/>
      <c r="J13" s="3"/>
      <c r="K13" s="21" t="s">
        <v>4</v>
      </c>
      <c r="L13" s="21" t="s">
        <v>5</v>
      </c>
      <c r="M13" s="21" t="s">
        <v>6</v>
      </c>
      <c r="N13" s="21" t="s">
        <v>24</v>
      </c>
    </row>
    <row r="14" customFormat="false" ht="13.8" hidden="false" customHeight="false" outlineLevel="0" collapsed="false">
      <c r="A14" s="3" t="s">
        <v>25</v>
      </c>
      <c r="B14" s="6" t="n">
        <f aca="false">0.95*B10</f>
        <v>104.5</v>
      </c>
      <c r="C14" s="2"/>
      <c r="D14" s="3" t="s">
        <v>9</v>
      </c>
      <c r="E14" s="21" t="n">
        <v>5</v>
      </c>
      <c r="F14" s="21" t="n">
        <v>4</v>
      </c>
      <c r="G14" s="21" t="n">
        <v>0.77</v>
      </c>
      <c r="H14" s="21" t="n">
        <f aca="false">G14/B28</f>
        <v>0.855555555555556</v>
      </c>
      <c r="I14" s="2"/>
      <c r="J14" s="3" t="s">
        <v>9</v>
      </c>
      <c r="K14" s="21" t="n">
        <v>3</v>
      </c>
      <c r="L14" s="21" t="n">
        <v>5</v>
      </c>
      <c r="M14" s="21" t="n">
        <v>0.78</v>
      </c>
      <c r="N14" s="21" t="n">
        <f aca="false">M14/B29</f>
        <v>0.886363636363636</v>
      </c>
    </row>
    <row r="15" customFormat="false" ht="13.8" hidden="false" customHeight="false" outlineLevel="0" collapsed="false">
      <c r="A15" s="3" t="s">
        <v>26</v>
      </c>
      <c r="B15" s="6" t="n">
        <f aca="false">0.95*B12</f>
        <v>76</v>
      </c>
      <c r="C15" s="2"/>
      <c r="D15" s="3" t="s">
        <v>11</v>
      </c>
      <c r="E15" s="21" t="n">
        <v>4</v>
      </c>
      <c r="F15" s="21" t="n">
        <v>4</v>
      </c>
      <c r="G15" s="21" t="n">
        <f aca="false">H15*B28</f>
        <v>0.81</v>
      </c>
      <c r="H15" s="21" t="n">
        <v>0.9</v>
      </c>
      <c r="I15" s="2"/>
      <c r="J15" s="3" t="s">
        <v>11</v>
      </c>
      <c r="K15" s="21" t="n">
        <v>3</v>
      </c>
      <c r="L15" s="21" t="n">
        <v>4</v>
      </c>
      <c r="M15" s="21" t="n">
        <f aca="false">N15*B28</f>
        <v>0.851727272727273</v>
      </c>
      <c r="N15" s="21" t="n">
        <f aca="false">N14+0.06</f>
        <v>0.946363636363636</v>
      </c>
    </row>
    <row r="16" customFormat="false" ht="13.8" hidden="false" customHeight="false" outlineLevel="0" collapsed="false">
      <c r="A16" s="3" t="s">
        <v>27</v>
      </c>
      <c r="B16" s="22" t="n">
        <f aca="false">125/B28</f>
        <v>138.888888888889</v>
      </c>
      <c r="C16" s="2"/>
      <c r="D16" s="3" t="s">
        <v>13</v>
      </c>
      <c r="E16" s="21" t="n">
        <v>4</v>
      </c>
      <c r="F16" s="21" t="n">
        <v>3</v>
      </c>
      <c r="G16" s="21" t="n">
        <f aca="false">H16*B27</f>
        <v>0.9021</v>
      </c>
      <c r="H16" s="21" t="n">
        <v>0.97</v>
      </c>
      <c r="I16" s="2"/>
      <c r="J16" s="3" t="s">
        <v>13</v>
      </c>
      <c r="K16" s="21" t="n">
        <v>3</v>
      </c>
      <c r="L16" s="21" t="n">
        <v>3</v>
      </c>
      <c r="M16" s="21" t="n">
        <f aca="false">N16*B27</f>
        <v>0.935918181818182</v>
      </c>
      <c r="N16" s="21" t="n">
        <f aca="false">N15+0.06</f>
        <v>1.00636363636364</v>
      </c>
    </row>
    <row r="17" customFormat="false" ht="13.8" hidden="false" customHeight="false" outlineLevel="0" collapsed="false">
      <c r="A17" s="3" t="s">
        <v>28</v>
      </c>
      <c r="B17" s="6" t="n">
        <f aca="false">150/B27</f>
        <v>161.290322580645</v>
      </c>
      <c r="C17" s="2"/>
      <c r="D17" s="3" t="s">
        <v>15</v>
      </c>
      <c r="E17" s="21" t="n">
        <v>3</v>
      </c>
      <c r="F17" s="21" t="n">
        <v>3</v>
      </c>
      <c r="G17" s="21" t="n">
        <f aca="false">H17*B27</f>
        <v>0.9393</v>
      </c>
      <c r="H17" s="21" t="n">
        <v>1.01</v>
      </c>
      <c r="I17" s="2"/>
      <c r="J17" s="3" t="s">
        <v>15</v>
      </c>
      <c r="K17" s="21" t="n">
        <v>3</v>
      </c>
      <c r="L17" s="21" t="n">
        <v>3</v>
      </c>
      <c r="M17" s="21" t="n">
        <f aca="false">N17*B27</f>
        <v>0.991718181818182</v>
      </c>
      <c r="N17" s="21" t="n">
        <f aca="false">N16+0.06</f>
        <v>1.06636363636364</v>
      </c>
    </row>
    <row r="18" customFormat="false" ht="13.8" hidden="false" customHeight="false" outlineLevel="0" collapsed="false">
      <c r="A18" s="3" t="s">
        <v>29</v>
      </c>
      <c r="B18" s="6" t="n">
        <f aca="false">0.6*B3</f>
        <v>119.318181818182</v>
      </c>
      <c r="C18" s="2"/>
      <c r="D18" s="23"/>
      <c r="E18" s="24"/>
      <c r="F18" s="25"/>
      <c r="G18" s="25"/>
      <c r="H18" s="26"/>
      <c r="I18" s="2"/>
      <c r="J18" s="2"/>
      <c r="K18" s="2"/>
      <c r="L18" s="2"/>
      <c r="M18" s="2"/>
      <c r="N18" s="2"/>
    </row>
    <row r="19" customFormat="false" ht="13.8" hidden="false" customHeight="false" outlineLevel="0" collapsed="false">
      <c r="A19" s="3" t="s">
        <v>30</v>
      </c>
      <c r="B19" s="6" t="n">
        <f aca="false">0.85*B10</f>
        <v>93.5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3" t="s">
        <v>31</v>
      </c>
      <c r="B20" s="6" t="n">
        <f aca="false">0.85*B12</f>
        <v>68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12" t="s">
        <v>32</v>
      </c>
      <c r="B21" s="27" t="n">
        <f aca="false">0.6*B8</f>
        <v>91.6666666666668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3.8" hidden="false" customHeight="false" outlineLevel="0" collapsed="false">
      <c r="A22" s="12" t="s">
        <v>33</v>
      </c>
      <c r="B22" s="12" t="n">
        <v>107.5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3.8" hidden="false" customHeight="false" outlineLevel="0" collapsed="false">
      <c r="A23" s="2"/>
      <c r="B23" s="2"/>
      <c r="C23" s="2"/>
      <c r="D23" s="2"/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5" hidden="false" customHeight="false" outlineLevel="0" collapsed="false">
      <c r="A24" s="12"/>
      <c r="B24" s="12" t="s">
        <v>35</v>
      </c>
      <c r="C24" s="2"/>
      <c r="D24" s="2"/>
      <c r="E24" s="28" t="s">
        <v>36</v>
      </c>
      <c r="F24" s="29"/>
      <c r="G24" s="29"/>
      <c r="H24" s="30"/>
      <c r="I24" s="2"/>
      <c r="J24" s="2"/>
      <c r="K24" s="2" t="s">
        <v>37</v>
      </c>
      <c r="L24" s="2"/>
      <c r="M24" s="2"/>
      <c r="N24" s="2"/>
      <c r="P24" s="1" t="n">
        <v>152.5</v>
      </c>
    </row>
    <row r="25" customFormat="false" ht="13.8" hidden="false" customHeight="false" outlineLevel="0" collapsed="false">
      <c r="A25" s="12" t="n">
        <v>1</v>
      </c>
      <c r="B25" s="12" t="n">
        <v>1</v>
      </c>
      <c r="C25" s="2"/>
      <c r="D25" s="7"/>
      <c r="E25" s="31" t="s">
        <v>4</v>
      </c>
      <c r="F25" s="32" t="s">
        <v>5</v>
      </c>
      <c r="G25" s="32" t="s">
        <v>6</v>
      </c>
      <c r="H25" s="33" t="s">
        <v>24</v>
      </c>
      <c r="I25" s="2"/>
      <c r="J25" s="2"/>
      <c r="K25" s="7"/>
      <c r="L25" s="31" t="s">
        <v>4</v>
      </c>
      <c r="M25" s="32" t="s">
        <v>5</v>
      </c>
      <c r="N25" s="32" t="s">
        <v>6</v>
      </c>
      <c r="O25" s="33" t="s">
        <v>24</v>
      </c>
    </row>
    <row r="26" customFormat="false" ht="13.8" hidden="false" customHeight="false" outlineLevel="0" collapsed="false">
      <c r="A26" s="12" t="n">
        <v>2</v>
      </c>
      <c r="B26" s="12" t="n">
        <v>0.96</v>
      </c>
      <c r="C26" s="2"/>
      <c r="D26" s="11" t="s">
        <v>9</v>
      </c>
      <c r="E26" s="11" t="n">
        <v>5</v>
      </c>
      <c r="F26" s="12" t="n">
        <v>3</v>
      </c>
      <c r="G26" s="12" t="n">
        <v>0.75</v>
      </c>
      <c r="H26" s="13" t="n">
        <f aca="false">G26/B28</f>
        <v>0.833333333333333</v>
      </c>
      <c r="I26" s="2"/>
      <c r="J26" s="2"/>
      <c r="K26" s="11" t="s">
        <v>9</v>
      </c>
      <c r="L26" s="11" t="n">
        <v>4</v>
      </c>
      <c r="M26" s="12" t="n">
        <v>6</v>
      </c>
      <c r="N26" s="12" t="n">
        <v>0.7</v>
      </c>
      <c r="O26" s="13" t="n">
        <f aca="false">N26/B30</f>
        <v>0.813953488372093</v>
      </c>
      <c r="P26" s="1" t="n">
        <f aca="false">P24*N26</f>
        <v>106.75</v>
      </c>
    </row>
    <row r="27" customFormat="false" ht="13.8" hidden="false" customHeight="false" outlineLevel="0" collapsed="false">
      <c r="A27" s="12" t="n">
        <v>3</v>
      </c>
      <c r="B27" s="12" t="n">
        <v>0.93</v>
      </c>
      <c r="C27" s="2"/>
      <c r="D27" s="11" t="s">
        <v>11</v>
      </c>
      <c r="E27" s="11" t="n">
        <v>4</v>
      </c>
      <c r="F27" s="12" t="n">
        <v>3</v>
      </c>
      <c r="G27" s="12" t="n">
        <f aca="false">H27*B28</f>
        <v>0.804</v>
      </c>
      <c r="H27" s="13" t="n">
        <f aca="false">H26+0.06</f>
        <v>0.893333333333333</v>
      </c>
      <c r="I27" s="2"/>
      <c r="J27" s="2"/>
      <c r="K27" s="11" t="s">
        <v>11</v>
      </c>
      <c r="L27" s="11" t="n">
        <v>4</v>
      </c>
      <c r="M27" s="12" t="n">
        <v>5</v>
      </c>
      <c r="N27" s="12" t="n">
        <v>0.75</v>
      </c>
      <c r="O27" s="13" t="n">
        <f aca="false">N27/B29</f>
        <v>0.852272727272727</v>
      </c>
      <c r="P27" s="1" t="n">
        <f aca="false">P24*N27</f>
        <v>114.375</v>
      </c>
    </row>
    <row r="28" customFormat="false" ht="13.8" hidden="false" customHeight="false" outlineLevel="0" collapsed="false">
      <c r="A28" s="12" t="n">
        <v>4</v>
      </c>
      <c r="B28" s="12" t="n">
        <v>0.9</v>
      </c>
      <c r="C28" s="2"/>
      <c r="D28" s="11" t="s">
        <v>13</v>
      </c>
      <c r="E28" s="11" t="n">
        <v>5</v>
      </c>
      <c r="F28" s="12" t="n">
        <v>2</v>
      </c>
      <c r="G28" s="12" t="n">
        <f aca="false">H28*B27</f>
        <v>0.9052</v>
      </c>
      <c r="H28" s="13" t="n">
        <f aca="false">H27+0.08</f>
        <v>0.973333333333333</v>
      </c>
      <c r="I28" s="2"/>
      <c r="J28" s="2"/>
      <c r="K28" s="11" t="s">
        <v>13</v>
      </c>
      <c r="L28" s="11" t="n">
        <v>4</v>
      </c>
      <c r="M28" s="12" t="n">
        <v>4</v>
      </c>
      <c r="N28" s="12" t="n">
        <v>0.8</v>
      </c>
      <c r="O28" s="13" t="n">
        <f aca="false">N28/B28</f>
        <v>0.888888888888889</v>
      </c>
      <c r="P28" s="1" t="n">
        <f aca="false">P24*N28</f>
        <v>122</v>
      </c>
    </row>
    <row r="29" customFormat="false" ht="13.8" hidden="false" customHeight="false" outlineLevel="0" collapsed="false">
      <c r="A29" s="12" t="n">
        <v>5</v>
      </c>
      <c r="B29" s="12" t="n">
        <v>0.88</v>
      </c>
      <c r="C29" s="2"/>
      <c r="D29" s="11" t="s">
        <v>15</v>
      </c>
      <c r="E29" s="11" t="n">
        <v>5</v>
      </c>
      <c r="F29" s="12" t="n">
        <v>1</v>
      </c>
      <c r="G29" s="12" t="n">
        <f aca="false">H29*B26</f>
        <v>1.0304</v>
      </c>
      <c r="H29" s="13" t="n">
        <f aca="false">H28+0.1</f>
        <v>1.07333333333333</v>
      </c>
      <c r="I29" s="2"/>
      <c r="J29" s="2"/>
      <c r="K29" s="11" t="s">
        <v>15</v>
      </c>
      <c r="L29" s="11" t="n">
        <v>4</v>
      </c>
      <c r="M29" s="12" t="n">
        <v>3</v>
      </c>
      <c r="N29" s="12" t="n">
        <v>0.85</v>
      </c>
      <c r="O29" s="13" t="n">
        <f aca="false">N29/B27</f>
        <v>0.913978494623656</v>
      </c>
      <c r="P29" s="1" t="n">
        <f aca="false">P24*N29</f>
        <v>129.625</v>
      </c>
    </row>
    <row r="30" customFormat="false" ht="15" hidden="false" customHeight="false" outlineLevel="0" collapsed="false">
      <c r="A30" s="12" t="n">
        <v>6</v>
      </c>
      <c r="B30" s="12" t="n">
        <v>0.86</v>
      </c>
      <c r="C30" s="2"/>
      <c r="D30" s="15"/>
      <c r="E30" s="15"/>
      <c r="F30" s="16"/>
      <c r="G30" s="16"/>
      <c r="H30" s="17"/>
      <c r="I30" s="2"/>
      <c r="J30" s="2"/>
      <c r="K30" s="2"/>
      <c r="L30" s="2"/>
      <c r="M30" s="2"/>
      <c r="N30" s="2"/>
    </row>
    <row r="31" customFormat="false" ht="15" hidden="false" customHeight="false" outlineLevel="0" collapsed="false">
      <c r="A31" s="12" t="n">
        <v>7</v>
      </c>
      <c r="B31" s="12" t="n">
        <v>0.83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5" hidden="false" customHeight="false" outlineLevel="0" collapsed="false">
      <c r="A32" s="12" t="n">
        <v>8</v>
      </c>
      <c r="B32" s="12" t="n">
        <v>0.81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5" hidden="false" customHeight="false" outlineLevel="0" collapsed="false">
      <c r="A33" s="12" t="n">
        <v>9</v>
      </c>
      <c r="B33" s="12" t="n">
        <v>0.79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5" hidden="false" customHeight="false" outlineLevel="0" collapsed="false">
      <c r="A34" s="12" t="n">
        <v>10</v>
      </c>
      <c r="B34" s="12" t="n">
        <v>0.77</v>
      </c>
      <c r="C34" s="2"/>
      <c r="D34" s="2"/>
      <c r="E34" s="28" t="s">
        <v>38</v>
      </c>
      <c r="F34" s="29"/>
      <c r="G34" s="29"/>
      <c r="H34" s="30"/>
      <c r="I34" s="2"/>
      <c r="J34" s="2"/>
      <c r="K34" s="2"/>
      <c r="L34" s="2"/>
      <c r="M34" s="2" t="s">
        <v>39</v>
      </c>
      <c r="N34" s="2" t="n">
        <v>60</v>
      </c>
      <c r="O34" s="1" t="s">
        <v>40</v>
      </c>
      <c r="P34" s="1" t="n">
        <v>8</v>
      </c>
      <c r="Q34" s="1" t="s">
        <v>41</v>
      </c>
      <c r="R34" s="1" t="n">
        <v>1</v>
      </c>
      <c r="S34" s="1" t="s">
        <v>42</v>
      </c>
    </row>
    <row r="35" customFormat="false" ht="15" hidden="false" customHeight="false" outlineLevel="0" collapsed="false">
      <c r="D35" s="7"/>
      <c r="E35" s="34" t="s">
        <v>4</v>
      </c>
      <c r="F35" s="35" t="s">
        <v>5</v>
      </c>
      <c r="G35" s="35" t="s">
        <v>6</v>
      </c>
      <c r="H35" s="36" t="s">
        <v>7</v>
      </c>
      <c r="M35" s="1" t="s">
        <v>39</v>
      </c>
      <c r="N35" s="1" t="n">
        <v>70</v>
      </c>
      <c r="P35" s="1" t="n">
        <v>8</v>
      </c>
      <c r="R35" s="1" t="n">
        <v>4</v>
      </c>
    </row>
    <row r="36" customFormat="false" ht="15" hidden="false" customHeight="false" outlineLevel="0" collapsed="false">
      <c r="D36" s="11" t="s">
        <v>9</v>
      </c>
      <c r="E36" s="11" t="n">
        <v>6</v>
      </c>
      <c r="F36" s="12" t="n">
        <v>4</v>
      </c>
      <c r="G36" s="12" t="n">
        <v>0.7</v>
      </c>
      <c r="H36" s="13" t="n">
        <f aca="false">G36/B29</f>
        <v>0.795454545454546</v>
      </c>
      <c r="M36" s="1" t="s">
        <v>43</v>
      </c>
      <c r="N36" s="1" t="n">
        <v>70</v>
      </c>
      <c r="P36" s="1" t="n">
        <v>5</v>
      </c>
      <c r="R36" s="1" t="n">
        <v>4</v>
      </c>
    </row>
    <row r="37" customFormat="false" ht="13.8" hidden="false" customHeight="false" outlineLevel="0" collapsed="false">
      <c r="D37" s="11" t="s">
        <v>11</v>
      </c>
      <c r="E37" s="11" t="n">
        <v>6</v>
      </c>
      <c r="F37" s="12" t="n">
        <v>3</v>
      </c>
      <c r="G37" s="12" t="n">
        <f aca="false">H37*B28</f>
        <v>0.742909090909091</v>
      </c>
      <c r="H37" s="13" t="n">
        <f aca="false">H36+0.03</f>
        <v>0.825454545454546</v>
      </c>
      <c r="M37" s="1" t="s">
        <v>39</v>
      </c>
      <c r="N37" s="1" t="n">
        <v>70</v>
      </c>
      <c r="P37" s="1" t="n">
        <v>5</v>
      </c>
      <c r="R37" s="1" t="n">
        <v>1</v>
      </c>
    </row>
    <row r="38" customFormat="false" ht="15" hidden="false" customHeight="false" outlineLevel="0" collapsed="false">
      <c r="D38" s="11" t="s">
        <v>13</v>
      </c>
      <c r="E38" s="11" t="n">
        <v>5</v>
      </c>
      <c r="F38" s="12" t="n">
        <v>3</v>
      </c>
      <c r="G38" s="12" t="n">
        <f aca="false">H38*B28</f>
        <v>0.769909090909091</v>
      </c>
      <c r="H38" s="13" t="n">
        <f aca="false">H37+0.03</f>
        <v>0.855454545454546</v>
      </c>
      <c r="N38" s="1" t="n">
        <v>75</v>
      </c>
      <c r="P38" s="1" t="n">
        <v>5</v>
      </c>
      <c r="R38" s="1" t="n">
        <v>1</v>
      </c>
    </row>
    <row r="39" customFormat="false" ht="15" hidden="false" customHeight="false" outlineLevel="0" collapsed="false">
      <c r="D39" s="11" t="s">
        <v>15</v>
      </c>
      <c r="E39" s="11" t="n">
        <v>4</v>
      </c>
      <c r="F39" s="12" t="n">
        <v>3</v>
      </c>
      <c r="G39" s="12" t="n">
        <f aca="false">H39*B28</f>
        <v>0.796909090909091</v>
      </c>
      <c r="H39" s="13" t="n">
        <f aca="false">H38+0.03</f>
        <v>0.885454545454546</v>
      </c>
      <c r="N39" s="1" t="n">
        <v>80</v>
      </c>
      <c r="P39" s="1" t="n">
        <v>5</v>
      </c>
      <c r="R39" s="1" t="n">
        <v>2</v>
      </c>
    </row>
    <row r="40" customFormat="false" ht="15" hidden="false" customHeight="false" outlineLevel="0" collapsed="false">
      <c r="D40" s="15"/>
      <c r="E40" s="37"/>
      <c r="F40" s="38"/>
      <c r="G40" s="39"/>
      <c r="H40" s="4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4"/>
    <col collapsed="false" customWidth="true" hidden="false" outlineLevel="0" max="3" min="3" style="0" width="18.52"/>
    <col collapsed="false" customWidth="true" hidden="false" outlineLevel="0" max="4" min="4" style="0" width="23.15"/>
    <col collapsed="false" customWidth="true" hidden="false" outlineLevel="0" max="5" min="5" style="0" width="18.85"/>
    <col collapsed="false" customWidth="true" hidden="false" outlineLevel="0" max="6" min="6" style="0" width="24"/>
    <col collapsed="false" customWidth="true" hidden="false" outlineLevel="0" max="7" min="7" style="0" width="15.88"/>
    <col collapsed="false" customWidth="true" hidden="false" outlineLevel="0" max="8" min="8" style="0" width="10.12"/>
    <col collapsed="false" customWidth="true" hidden="false" outlineLevel="0" max="10" min="9" style="0" width="9.29"/>
    <col collapsed="false" customWidth="true" hidden="false" outlineLevel="0" max="26" min="11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41" t="s">
        <v>44</v>
      </c>
      <c r="B1" s="42" t="s">
        <v>45</v>
      </c>
      <c r="C1" s="42" t="s">
        <v>46</v>
      </c>
      <c r="D1" s="43" t="s">
        <v>47</v>
      </c>
      <c r="E1" s="42" t="s">
        <v>48</v>
      </c>
      <c r="F1" s="42" t="s">
        <v>49</v>
      </c>
      <c r="G1" s="42" t="s">
        <v>50</v>
      </c>
      <c r="H1" s="41" t="s">
        <v>51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44"/>
      <c r="B2" s="42"/>
      <c r="C2" s="41"/>
      <c r="D2" s="42"/>
      <c r="E2" s="41"/>
      <c r="F2" s="41"/>
      <c r="G2" s="42"/>
      <c r="H2" s="44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44"/>
      <c r="B3" s="2"/>
      <c r="C3" s="44"/>
      <c r="D3" s="45"/>
      <c r="E3" s="46" t="s">
        <v>52</v>
      </c>
      <c r="F3" s="44"/>
      <c r="G3" s="2"/>
      <c r="H3" s="44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2" t="s">
        <v>53</v>
      </c>
      <c r="B4" s="12"/>
      <c r="C4" s="12" t="s">
        <v>26</v>
      </c>
      <c r="D4" s="47" t="s">
        <v>25</v>
      </c>
      <c r="E4" s="12" t="s">
        <v>54</v>
      </c>
      <c r="F4" s="47" t="s">
        <v>55</v>
      </c>
      <c r="G4" s="48"/>
      <c r="H4" s="48"/>
      <c r="I4" s="43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44" t="s">
        <v>56</v>
      </c>
      <c r="B5" s="2"/>
      <c r="C5" s="44" t="s">
        <v>57</v>
      </c>
      <c r="D5" s="0" t="s">
        <v>57</v>
      </c>
      <c r="E5" s="44"/>
      <c r="F5" s="44"/>
      <c r="G5" s="2"/>
      <c r="H5" s="44" t="n">
        <f aca="false">SUM(B5:G5)</f>
        <v>0</v>
      </c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44" t="s">
        <v>58</v>
      </c>
      <c r="B6" s="2"/>
      <c r="C6" s="44" t="s">
        <v>59</v>
      </c>
      <c r="D6" s="2" t="s">
        <v>59</v>
      </c>
      <c r="E6" s="44"/>
      <c r="F6" s="44"/>
      <c r="G6" s="2"/>
      <c r="H6" s="44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44" t="s">
        <v>60</v>
      </c>
      <c r="B7" s="2"/>
      <c r="C7" s="44"/>
      <c r="D7" s="2" t="s">
        <v>61</v>
      </c>
      <c r="E7" s="44"/>
      <c r="F7" s="44"/>
      <c r="G7" s="2"/>
      <c r="H7" s="44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44"/>
      <c r="B8" s="2"/>
      <c r="C8" s="44"/>
      <c r="D8" s="2" t="s">
        <v>62</v>
      </c>
      <c r="E8" s="44"/>
      <c r="F8" s="44"/>
      <c r="G8" s="2"/>
      <c r="H8" s="44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2" t="s">
        <v>63</v>
      </c>
      <c r="B9" s="49" t="s">
        <v>64</v>
      </c>
      <c r="C9" s="12" t="s">
        <v>65</v>
      </c>
      <c r="D9" s="43"/>
      <c r="E9" s="12"/>
      <c r="F9" s="12" t="s">
        <v>18</v>
      </c>
      <c r="G9" s="48"/>
      <c r="H9" s="12"/>
      <c r="I9" s="1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44" t="s">
        <v>56</v>
      </c>
      <c r="B10" s="2"/>
      <c r="C10" s="44"/>
      <c r="D10" s="2"/>
      <c r="E10" s="44"/>
      <c r="F10" s="44"/>
      <c r="G10" s="2"/>
      <c r="H10" s="44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44" t="s">
        <v>58</v>
      </c>
      <c r="B11" s="2"/>
      <c r="C11" s="44"/>
      <c r="D11" s="2"/>
      <c r="E11" s="44"/>
      <c r="F11" s="44"/>
      <c r="G11" s="2"/>
      <c r="H11" s="44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44" t="s">
        <v>60</v>
      </c>
      <c r="B12" s="2"/>
      <c r="C12" s="44"/>
      <c r="D12" s="2"/>
      <c r="E12" s="44"/>
      <c r="F12" s="44"/>
      <c r="G12" s="2"/>
      <c r="H12" s="44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44"/>
      <c r="B13" s="2"/>
      <c r="C13" s="44"/>
      <c r="D13" s="2"/>
      <c r="E13" s="44"/>
      <c r="F13" s="44"/>
      <c r="G13" s="2"/>
      <c r="H13" s="44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2" t="s">
        <v>66</v>
      </c>
      <c r="B14" s="43" t="s">
        <v>67</v>
      </c>
      <c r="C14" s="12"/>
      <c r="D14" s="49" t="s">
        <v>68</v>
      </c>
      <c r="E14" s="12" t="s">
        <v>69</v>
      </c>
      <c r="F14" s="12" t="s">
        <v>70</v>
      </c>
      <c r="G14" s="50" t="s">
        <v>71</v>
      </c>
      <c r="H14" s="48"/>
      <c r="I14" s="4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44" t="s">
        <v>56</v>
      </c>
      <c r="B15" s="2"/>
      <c r="C15" s="44"/>
      <c r="D15" s="2"/>
      <c r="E15" s="44"/>
      <c r="F15" s="44"/>
      <c r="G15" s="51"/>
      <c r="H15" s="44" t="n">
        <f aca="false">SUM(B15:G15)</f>
        <v>0</v>
      </c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44" t="s">
        <v>58</v>
      </c>
      <c r="B16" s="2"/>
      <c r="C16" s="44"/>
      <c r="D16" s="2"/>
      <c r="E16" s="44"/>
      <c r="F16" s="44"/>
      <c r="G16" s="51"/>
      <c r="H16" s="44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44" t="s">
        <v>60</v>
      </c>
      <c r="B17" s="52"/>
      <c r="C17" s="44"/>
      <c r="D17" s="2"/>
      <c r="E17" s="44"/>
      <c r="F17" s="44"/>
      <c r="G17" s="2"/>
      <c r="H17" s="44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44"/>
      <c r="B18" s="2"/>
      <c r="C18" s="44"/>
      <c r="D18" s="2"/>
      <c r="E18" s="44"/>
      <c r="F18" s="44"/>
      <c r="G18" s="2"/>
      <c r="H18" s="44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53" t="s">
        <v>72</v>
      </c>
      <c r="B19" s="53"/>
      <c r="C19" s="12" t="s">
        <v>10</v>
      </c>
      <c r="D19" s="43"/>
      <c r="E19" s="54" t="s">
        <v>3</v>
      </c>
      <c r="F19" s="55" t="s">
        <v>73</v>
      </c>
      <c r="G19" s="56" t="s">
        <v>8</v>
      </c>
      <c r="H19" s="48"/>
      <c r="I19" s="48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44" t="s">
        <v>56</v>
      </c>
      <c r="B20" s="2"/>
      <c r="C20" s="44"/>
      <c r="D20" s="2"/>
      <c r="E20" s="44"/>
      <c r="F20" s="44"/>
      <c r="G20" s="51"/>
      <c r="H20" s="44" t="n">
        <f aca="false">SUM(D20:G20)</f>
        <v>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44" t="s">
        <v>58</v>
      </c>
      <c r="B21" s="2"/>
      <c r="C21" s="44"/>
      <c r="D21" s="2"/>
      <c r="E21" s="44"/>
      <c r="F21" s="44"/>
      <c r="G21" s="51"/>
      <c r="H21" s="44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44" t="s">
        <v>60</v>
      </c>
      <c r="B22" s="2"/>
      <c r="C22" s="44"/>
      <c r="D22" s="2"/>
      <c r="E22" s="44"/>
      <c r="F22" s="44"/>
      <c r="G22" s="2"/>
      <c r="H22" s="44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44"/>
      <c r="B23" s="2"/>
      <c r="C23" s="57"/>
      <c r="D23" s="2"/>
      <c r="E23" s="57"/>
      <c r="F23" s="57"/>
      <c r="G23" s="2"/>
      <c r="H23" s="44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2" t="s">
        <v>74</v>
      </c>
      <c r="B24" s="43"/>
      <c r="C24" s="57"/>
      <c r="D24" s="43"/>
      <c r="E24" s="57"/>
      <c r="F24" s="57"/>
      <c r="G24" s="53"/>
      <c r="H24" s="12"/>
      <c r="I24" s="48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44" t="s">
        <v>56</v>
      </c>
      <c r="B25" s="2"/>
      <c r="C25" s="44"/>
      <c r="D25" s="2"/>
      <c r="E25" s="44"/>
      <c r="F25" s="44"/>
      <c r="G25" s="52"/>
      <c r="H25" s="44" t="n">
        <f aca="false">SUM(B25:G25)</f>
        <v>0</v>
      </c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44" t="s">
        <v>58</v>
      </c>
      <c r="B26" s="2"/>
      <c r="C26" s="44"/>
      <c r="D26" s="2"/>
      <c r="E26" s="44"/>
      <c r="F26" s="44"/>
      <c r="G26" s="52"/>
      <c r="H26" s="44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57" t="s">
        <v>75</v>
      </c>
      <c r="B27" s="58"/>
      <c r="C27" s="57"/>
      <c r="D27" s="58"/>
      <c r="E27" s="57"/>
      <c r="F27" s="57"/>
      <c r="G27" s="59"/>
      <c r="H27" s="57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53" t="s">
        <v>76</v>
      </c>
      <c r="B28" s="53"/>
      <c r="C28" s="43"/>
      <c r="D28" s="43"/>
      <c r="E28" s="43"/>
      <c r="F28" s="43"/>
      <c r="G28" s="43"/>
      <c r="H28" s="43"/>
      <c r="I28" s="48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8" hidden="false" customHeight="false" outlineLevel="0" collapsed="false">
      <c r="A29" s="52"/>
      <c r="B29" s="60"/>
      <c r="C29" s="42"/>
      <c r="D29" s="42"/>
      <c r="E29" s="42"/>
      <c r="F29" s="42"/>
      <c r="G29" s="42"/>
      <c r="H29" s="61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8" hidden="false" customHeight="false" outlineLevel="0" collapsed="false">
      <c r="A30" s="52"/>
      <c r="B30" s="52"/>
      <c r="C30" s="2"/>
      <c r="D30" s="2"/>
      <c r="E30" s="2"/>
      <c r="F30" s="2"/>
      <c r="G30" s="2"/>
      <c r="H30" s="51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8" hidden="false" customHeight="false" outlineLevel="0" collapsed="false">
      <c r="A31" s="59"/>
      <c r="B31" s="59"/>
      <c r="C31" s="58"/>
      <c r="D31" s="58"/>
      <c r="E31" s="58"/>
      <c r="F31" s="58"/>
      <c r="G31" s="58"/>
      <c r="H31" s="62"/>
      <c r="I31" s="2"/>
      <c r="J31" s="2" t="s">
        <v>77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2"/>
      <c r="B32" s="2" t="s">
        <v>78</v>
      </c>
      <c r="C32" s="2"/>
      <c r="D32" s="2" t="s">
        <v>78</v>
      </c>
      <c r="E32" s="2"/>
      <c r="F32" s="2" t="s">
        <v>78</v>
      </c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2" t="s">
        <v>79</v>
      </c>
      <c r="B34" s="2" t="n">
        <f aca="false">B5+B15+B20+B10</f>
        <v>0</v>
      </c>
      <c r="C34" s="2" t="e">
        <f aca="false">C5+C15+C20+C10</f>
        <v>#VALUE!</v>
      </c>
      <c r="D34" s="2" t="e">
        <f aca="false">#REF!+D15+D20+D10</f>
        <v>#REF!</v>
      </c>
      <c r="E34" s="2" t="n">
        <f aca="false">E5+E15+E20+E10</f>
        <v>0</v>
      </c>
      <c r="F34" s="2" t="n">
        <f aca="false">F5+F15+F20+F10</f>
        <v>0</v>
      </c>
      <c r="G34" s="2" t="n">
        <f aca="false">G5+G15+G20+G10</f>
        <v>0</v>
      </c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2" t="s">
        <v>80</v>
      </c>
      <c r="B35" s="2" t="n">
        <f aca="false">B5*B7+B15*B17+B20*B22+B10*B12</f>
        <v>0</v>
      </c>
      <c r="C35" s="2" t="e">
        <f aca="false">C5*C7+C15*C17+C20*C22+C10*C12</f>
        <v>#VALUE!</v>
      </c>
      <c r="D35" s="2" t="e">
        <f aca="false">#REF!*D7+D15*D17+D20*D22+D10*D12</f>
        <v>#REF!</v>
      </c>
      <c r="E35" s="2" t="n">
        <f aca="false">E5*E7+E15*E17+E20*E22+E10*E12</f>
        <v>0</v>
      </c>
      <c r="F35" s="2" t="n">
        <f aca="false">F5*F7+F15*F17+F20*F22+F10*F12</f>
        <v>0</v>
      </c>
      <c r="G35" s="2" t="n">
        <f aca="false">G5*G7+G15*G17+G20*G22+G10*G12</f>
        <v>0</v>
      </c>
      <c r="H35" s="2" t="s">
        <v>81</v>
      </c>
      <c r="I35" s="63" t="e">
        <f aca="false">SUM(B35:G35)</f>
        <v>#VALUE!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2" t="s">
        <v>82</v>
      </c>
      <c r="B37" s="2" t="n">
        <f aca="false">B34+B25</f>
        <v>0</v>
      </c>
      <c r="C37" s="2" t="e">
        <f aca="false">C34+C25</f>
        <v>#VALUE!</v>
      </c>
      <c r="D37" s="2" t="e">
        <f aca="false">D34+D25</f>
        <v>#REF!</v>
      </c>
      <c r="E37" s="2" t="n">
        <f aca="false">E34+E25</f>
        <v>0</v>
      </c>
      <c r="F37" s="2" t="n">
        <f aca="false">F34+F25</f>
        <v>0</v>
      </c>
      <c r="G37" s="2" t="n">
        <f aca="false">G34+G25</f>
        <v>0</v>
      </c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2.62"/>
    <col collapsed="false" customWidth="true" hidden="false" outlineLevel="0" max="3" min="3" style="0" width="37.51"/>
    <col collapsed="false" customWidth="true" hidden="false" outlineLevel="0" max="4" min="4" style="0" width="34.47"/>
    <col collapsed="false" customWidth="true" hidden="false" outlineLevel="0" max="5" min="5" style="0" width="39.86"/>
    <col collapsed="false" customWidth="true" hidden="false" outlineLevel="0" max="6" min="6" style="0" width="37.14"/>
    <col collapsed="false" customWidth="true" hidden="false" outlineLevel="0" max="7" min="7" style="0" width="15.88"/>
    <col collapsed="false" customWidth="true" hidden="false" outlineLevel="0" max="8" min="8" style="0" width="10.12"/>
    <col collapsed="false" customWidth="true" hidden="false" outlineLevel="0" max="9" min="9" style="0" width="16.11"/>
    <col collapsed="false" customWidth="true" hidden="false" outlineLevel="0" max="10" min="10" style="0" width="9.29"/>
    <col collapsed="false" customWidth="true" hidden="false" outlineLevel="0" max="26" min="11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41" t="s">
        <v>44</v>
      </c>
      <c r="B1" s="42" t="s">
        <v>45</v>
      </c>
      <c r="C1" s="42" t="s">
        <v>46</v>
      </c>
      <c r="D1" s="43" t="s">
        <v>47</v>
      </c>
      <c r="E1" s="42" t="s">
        <v>48</v>
      </c>
      <c r="F1" s="42" t="s">
        <v>49</v>
      </c>
      <c r="G1" s="42" t="s">
        <v>50</v>
      </c>
      <c r="H1" s="4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64" t="s">
        <v>83</v>
      </c>
      <c r="B2" s="42"/>
      <c r="C2" s="41"/>
      <c r="D2" s="42"/>
      <c r="E2" s="41"/>
      <c r="F2" s="41"/>
      <c r="G2" s="42"/>
      <c r="H2" s="44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44"/>
      <c r="B3" s="2"/>
      <c r="C3" s="44"/>
      <c r="D3" s="45"/>
      <c r="E3" s="46" t="s">
        <v>52</v>
      </c>
      <c r="F3" s="2"/>
      <c r="G3" s="2"/>
      <c r="H3" s="44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2" t="s">
        <v>53</v>
      </c>
      <c r="C4" s="12" t="s">
        <v>26</v>
      </c>
      <c r="D4" s="47" t="s">
        <v>25</v>
      </c>
      <c r="E4" s="12" t="s">
        <v>54</v>
      </c>
      <c r="F4" s="12" t="s">
        <v>17</v>
      </c>
      <c r="G4" s="48"/>
      <c r="H4" s="48"/>
      <c r="I4" s="43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44" t="s">
        <v>58</v>
      </c>
      <c r="C5" s="44" t="n">
        <v>5</v>
      </c>
      <c r="D5" s="44" t="n">
        <v>5</v>
      </c>
      <c r="E5" s="44" t="n">
        <f aca="false">Intensity_Tables!E26</f>
        <v>5</v>
      </c>
      <c r="F5" s="2" t="n">
        <f aca="false">Intensity_Tables!E26</f>
        <v>5</v>
      </c>
      <c r="G5" s="2"/>
      <c r="H5" s="44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44" t="s">
        <v>56</v>
      </c>
      <c r="C6" s="44" t="n">
        <v>3</v>
      </c>
      <c r="D6" s="44" t="n">
        <v>3</v>
      </c>
      <c r="E6" s="44" t="n">
        <f aca="false">Intensity_Tables!F26</f>
        <v>3</v>
      </c>
      <c r="F6" s="2" t="n">
        <f aca="false">Intensity_Tables!F26</f>
        <v>3</v>
      </c>
      <c r="G6" s="2"/>
      <c r="H6" s="44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44" t="s">
        <v>60</v>
      </c>
      <c r="C7" s="44" t="n">
        <f aca="false">Intensity_Tables!B15*Intensity_Tables!G26</f>
        <v>57</v>
      </c>
      <c r="D7" s="44" t="n">
        <f aca="false">Intensity_Tables!B14*Intensity_Tables!G26</f>
        <v>78.375</v>
      </c>
      <c r="E7" s="44" t="n">
        <f aca="false">Intensity_Tables!G26*Intensity_Tables!B12</f>
        <v>60</v>
      </c>
      <c r="F7" s="2" t="n">
        <f aca="false">Intensity_Tables!G26*Intensity_Tables!B10</f>
        <v>82.5</v>
      </c>
      <c r="G7" s="2"/>
      <c r="H7" s="44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44"/>
      <c r="B8" s="2"/>
      <c r="C8" s="44"/>
      <c r="D8" s="2"/>
      <c r="E8" s="44"/>
      <c r="F8" s="44"/>
      <c r="G8" s="2"/>
      <c r="H8" s="44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2" t="s">
        <v>63</v>
      </c>
      <c r="B9" s="49" t="s">
        <v>64</v>
      </c>
      <c r="C9" s="12" t="s">
        <v>65</v>
      </c>
      <c r="D9" s="43"/>
      <c r="E9" s="12"/>
      <c r="F9" s="12" t="s">
        <v>18</v>
      </c>
      <c r="G9" s="48"/>
      <c r="H9" s="12"/>
      <c r="I9" s="1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44" t="s">
        <v>58</v>
      </c>
      <c r="B10" s="2" t="n">
        <f aca="false">Intensity_Tables!E14</f>
        <v>5</v>
      </c>
      <c r="C10" s="64" t="n">
        <v>3</v>
      </c>
      <c r="D10" s="2"/>
      <c r="E10" s="44"/>
      <c r="F10" s="44" t="n">
        <f aca="false">Intensity_Tables!K14</f>
        <v>3</v>
      </c>
      <c r="G10" s="2"/>
      <c r="H10" s="44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44" t="s">
        <v>56</v>
      </c>
      <c r="B11" s="2" t="n">
        <f aca="false">Intensity_Tables!F14</f>
        <v>4</v>
      </c>
      <c r="C11" s="44" t="n">
        <f aca="false">Intensity_Tables!L14</f>
        <v>5</v>
      </c>
      <c r="D11" s="2"/>
      <c r="E11" s="44"/>
      <c r="F11" s="44" t="n">
        <f aca="false">Intensity_Tables!L14</f>
        <v>5</v>
      </c>
      <c r="G11" s="2"/>
      <c r="H11" s="44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44" t="s">
        <v>60</v>
      </c>
      <c r="B12" s="2" t="n">
        <f aca="false">Intensity_Tables!G14*Intensity_Tables!B3</f>
        <v>153.125</v>
      </c>
      <c r="C12" s="44" t="n">
        <f aca="false">Intensity_Tables!M14*Intensity_Tables!B13</f>
        <v>79.7727272727273</v>
      </c>
      <c r="D12" s="2"/>
      <c r="E12" s="44"/>
      <c r="F12" s="44" t="n">
        <f aca="false">Intensity_Tables!M14*Intensity_Tables!B11</f>
        <v>96.4516129032258</v>
      </c>
      <c r="G12" s="2"/>
      <c r="H12" s="44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44"/>
      <c r="B13" s="2"/>
      <c r="C13" s="44"/>
      <c r="D13" s="2"/>
      <c r="E13" s="44"/>
      <c r="F13" s="44"/>
      <c r="G13" s="2"/>
      <c r="H13" s="44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2" t="s">
        <v>66</v>
      </c>
      <c r="B14" s="43" t="s">
        <v>67</v>
      </c>
      <c r="C14" s="12"/>
      <c r="D14" s="49" t="s">
        <v>68</v>
      </c>
      <c r="E14" s="12" t="s">
        <v>69</v>
      </c>
      <c r="F14" s="12" t="s">
        <v>27</v>
      </c>
      <c r="G14" s="50" t="s">
        <v>71</v>
      </c>
      <c r="H14" s="48"/>
      <c r="I14" s="4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44" t="s">
        <v>58</v>
      </c>
      <c r="B15" s="2" t="n">
        <f aca="false">Intensity_Tables!E14</f>
        <v>5</v>
      </c>
      <c r="C15" s="44"/>
      <c r="D15" s="2" t="n">
        <f aca="false">Intensity_Tables!E14</f>
        <v>5</v>
      </c>
      <c r="E15" s="44" t="n">
        <f aca="false">Intensity_Tables!K14</f>
        <v>3</v>
      </c>
      <c r="F15" s="44" t="n">
        <f aca="false">Intensity_Tables!K14</f>
        <v>3</v>
      </c>
      <c r="G15" s="51" t="n">
        <f aca="false">Intensity_Tables!E14</f>
        <v>5</v>
      </c>
      <c r="H15" s="44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44" t="s">
        <v>56</v>
      </c>
      <c r="B16" s="2" t="n">
        <f aca="false">Intensity_Tables!F14</f>
        <v>4</v>
      </c>
      <c r="C16" s="44"/>
      <c r="D16" s="2" t="n">
        <f aca="false">Intensity_Tables!F14</f>
        <v>4</v>
      </c>
      <c r="E16" s="44" t="n">
        <f aca="false">Intensity_Tables!L14</f>
        <v>5</v>
      </c>
      <c r="F16" s="44" t="n">
        <f aca="false">Intensity_Tables!L14</f>
        <v>5</v>
      </c>
      <c r="G16" s="51" t="n">
        <f aca="false">Intensity_Tables!F14</f>
        <v>4</v>
      </c>
      <c r="H16" s="44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44" t="s">
        <v>60</v>
      </c>
      <c r="B17" s="52" t="n">
        <f aca="false">Intensity_Tables!G14*Intensity_Tables!B7</f>
        <v>66.3055555555555</v>
      </c>
      <c r="C17" s="44"/>
      <c r="D17" s="2" t="n">
        <f aca="false">Intensity_Tables!G14*Intensity_Tables!B8</f>
        <v>117.638888888889</v>
      </c>
      <c r="E17" s="44" t="n">
        <f aca="false">Intensity_Tables!M14*Intensity_Tables!B17</f>
        <v>125.806451612903</v>
      </c>
      <c r="F17" s="44" t="n">
        <f aca="false">Intensity_Tables!M14*Intensity_Tables!B16</f>
        <v>108.333333333333</v>
      </c>
      <c r="G17" s="2" t="n">
        <f aca="false">Intensity_Tables!G14*Intensity_Tables!B9</f>
        <v>107.63440860215</v>
      </c>
      <c r="H17" s="44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44"/>
      <c r="B18" s="2"/>
      <c r="C18" s="44"/>
      <c r="D18" s="2"/>
      <c r="E18" s="44"/>
      <c r="F18" s="44"/>
      <c r="G18" s="2"/>
      <c r="H18" s="44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53" t="s">
        <v>72</v>
      </c>
      <c r="B19" s="53"/>
      <c r="C19" s="12" t="s">
        <v>3</v>
      </c>
      <c r="D19" s="43"/>
      <c r="E19" s="12" t="s">
        <v>10</v>
      </c>
      <c r="F19" s="12"/>
      <c r="G19" s="48" t="s">
        <v>8</v>
      </c>
      <c r="H19" s="48"/>
      <c r="I19" s="48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44" t="s">
        <v>58</v>
      </c>
      <c r="B20" s="2"/>
      <c r="C20" s="44" t="n">
        <f aca="false">Intensity_Tables!E14</f>
        <v>5</v>
      </c>
      <c r="D20" s="2"/>
      <c r="E20" s="44" t="n">
        <f aca="false">Intensity_Tables!E14</f>
        <v>5</v>
      </c>
      <c r="F20" s="44"/>
      <c r="G20" s="51" t="n">
        <f aca="false">Intensity_Tables!E26</f>
        <v>5</v>
      </c>
      <c r="H20" s="44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44" t="s">
        <v>56</v>
      </c>
      <c r="B21" s="2"/>
      <c r="C21" s="44" t="n">
        <f aca="false">Intensity_Tables!F14</f>
        <v>4</v>
      </c>
      <c r="D21" s="2"/>
      <c r="E21" s="64" t="n">
        <v>4</v>
      </c>
      <c r="F21" s="44"/>
      <c r="G21" s="51" t="n">
        <f aca="false">Intensity_Tables!F26</f>
        <v>3</v>
      </c>
      <c r="H21" s="44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44" t="s">
        <v>60</v>
      </c>
      <c r="B22" s="2"/>
      <c r="C22" s="44" t="n">
        <f aca="false">Intensity_Tables!G14*Intensity_Tables!B4</f>
        <v>78.6559139784949</v>
      </c>
      <c r="D22" s="2"/>
      <c r="E22" s="44" t="n">
        <f aca="false">Intensity_Tables!G14*Intensity_Tables!B6</f>
        <v>53.8172043010753</v>
      </c>
      <c r="F22" s="44"/>
      <c r="G22" s="2" t="n">
        <f aca="false">Intensity_Tables!G26*Intensity_Tables!B5</f>
        <v>89.84375</v>
      </c>
      <c r="H22" s="44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44"/>
      <c r="B23" s="2"/>
      <c r="D23" s="2"/>
      <c r="E23" s="57"/>
      <c r="F23" s="57"/>
      <c r="G23" s="2"/>
      <c r="H23" s="44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57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65" t="s">
        <v>79</v>
      </c>
      <c r="B25" s="65" t="n">
        <f aca="false">B10*B11+B15*B16+B20*B21+B5*B6</f>
        <v>40</v>
      </c>
      <c r="C25" s="65" t="n">
        <f aca="false">C10*C11+C15*C16+C20*C21+C5*C6</f>
        <v>50</v>
      </c>
      <c r="D25" s="65" t="n">
        <f aca="false">D10*D11+D15*D16+D20*D21+D5*D6</f>
        <v>35</v>
      </c>
      <c r="E25" s="65" t="n">
        <f aca="false">E10*E11+E15*E16+E20*E21+E5*E6</f>
        <v>50</v>
      </c>
      <c r="F25" s="65" t="n">
        <f aca="false">F10*F11+F15*F16+F20*F21+F5*F6</f>
        <v>45</v>
      </c>
      <c r="G25" s="65" t="n">
        <f aca="false">G10*G11+G15*G16+G20*G21+G5*G6</f>
        <v>35</v>
      </c>
      <c r="H25" s="66"/>
      <c r="I25" s="67" t="s">
        <v>84</v>
      </c>
      <c r="J25" s="6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65" t="s">
        <v>80</v>
      </c>
      <c r="B26" s="65" t="n">
        <f aca="false">B5*B6*B7+B10*B11*B12+B15*B16*B17+B20*B21*B22</f>
        <v>4388.61111111111</v>
      </c>
      <c r="C26" s="65" t="n">
        <f aca="false">C5*C6*C7+C10*C11*C12+C15*C16*C17+C20*C21*C22</f>
        <v>3624.70918866081</v>
      </c>
      <c r="D26" s="65" t="n">
        <f aca="false">D5*D6*D7+D10*D11*D12+D15*D16*D17+D20*D21*D22</f>
        <v>3528.40277777778</v>
      </c>
      <c r="E26" s="65" t="n">
        <f aca="false">E5*E6*E7+E10*E11*E12+E15*E16*E17+E20*E21*E22</f>
        <v>3863.44086021505</v>
      </c>
      <c r="F26" s="65" t="n">
        <f aca="false">F5*F6*F7+F10*F11*F12+F15*F16*F17+F20*F21*F22</f>
        <v>4309.27419354838</v>
      </c>
      <c r="G26" s="65" t="n">
        <f aca="false">G5*G6*G7+G10*G11*G12+G15*G16*G17+G20*G21*G22</f>
        <v>3500.34442204301</v>
      </c>
      <c r="H26" s="69"/>
      <c r="I26" s="70" t="n">
        <f aca="false">SUM(B26:G26)</f>
        <v>23214.7825533561</v>
      </c>
      <c r="J26" s="71" t="s">
        <v>77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4"/>
    <col collapsed="false" customWidth="true" hidden="false" outlineLevel="0" max="3" min="3" style="0" width="23.61"/>
    <col collapsed="false" customWidth="true" hidden="false" outlineLevel="0" max="4" min="4" style="0" width="23.15"/>
    <col collapsed="false" customWidth="true" hidden="false" outlineLevel="0" max="5" min="5" style="0" width="25.14"/>
    <col collapsed="false" customWidth="true" hidden="false" outlineLevel="0" max="6" min="6" style="0" width="23.28"/>
    <col collapsed="false" customWidth="true" hidden="false" outlineLevel="0" max="7" min="7" style="0" width="15.88"/>
    <col collapsed="false" customWidth="true" hidden="false" outlineLevel="0" max="8" min="8" style="0" width="10.12"/>
    <col collapsed="false" customWidth="true" hidden="false" outlineLevel="0" max="9" min="9" style="0" width="13.63"/>
    <col collapsed="false" customWidth="true" hidden="false" outlineLevel="0" max="1025" min="10" style="0" width="9.29"/>
  </cols>
  <sheetData>
    <row r="1" s="1" customFormat="true" ht="15" hidden="false" customHeight="false" outlineLevel="0" collapsed="false">
      <c r="A1" s="41"/>
      <c r="B1" s="42" t="s">
        <v>45</v>
      </c>
      <c r="C1" s="42" t="s">
        <v>46</v>
      </c>
      <c r="D1" s="43" t="s">
        <v>47</v>
      </c>
      <c r="E1" s="42" t="s">
        <v>48</v>
      </c>
      <c r="F1" s="42" t="s">
        <v>49</v>
      </c>
      <c r="G1" s="42" t="s">
        <v>50</v>
      </c>
      <c r="H1" s="41"/>
      <c r="I1" s="2"/>
      <c r="J1" s="2"/>
    </row>
    <row r="2" s="1" customFormat="true" ht="15" hidden="false" customHeight="false" outlineLevel="0" collapsed="false">
      <c r="A2" s="64" t="s">
        <v>83</v>
      </c>
      <c r="B2" s="42"/>
      <c r="C2" s="41"/>
      <c r="D2" s="42"/>
      <c r="E2" s="41"/>
      <c r="F2" s="41"/>
      <c r="G2" s="42"/>
      <c r="H2" s="44"/>
      <c r="I2" s="2"/>
      <c r="J2" s="2"/>
    </row>
    <row r="3" s="1" customFormat="true" ht="15" hidden="false" customHeight="false" outlineLevel="0" collapsed="false">
      <c r="A3" s="44"/>
      <c r="B3" s="2"/>
      <c r="C3" s="44"/>
      <c r="D3" s="45"/>
      <c r="E3" s="46" t="s">
        <v>52</v>
      </c>
      <c r="F3" s="2"/>
      <c r="G3" s="2"/>
      <c r="H3" s="44"/>
      <c r="I3" s="2"/>
      <c r="J3" s="2"/>
    </row>
    <row r="4" s="1" customFormat="true" ht="13.8" hidden="false" customHeight="false" outlineLevel="0" collapsed="false">
      <c r="A4" s="12" t="s">
        <v>53</v>
      </c>
      <c r="B4" s="0"/>
      <c r="C4" s="12" t="s">
        <v>26</v>
      </c>
      <c r="D4" s="47" t="s">
        <v>25</v>
      </c>
      <c r="E4" s="12" t="s">
        <v>54</v>
      </c>
      <c r="F4" s="12" t="s">
        <v>17</v>
      </c>
      <c r="G4" s="48"/>
      <c r="H4" s="48"/>
      <c r="I4" s="43"/>
      <c r="J4" s="2"/>
    </row>
    <row r="5" s="1" customFormat="true" ht="13.8" hidden="false" customHeight="false" outlineLevel="0" collapsed="false">
      <c r="A5" s="44" t="s">
        <v>58</v>
      </c>
      <c r="B5" s="0"/>
      <c r="C5" s="44" t="n">
        <f aca="false">Intensity_Tables!E27</f>
        <v>4</v>
      </c>
      <c r="D5" s="44" t="n">
        <f aca="false">Intensity_Tables!E27</f>
        <v>4</v>
      </c>
      <c r="E5" s="44" t="n">
        <f aca="false">Intensity_Tables!E27</f>
        <v>4</v>
      </c>
      <c r="F5" s="2" t="n">
        <f aca="false">Intensity_Tables!E27</f>
        <v>4</v>
      </c>
      <c r="G5" s="2"/>
      <c r="H5" s="44"/>
      <c r="I5" s="2"/>
      <c r="J5" s="2"/>
    </row>
    <row r="6" s="1" customFormat="true" ht="13.8" hidden="false" customHeight="false" outlineLevel="0" collapsed="false">
      <c r="A6" s="44" t="s">
        <v>56</v>
      </c>
      <c r="B6" s="0"/>
      <c r="C6" s="44" t="n">
        <v>3</v>
      </c>
      <c r="D6" s="44" t="n">
        <f aca="false">Intensity_Tables!F27</f>
        <v>3</v>
      </c>
      <c r="E6" s="44" t="n">
        <f aca="false">Intensity_Tables!F27</f>
        <v>3</v>
      </c>
      <c r="F6" s="2" t="n">
        <f aca="false">Intensity_Tables!F27</f>
        <v>3</v>
      </c>
      <c r="G6" s="2"/>
      <c r="H6" s="44"/>
      <c r="I6" s="2"/>
      <c r="J6" s="2"/>
    </row>
    <row r="7" s="1" customFormat="true" ht="13.8" hidden="false" customHeight="false" outlineLevel="0" collapsed="false">
      <c r="A7" s="44" t="s">
        <v>60</v>
      </c>
      <c r="B7" s="0"/>
      <c r="C7" s="44" t="n">
        <f aca="false">Intensity_Tables!B15*Intensity_Tables!G27</f>
        <v>61.104</v>
      </c>
      <c r="D7" s="44" t="n">
        <f aca="false">Intensity_Tables!B14*Intensity_Tables!G27</f>
        <v>84.018</v>
      </c>
      <c r="E7" s="44" t="n">
        <f aca="false">Intensity_Tables!G27*Intensity_Tables!B12</f>
        <v>64.32</v>
      </c>
      <c r="F7" s="2" t="n">
        <f aca="false">Intensity_Tables!G27*Intensity_Tables!B10</f>
        <v>88.44</v>
      </c>
      <c r="G7" s="2"/>
      <c r="H7" s="44"/>
      <c r="I7" s="2"/>
      <c r="J7" s="2"/>
    </row>
    <row r="8" s="1" customFormat="true" ht="15" hidden="false" customHeight="false" outlineLevel="0" collapsed="false">
      <c r="A8" s="44"/>
      <c r="B8" s="2"/>
      <c r="C8" s="44"/>
      <c r="D8" s="2"/>
      <c r="E8" s="44"/>
      <c r="F8" s="44"/>
      <c r="G8" s="2"/>
      <c r="H8" s="44"/>
      <c r="I8" s="2"/>
      <c r="J8" s="2"/>
    </row>
    <row r="9" s="1" customFormat="true" ht="15" hidden="false" customHeight="false" outlineLevel="0" collapsed="false">
      <c r="A9" s="12" t="s">
        <v>63</v>
      </c>
      <c r="B9" s="49" t="s">
        <v>64</v>
      </c>
      <c r="C9" s="12" t="s">
        <v>65</v>
      </c>
      <c r="D9" s="43"/>
      <c r="E9" s="12"/>
      <c r="F9" s="12" t="s">
        <v>18</v>
      </c>
      <c r="G9" s="48"/>
      <c r="H9" s="12"/>
      <c r="I9" s="12"/>
      <c r="J9" s="2"/>
    </row>
    <row r="10" s="1" customFormat="true" ht="15" hidden="false" customHeight="false" outlineLevel="0" collapsed="false">
      <c r="A10" s="44" t="s">
        <v>58</v>
      </c>
      <c r="B10" s="2" t="n">
        <f aca="false">Intensity_Tables!E15</f>
        <v>4</v>
      </c>
      <c r="C10" s="72" t="n">
        <f aca="false">Intensity_Tables!K15</f>
        <v>3</v>
      </c>
      <c r="D10" s="2"/>
      <c r="E10" s="44"/>
      <c r="F10" s="44" t="n">
        <f aca="false">Intensity_Tables!K15</f>
        <v>3</v>
      </c>
      <c r="G10" s="2"/>
      <c r="H10" s="44"/>
      <c r="I10" s="2"/>
      <c r="J10" s="2"/>
    </row>
    <row r="11" s="1" customFormat="true" ht="15" hidden="false" customHeight="false" outlineLevel="0" collapsed="false">
      <c r="A11" s="44" t="s">
        <v>56</v>
      </c>
      <c r="B11" s="2" t="n">
        <f aca="false">Intensity_Tables!F15</f>
        <v>4</v>
      </c>
      <c r="C11" s="44" t="n">
        <f aca="false">Intensity_Tables!L15</f>
        <v>4</v>
      </c>
      <c r="D11" s="2"/>
      <c r="E11" s="44"/>
      <c r="F11" s="44" t="n">
        <f aca="false">Intensity_Tables!L15</f>
        <v>4</v>
      </c>
      <c r="G11" s="2"/>
      <c r="H11" s="44"/>
      <c r="I11" s="2"/>
      <c r="J11" s="2"/>
    </row>
    <row r="12" s="1" customFormat="true" ht="15" hidden="false" customHeight="false" outlineLevel="0" collapsed="false">
      <c r="A12" s="44" t="s">
        <v>60</v>
      </c>
      <c r="B12" s="2" t="n">
        <f aca="false">Intensity_Tables!G15*Intensity_Tables!B3</f>
        <v>161.079545454545</v>
      </c>
      <c r="C12" s="44" t="n">
        <f aca="false">Intensity_Tables!M15*Intensity_Tables!B13</f>
        <v>87.1084710743802</v>
      </c>
      <c r="D12" s="2"/>
      <c r="E12" s="44"/>
      <c r="F12" s="44" t="n">
        <f aca="false">Intensity_Tables!M15*Intensity_Tables!B11</f>
        <v>105.321114369501</v>
      </c>
      <c r="G12" s="2"/>
      <c r="H12" s="44"/>
      <c r="I12" s="2"/>
      <c r="J12" s="2"/>
    </row>
    <row r="13" s="1" customFormat="true" ht="15" hidden="false" customHeight="false" outlineLevel="0" collapsed="false">
      <c r="A13" s="44"/>
      <c r="B13" s="2"/>
      <c r="C13" s="44"/>
      <c r="D13" s="2"/>
      <c r="E13" s="2"/>
      <c r="F13" s="44"/>
      <c r="G13" s="2"/>
      <c r="H13" s="44"/>
      <c r="I13" s="2"/>
      <c r="J13" s="2"/>
    </row>
    <row r="14" s="1" customFormat="true" ht="15" hidden="false" customHeight="false" outlineLevel="0" collapsed="false">
      <c r="A14" s="12" t="s">
        <v>66</v>
      </c>
      <c r="B14" s="43" t="s">
        <v>67</v>
      </c>
      <c r="C14" s="12"/>
      <c r="D14" s="49" t="s">
        <v>68</v>
      </c>
      <c r="E14" s="73" t="s">
        <v>69</v>
      </c>
      <c r="F14" s="73" t="s">
        <v>27</v>
      </c>
      <c r="G14" s="50" t="s">
        <v>71</v>
      </c>
      <c r="H14" s="48"/>
      <c r="I14" s="48"/>
      <c r="J14" s="2"/>
    </row>
    <row r="15" s="1" customFormat="true" ht="15" hidden="false" customHeight="false" outlineLevel="0" collapsed="false">
      <c r="A15" s="44" t="s">
        <v>58</v>
      </c>
      <c r="B15" s="2" t="n">
        <f aca="false">Intensity_Tables!E15</f>
        <v>4</v>
      </c>
      <c r="C15" s="44"/>
      <c r="D15" s="2" t="n">
        <f aca="false">Intensity_Tables!E15</f>
        <v>4</v>
      </c>
      <c r="E15" s="44" t="n">
        <f aca="false">Intensity_Tables!K15</f>
        <v>3</v>
      </c>
      <c r="F15" s="44" t="n">
        <f aca="false">Intensity_Tables!K15</f>
        <v>3</v>
      </c>
      <c r="G15" s="51" t="n">
        <f aca="false">Intensity_Tables!E15</f>
        <v>4</v>
      </c>
      <c r="H15" s="44"/>
      <c r="I15" s="2"/>
      <c r="J15" s="2"/>
    </row>
    <row r="16" s="1" customFormat="true" ht="15" hidden="false" customHeight="false" outlineLevel="0" collapsed="false">
      <c r="A16" s="44" t="s">
        <v>56</v>
      </c>
      <c r="B16" s="2" t="n">
        <f aca="false">Intensity_Tables!F15</f>
        <v>4</v>
      </c>
      <c r="C16" s="44"/>
      <c r="D16" s="2" t="n">
        <f aca="false">Intensity_Tables!F15</f>
        <v>4</v>
      </c>
      <c r="E16" s="44" t="n">
        <f aca="false">Intensity_Tables!L15</f>
        <v>4</v>
      </c>
      <c r="F16" s="44" t="n">
        <f aca="false">Intensity_Tables!L15</f>
        <v>4</v>
      </c>
      <c r="G16" s="51" t="n">
        <f aca="false">Intensity_Tables!F15</f>
        <v>4</v>
      </c>
      <c r="H16" s="44"/>
      <c r="I16" s="2"/>
      <c r="J16" s="2"/>
    </row>
    <row r="17" s="1" customFormat="true" ht="15" hidden="false" customHeight="false" outlineLevel="0" collapsed="false">
      <c r="A17" s="44" t="s">
        <v>60</v>
      </c>
      <c r="B17" s="52" t="n">
        <f aca="false">Intensity_Tables!G15*Intensity_Tables!B7</f>
        <v>69.75</v>
      </c>
      <c r="C17" s="44"/>
      <c r="D17" s="2" t="n">
        <f aca="false">Intensity_Tables!G15*Intensity_Tables!B8</f>
        <v>123.75</v>
      </c>
      <c r="E17" s="44" t="n">
        <f aca="false">Intensity_Tables!M15*Intensity_Tables!B17</f>
        <v>137.375366568915</v>
      </c>
      <c r="F17" s="44" t="n">
        <f aca="false">Intensity_Tables!M15*Intensity_Tables!B16</f>
        <v>118.295454545455</v>
      </c>
      <c r="G17" s="2" t="n">
        <f aca="false">Intensity_Tables!G15*Intensity_Tables!B9</f>
        <v>113.225806451613</v>
      </c>
      <c r="H17" s="44"/>
      <c r="I17" s="2"/>
      <c r="J17" s="2"/>
    </row>
    <row r="18" s="1" customFormat="true" ht="15" hidden="false" customHeight="false" outlineLevel="0" collapsed="false">
      <c r="A18" s="44"/>
      <c r="B18" s="2"/>
      <c r="C18" s="44"/>
      <c r="D18" s="2"/>
      <c r="E18" s="44"/>
      <c r="F18" s="44"/>
      <c r="G18" s="2"/>
      <c r="H18" s="44"/>
      <c r="I18" s="2"/>
      <c r="J18" s="2"/>
    </row>
    <row r="19" s="1" customFormat="true" ht="13.8" hidden="false" customHeight="false" outlineLevel="0" collapsed="false">
      <c r="A19" s="53" t="s">
        <v>72</v>
      </c>
      <c r="B19" s="53"/>
      <c r="C19" s="12" t="s">
        <v>3</v>
      </c>
      <c r="D19" s="43"/>
      <c r="E19" s="12" t="s">
        <v>10</v>
      </c>
      <c r="F19" s="12"/>
      <c r="G19" s="48" t="s">
        <v>8</v>
      </c>
      <c r="H19" s="48"/>
      <c r="I19" s="48"/>
      <c r="J19" s="2"/>
    </row>
    <row r="20" s="1" customFormat="true" ht="13.8" hidden="false" customHeight="false" outlineLevel="0" collapsed="false">
      <c r="A20" s="44" t="s">
        <v>58</v>
      </c>
      <c r="B20" s="2"/>
      <c r="C20" s="44" t="n">
        <f aca="false">Intensity_Tables!E15</f>
        <v>4</v>
      </c>
      <c r="D20" s="2"/>
      <c r="E20" s="44" t="n">
        <f aca="false">Intensity_Tables!E15</f>
        <v>4</v>
      </c>
      <c r="F20" s="44"/>
      <c r="G20" s="51" t="n">
        <f aca="false">Intensity_Tables!E27</f>
        <v>4</v>
      </c>
      <c r="H20" s="44"/>
      <c r="I20" s="2"/>
      <c r="J20" s="2"/>
    </row>
    <row r="21" s="1" customFormat="true" ht="13.8" hidden="false" customHeight="false" outlineLevel="0" collapsed="false">
      <c r="A21" s="44" t="s">
        <v>56</v>
      </c>
      <c r="B21" s="2"/>
      <c r="C21" s="44" t="n">
        <f aca="false">Intensity_Tables!F15</f>
        <v>4</v>
      </c>
      <c r="D21" s="2"/>
      <c r="E21" s="72" t="n">
        <f aca="false">Intensity_Tables!F15</f>
        <v>4</v>
      </c>
      <c r="F21" s="44"/>
      <c r="G21" s="51" t="n">
        <f aca="false">Intensity_Tables!F27</f>
        <v>3</v>
      </c>
      <c r="H21" s="44"/>
      <c r="I21" s="2"/>
      <c r="J21" s="2"/>
    </row>
    <row r="22" s="1" customFormat="true" ht="13.8" hidden="false" customHeight="false" outlineLevel="0" collapsed="false">
      <c r="A22" s="44" t="s">
        <v>60</v>
      </c>
      <c r="B22" s="2"/>
      <c r="C22" s="44" t="n">
        <f aca="false">Intensity_Tables!G15*Intensity_Tables!B4</f>
        <v>82.7419354838713</v>
      </c>
      <c r="D22" s="2"/>
      <c r="E22" s="44" t="n">
        <f aca="false">Intensity_Tables!G15*Intensity_Tables!B6</f>
        <v>56.6129032258065</v>
      </c>
      <c r="F22" s="44"/>
      <c r="G22" s="2" t="n">
        <f aca="false">Intensity_Tables!G27*Intensity_Tables!B5</f>
        <v>96.3125</v>
      </c>
      <c r="H22" s="44"/>
      <c r="I22" s="2"/>
      <c r="J22" s="2"/>
    </row>
    <row r="23" s="1" customFormat="true" ht="15" hidden="false" customHeight="false" outlineLevel="0" collapsed="false">
      <c r="A23" s="44"/>
      <c r="B23" s="2"/>
      <c r="C23" s="57"/>
      <c r="D23" s="2"/>
      <c r="E23" s="57"/>
      <c r="F23" s="57"/>
      <c r="G23" s="2"/>
      <c r="H23" s="44"/>
      <c r="I23" s="2"/>
      <c r="J23" s="2"/>
    </row>
    <row r="24" s="1" customFormat="tru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="1" customFormat="tru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="1" customFormat="true" ht="13.8" hidden="false" customHeight="false" outlineLevel="0" collapsed="false">
      <c r="A26" s="65" t="s">
        <v>79</v>
      </c>
      <c r="B26" s="65" t="n">
        <f aca="false">B10*B11+B15*B16+B20*B21+B5*B6</f>
        <v>32</v>
      </c>
      <c r="C26" s="65" t="n">
        <f aca="false">C10*C11+C15*C16+C20*C21+C5*C6</f>
        <v>40</v>
      </c>
      <c r="D26" s="65" t="n">
        <f aca="false">D10*D11+D15*D16+D20*D21+D5*D6</f>
        <v>28</v>
      </c>
      <c r="E26" s="65" t="n">
        <f aca="false">E10*E11+E15*E16+E20*E21+E5*E6</f>
        <v>40</v>
      </c>
      <c r="F26" s="65" t="n">
        <f aca="false">F10*F11+F15*F16+F20*F21+F5*F6</f>
        <v>36</v>
      </c>
      <c r="G26" s="65" t="n">
        <f aca="false">G10*G11+G15*G16+G20*G21+G5*G6</f>
        <v>28</v>
      </c>
      <c r="H26" s="66"/>
      <c r="I26" s="67" t="s">
        <v>84</v>
      </c>
      <c r="J26" s="68"/>
    </row>
    <row r="27" s="1" customFormat="true" ht="13.8" hidden="false" customHeight="false" outlineLevel="0" collapsed="false">
      <c r="A27" s="65" t="s">
        <v>80</v>
      </c>
      <c r="B27" s="65" t="n">
        <f aca="false">B5*B6*B7+B10*B11*B12+B15*B16*B17+B20*B21*B22</f>
        <v>3693.27272727272</v>
      </c>
      <c r="C27" s="65" t="n">
        <f aca="false">C5*C6*C7+C10*C11*C12+C15*C16*C17+C20*C21*C22</f>
        <v>3102.4206206345</v>
      </c>
      <c r="D27" s="65" t="n">
        <f aca="false">D5*D6*D7+D10*D11*D12+D15*D16*D17+D20*D21*D22</f>
        <v>2988.216</v>
      </c>
      <c r="E27" s="65" t="n">
        <f aca="false">E5*E6*E7+E10*E11*E12+E15*E16*E17+E20*E21*E22</f>
        <v>3326.15085043988</v>
      </c>
      <c r="F27" s="65" t="n">
        <f aca="false">F5*F6*F7+F10*F11*F12+F15*F16*F17+F20*F21*F22</f>
        <v>3744.67882697947</v>
      </c>
      <c r="G27" s="65" t="n">
        <f aca="false">G5*G6*G7+G10*G11*G12+G15*G16*G17+G20*G21*G22</f>
        <v>2967.3629032258</v>
      </c>
      <c r="H27" s="69"/>
      <c r="I27" s="70" t="n">
        <f aca="false">SUM(B27:G27)</f>
        <v>19822.1019285524</v>
      </c>
      <c r="J27" s="71" t="s">
        <v>77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4"/>
    <col collapsed="false" customWidth="true" hidden="false" outlineLevel="0" max="3" min="3" style="0" width="16.71"/>
    <col collapsed="false" customWidth="true" hidden="false" outlineLevel="0" max="4" min="4" style="0" width="23.15"/>
    <col collapsed="false" customWidth="true" hidden="false" outlineLevel="0" max="5" min="5" style="0" width="18.71"/>
    <col collapsed="false" customWidth="true" hidden="false" outlineLevel="0" max="6" min="6" style="0" width="24"/>
    <col collapsed="false" customWidth="true" hidden="false" outlineLevel="0" max="7" min="7" style="0" width="15.88"/>
    <col collapsed="false" customWidth="true" hidden="false" outlineLevel="0" max="8" min="8" style="0" width="10.12"/>
    <col collapsed="false" customWidth="true" hidden="false" outlineLevel="0" max="9" min="9" style="0" width="15.95"/>
    <col collapsed="false" customWidth="true" hidden="false" outlineLevel="0" max="10" min="10" style="0" width="9.29"/>
    <col collapsed="false" customWidth="true" hidden="false" outlineLevel="0" max="26" min="11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41" t="s">
        <v>44</v>
      </c>
      <c r="B1" s="42" t="s">
        <v>45</v>
      </c>
      <c r="C1" s="42" t="s">
        <v>46</v>
      </c>
      <c r="D1" s="43" t="s">
        <v>47</v>
      </c>
      <c r="E1" s="42" t="s">
        <v>48</v>
      </c>
      <c r="F1" s="42" t="s">
        <v>49</v>
      </c>
      <c r="G1" s="42" t="s">
        <v>50</v>
      </c>
      <c r="H1" s="4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64" t="s">
        <v>83</v>
      </c>
      <c r="B2" s="42"/>
      <c r="C2" s="41"/>
      <c r="D2" s="42"/>
      <c r="E2" s="41"/>
      <c r="F2" s="41"/>
      <c r="G2" s="42"/>
      <c r="H2" s="44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74" t="s">
        <v>85</v>
      </c>
      <c r="B3" s="2"/>
      <c r="C3" s="44"/>
      <c r="D3" s="45"/>
      <c r="E3" s="46" t="s">
        <v>52</v>
      </c>
      <c r="F3" s="44"/>
      <c r="G3" s="2"/>
      <c r="H3" s="44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2" t="s">
        <v>53</v>
      </c>
      <c r="C4" s="12" t="s">
        <v>26</v>
      </c>
      <c r="D4" s="12" t="s">
        <v>25</v>
      </c>
      <c r="E4" s="12" t="s">
        <v>54</v>
      </c>
      <c r="F4" s="47" t="s">
        <v>17</v>
      </c>
      <c r="G4" s="48"/>
      <c r="H4" s="48"/>
      <c r="I4" s="43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44" t="s">
        <v>58</v>
      </c>
      <c r="C5" s="44" t="n">
        <f aca="false">Intensity_Tables!E28</f>
        <v>5</v>
      </c>
      <c r="D5" s="44" t="n">
        <f aca="false">Intensity_Tables!E28</f>
        <v>5</v>
      </c>
      <c r="E5" s="44" t="n">
        <f aca="false">Intensity_Tables!E28</f>
        <v>5</v>
      </c>
      <c r="F5" s="2" t="n">
        <f aca="false">Intensity_Tables!E28</f>
        <v>5</v>
      </c>
      <c r="G5" s="2"/>
      <c r="H5" s="44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44" t="s">
        <v>56</v>
      </c>
      <c r="C6" s="44" t="n">
        <f aca="false">Intensity_Tables!F28</f>
        <v>2</v>
      </c>
      <c r="D6" s="44" t="n">
        <f aca="false">Intensity_Tables!F28</f>
        <v>2</v>
      </c>
      <c r="E6" s="44" t="n">
        <f aca="false">Intensity_Tables!F28</f>
        <v>2</v>
      </c>
      <c r="F6" s="2" t="n">
        <f aca="false">Intensity_Tables!F28</f>
        <v>2</v>
      </c>
      <c r="G6" s="2"/>
      <c r="H6" s="44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44" t="s">
        <v>60</v>
      </c>
      <c r="C7" s="44" t="n">
        <f aca="false">Intensity_Tables!B15*Intensity_Tables!G28</f>
        <v>68.7952</v>
      </c>
      <c r="D7" s="44" t="n">
        <f aca="false">Intensity_Tables!B14*Intensity_Tables!G28</f>
        <v>94.5934</v>
      </c>
      <c r="E7" s="44" t="n">
        <f aca="false">Intensity_Tables!G28*Intensity_Tables!B12</f>
        <v>72.416</v>
      </c>
      <c r="F7" s="2" t="n">
        <f aca="false">Intensity_Tables!G28*Intensity_Tables!B10</f>
        <v>99.572</v>
      </c>
      <c r="G7" s="2"/>
      <c r="H7" s="44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44"/>
      <c r="B8" s="2"/>
      <c r="C8" s="44"/>
      <c r="D8" s="2"/>
      <c r="E8" s="44"/>
      <c r="F8" s="44"/>
      <c r="G8" s="2"/>
      <c r="H8" s="44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2" t="s">
        <v>63</v>
      </c>
      <c r="B9" s="49" t="s">
        <v>64</v>
      </c>
      <c r="C9" s="12" t="s">
        <v>65</v>
      </c>
      <c r="D9" s="43"/>
      <c r="E9" s="12"/>
      <c r="F9" s="12" t="s">
        <v>18</v>
      </c>
      <c r="G9" s="48"/>
      <c r="H9" s="12"/>
      <c r="I9" s="1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44" t="s">
        <v>58</v>
      </c>
      <c r="B10" s="2" t="n">
        <f aca="false">Intensity_Tables!E16</f>
        <v>4</v>
      </c>
      <c r="C10" s="72" t="n">
        <f aca="false">Intensity_Tables!K16</f>
        <v>3</v>
      </c>
      <c r="D10" s="2"/>
      <c r="E10" s="44"/>
      <c r="F10" s="44" t="n">
        <f aca="false">Intensity_Tables!K16</f>
        <v>3</v>
      </c>
      <c r="G10" s="2"/>
      <c r="H10" s="44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44" t="s">
        <v>56</v>
      </c>
      <c r="B11" s="2" t="n">
        <f aca="false">Intensity_Tables!F16</f>
        <v>3</v>
      </c>
      <c r="C11" s="44" t="n">
        <f aca="false">Intensity_Tables!L16</f>
        <v>3</v>
      </c>
      <c r="D11" s="2"/>
      <c r="E11" s="44"/>
      <c r="F11" s="44" t="n">
        <f aca="false">Intensity_Tables!L16</f>
        <v>3</v>
      </c>
      <c r="G11" s="2"/>
      <c r="H11" s="44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44" t="s">
        <v>60</v>
      </c>
      <c r="B12" s="2" t="n">
        <f aca="false">Intensity_Tables!G16*Intensity_Tables!B3</f>
        <v>179.394886363636</v>
      </c>
      <c r="C12" s="44" t="n">
        <f aca="false">Intensity_Tables!M16*Intensity_Tables!B13</f>
        <v>95.7189049586777</v>
      </c>
      <c r="D12" s="2"/>
      <c r="E12" s="44"/>
      <c r="F12" s="44" t="n">
        <f aca="false">Intensity_Tables!M16*Intensity_Tables!B11</f>
        <v>115.731818181818</v>
      </c>
      <c r="G12" s="2"/>
      <c r="H12" s="44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44"/>
      <c r="B13" s="2"/>
      <c r="C13" s="44"/>
      <c r="D13" s="2"/>
      <c r="E13" s="44"/>
      <c r="F13" s="44"/>
      <c r="G13" s="2"/>
      <c r="H13" s="44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2" t="s">
        <v>66</v>
      </c>
      <c r="B14" s="43" t="s">
        <v>67</v>
      </c>
      <c r="C14" s="12"/>
      <c r="D14" s="49" t="s">
        <v>68</v>
      </c>
      <c r="E14" s="12" t="s">
        <v>69</v>
      </c>
      <c r="F14" s="12" t="s">
        <v>27</v>
      </c>
      <c r="G14" s="50" t="s">
        <v>71</v>
      </c>
      <c r="H14" s="48"/>
      <c r="I14" s="4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44" t="s">
        <v>58</v>
      </c>
      <c r="B15" s="2" t="n">
        <f aca="false">Intensity_Tables!E16</f>
        <v>4</v>
      </c>
      <c r="C15" s="44"/>
      <c r="D15" s="2" t="n">
        <f aca="false">Intensity_Tables!E16</f>
        <v>4</v>
      </c>
      <c r="E15" s="44" t="n">
        <f aca="false">Intensity_Tables!K16</f>
        <v>3</v>
      </c>
      <c r="F15" s="44" t="n">
        <f aca="false">Intensity_Tables!K16</f>
        <v>3</v>
      </c>
      <c r="G15" s="75" t="n">
        <f aca="false">Intensity_Tables!E16</f>
        <v>4</v>
      </c>
      <c r="H15" s="44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44" t="s">
        <v>56</v>
      </c>
      <c r="B16" s="2" t="n">
        <f aca="false">Intensity_Tables!F16</f>
        <v>3</v>
      </c>
      <c r="C16" s="44"/>
      <c r="D16" s="2" t="n">
        <f aca="false">Intensity_Tables!F16</f>
        <v>3</v>
      </c>
      <c r="E16" s="44" t="n">
        <f aca="false">Intensity_Tables!L16</f>
        <v>3</v>
      </c>
      <c r="F16" s="44" t="n">
        <f aca="false">Intensity_Tables!L16</f>
        <v>3</v>
      </c>
      <c r="G16" s="51" t="n">
        <f aca="false">Intensity_Tables!F16</f>
        <v>3</v>
      </c>
      <c r="H16" s="44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44" t="s">
        <v>60</v>
      </c>
      <c r="B17" s="52" t="n">
        <f aca="false">Intensity_Tables!G16*Intensity_Tables!B7</f>
        <v>77.6808333333333</v>
      </c>
      <c r="C17" s="44"/>
      <c r="D17" s="2" t="n">
        <f aca="false">Intensity_Tables!G16*Intensity_Tables!B8</f>
        <v>137.820833333334</v>
      </c>
      <c r="E17" s="44" t="n">
        <f aca="false">Intensity_Tables!M16*Intensity_Tables!B17</f>
        <v>150.954545454545</v>
      </c>
      <c r="F17" s="44" t="n">
        <f aca="false">Intensity_Tables!M16*Intensity_Tables!B16</f>
        <v>129.988636363636</v>
      </c>
      <c r="G17" s="2" t="n">
        <f aca="false">Intensity_Tables!G16*Intensity_Tables!B9</f>
        <v>126.1</v>
      </c>
      <c r="H17" s="44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44"/>
      <c r="B18" s="2"/>
      <c r="C18" s="44"/>
      <c r="D18" s="2"/>
      <c r="E18" s="44"/>
      <c r="F18" s="44"/>
      <c r="G18" s="2"/>
      <c r="H18" s="44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53" t="s">
        <v>72</v>
      </c>
      <c r="B19" s="53"/>
      <c r="C19" s="12" t="s">
        <v>3</v>
      </c>
      <c r="D19" s="43"/>
      <c r="E19" s="12" t="s">
        <v>10</v>
      </c>
      <c r="F19" s="12"/>
      <c r="G19" s="48" t="s">
        <v>8</v>
      </c>
      <c r="H19" s="48"/>
      <c r="I19" s="48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44" t="s">
        <v>58</v>
      </c>
      <c r="B20" s="2"/>
      <c r="C20" s="44" t="n">
        <f aca="false">Intensity_Tables!E16</f>
        <v>4</v>
      </c>
      <c r="D20" s="2"/>
      <c r="E20" s="44" t="n">
        <f aca="false">Intensity_Tables!E16</f>
        <v>4</v>
      </c>
      <c r="F20" s="44"/>
      <c r="G20" s="51" t="n">
        <f aca="false">Intensity_Tables!E28</f>
        <v>5</v>
      </c>
      <c r="H20" s="44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44" t="s">
        <v>56</v>
      </c>
      <c r="B21" s="2"/>
      <c r="C21" s="44" t="n">
        <f aca="false">Intensity_Tables!F16</f>
        <v>3</v>
      </c>
      <c r="D21" s="2"/>
      <c r="E21" s="72" t="n">
        <f aca="false">Intensity_Tables!F16</f>
        <v>3</v>
      </c>
      <c r="F21" s="44"/>
      <c r="G21" s="51" t="n">
        <f aca="false">Intensity_Tables!F28</f>
        <v>2</v>
      </c>
      <c r="H21" s="44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44" t="s">
        <v>60</v>
      </c>
      <c r="B22" s="2"/>
      <c r="C22" s="44" t="n">
        <f aca="false">Intensity_Tables!G16*Intensity_Tables!B4</f>
        <v>92.1500000000004</v>
      </c>
      <c r="D22" s="2"/>
      <c r="E22" s="44" t="n">
        <f aca="false">Intensity_Tables!G16*Intensity_Tables!B6</f>
        <v>63.05</v>
      </c>
      <c r="F22" s="44"/>
      <c r="G22" s="2" t="n">
        <f aca="false">Intensity_Tables!G28*Intensity_Tables!B5</f>
        <v>108.435416666667</v>
      </c>
      <c r="H22" s="44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44"/>
      <c r="B23" s="2"/>
      <c r="C23" s="57"/>
      <c r="D23" s="2"/>
      <c r="E23" s="57"/>
      <c r="F23" s="2"/>
      <c r="G23" s="2"/>
      <c r="H23" s="44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65" t="s">
        <v>79</v>
      </c>
      <c r="B24" s="65" t="n">
        <f aca="false">B10*B11+B15*B16+B20*B21</f>
        <v>24</v>
      </c>
      <c r="C24" s="65" t="n">
        <f aca="false">C10*C11+C15*C16+E20*E21+E5*E6</f>
        <v>31</v>
      </c>
      <c r="D24" s="65" t="n">
        <f aca="false">D10*D11+D15*D16+D20*D21+F5*F6</f>
        <v>22</v>
      </c>
      <c r="E24" s="65" t="n">
        <f aca="false">E10*E11+E15*E16+C20*C21+C5*C6</f>
        <v>31</v>
      </c>
      <c r="F24" s="65" t="n">
        <f aca="false">F10*F11+F15*F16+F20*F21+D5*D6</f>
        <v>28</v>
      </c>
      <c r="G24" s="65" t="n">
        <f aca="false">G10*G11+G15*G16+G20*G21+G5*G6</f>
        <v>22</v>
      </c>
      <c r="H24" s="66"/>
      <c r="I24" s="67" t="s">
        <v>84</v>
      </c>
      <c r="J24" s="6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65" t="s">
        <v>80</v>
      </c>
      <c r="B25" s="65" t="n">
        <f aca="false">B5*B6*B7+B10*B11*B12+B15*B16*B17+B20*B21*B22</f>
        <v>3084.90863636363</v>
      </c>
      <c r="C25" s="65" t="n">
        <f aca="false">C5*C6*C7+C10*C11*C12+C15*C16*C17+C20*C21*C22</f>
        <v>2655.2221446281</v>
      </c>
      <c r="D25" s="65" t="n">
        <f aca="false">D5*D6*D7+D10*D11*D12+D15*D16*D17+D20*D21*D22</f>
        <v>2599.784</v>
      </c>
      <c r="E25" s="65" t="n">
        <f aca="false">E5*E6*E7+E10*E11*E12+E15*E16*E17+E20*E21*E22</f>
        <v>2839.35090909091</v>
      </c>
      <c r="F25" s="65" t="n">
        <f aca="false">F5*F6*F7+F10*F11*F12+F15*F16*F17+F20*F21*F22</f>
        <v>3207.20409090909</v>
      </c>
      <c r="G25" s="65" t="n">
        <f aca="false">G5*G6*G7+G10*G11*G12+G15*G16*G17+G20*G21*G22</f>
        <v>2597.55416666667</v>
      </c>
      <c r="H25" s="69"/>
      <c r="I25" s="70" t="n">
        <f aca="false">SUM(B25:G25)</f>
        <v>16984.0239476584</v>
      </c>
      <c r="J25" s="71" t="s">
        <v>77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7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4"/>
    <col collapsed="false" customWidth="true" hidden="false" outlineLevel="0" max="3" min="3" style="0" width="16.71"/>
    <col collapsed="false" customWidth="true" hidden="false" outlineLevel="0" max="4" min="4" style="0" width="23.15"/>
    <col collapsed="false" customWidth="true" hidden="false" outlineLevel="0" max="5" min="5" style="0" width="18.71"/>
    <col collapsed="false" customWidth="true" hidden="false" outlineLevel="0" max="6" min="6" style="0" width="24"/>
    <col collapsed="false" customWidth="true" hidden="false" outlineLevel="0" max="7" min="7" style="0" width="15.88"/>
    <col collapsed="false" customWidth="true" hidden="false" outlineLevel="0" max="8" min="8" style="0" width="10.12"/>
    <col collapsed="false" customWidth="true" hidden="false" outlineLevel="0" max="9" min="9" style="0" width="14.65"/>
    <col collapsed="false" customWidth="true" hidden="false" outlineLevel="0" max="10" min="10" style="0" width="9.29"/>
    <col collapsed="false" customWidth="true" hidden="false" outlineLevel="0" max="26" min="11" style="0" width="8.71"/>
    <col collapsed="false" customWidth="true" hidden="false" outlineLevel="0" max="1025" min="27" style="0" width="14.43"/>
  </cols>
  <sheetData>
    <row r="1" customFormat="false" ht="15" hidden="false" customHeight="true" outlineLevel="0" collapsed="false">
      <c r="A1" s="76" t="s">
        <v>86</v>
      </c>
      <c r="B1" s="77"/>
      <c r="C1" s="77"/>
      <c r="D1" s="78" t="s">
        <v>87</v>
      </c>
      <c r="E1" s="77"/>
      <c r="F1" s="77"/>
      <c r="G1" s="77"/>
      <c r="H1" s="7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41" t="s">
        <v>44</v>
      </c>
      <c r="B2" s="42" t="s">
        <v>45</v>
      </c>
      <c r="C2" s="42" t="s">
        <v>46</v>
      </c>
      <c r="D2" s="43" t="s">
        <v>47</v>
      </c>
      <c r="E2" s="42" t="s">
        <v>48</v>
      </c>
      <c r="F2" s="42" t="s">
        <v>49</v>
      </c>
      <c r="G2" s="42" t="s">
        <v>50</v>
      </c>
      <c r="H2" s="41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64" t="s">
        <v>83</v>
      </c>
      <c r="B3" s="42"/>
      <c r="C3" s="41"/>
      <c r="D3" s="42"/>
      <c r="E3" s="41"/>
      <c r="F3" s="41"/>
      <c r="G3" s="42"/>
      <c r="H3" s="44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74" t="s">
        <v>85</v>
      </c>
      <c r="B4" s="2"/>
      <c r="C4" s="44"/>
      <c r="D4" s="79"/>
      <c r="E4" s="72"/>
      <c r="F4" s="44"/>
      <c r="G4" s="2"/>
      <c r="H4" s="44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12" t="s">
        <v>53</v>
      </c>
      <c r="B5" s="12"/>
      <c r="C5" s="12" t="s">
        <v>54</v>
      </c>
      <c r="D5" s="47" t="s">
        <v>17</v>
      </c>
      <c r="E5" s="12" t="s">
        <v>54</v>
      </c>
      <c r="F5" s="12" t="s">
        <v>88</v>
      </c>
      <c r="G5" s="48"/>
      <c r="H5" s="48"/>
      <c r="I5" s="43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44" t="s">
        <v>58</v>
      </c>
      <c r="B6" s="2"/>
      <c r="C6" s="44" t="n">
        <f aca="false">Intensity_Tables!E29</f>
        <v>5</v>
      </c>
      <c r="D6" s="2" t="n">
        <f aca="false">Intensity_Tables!E29</f>
        <v>5</v>
      </c>
      <c r="E6" s="44" t="n">
        <f aca="false">Intensity_Tables!E29</f>
        <v>5</v>
      </c>
      <c r="F6" s="44" t="n">
        <f aca="false">Intensity_Tables!E29</f>
        <v>5</v>
      </c>
      <c r="G6" s="2"/>
      <c r="H6" s="44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44" t="s">
        <v>56</v>
      </c>
      <c r="B7" s="2"/>
      <c r="C7" s="44" t="n">
        <f aca="false">Intensity_Tables!F29</f>
        <v>1</v>
      </c>
      <c r="D7" s="2" t="n">
        <f aca="false">Intensity_Tables!F29</f>
        <v>1</v>
      </c>
      <c r="E7" s="44" t="n">
        <f aca="false">Intensity_Tables!F29</f>
        <v>1</v>
      </c>
      <c r="F7" s="44" t="n">
        <f aca="false">Intensity_Tables!F29</f>
        <v>1</v>
      </c>
      <c r="G7" s="2"/>
      <c r="H7" s="44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44" t="s">
        <v>60</v>
      </c>
      <c r="B8" s="2"/>
      <c r="C8" s="44" t="n">
        <f aca="false">Intensity_Tables!G29*Intensity_Tables!B12</f>
        <v>82.432</v>
      </c>
      <c r="D8" s="2" t="n">
        <f aca="false">Intensity_Tables!G29*Intensity_Tables!B10</f>
        <v>113.344</v>
      </c>
      <c r="E8" s="80" t="n">
        <f aca="false">Intensity_Tables!B12*Intensity_Tables!G29</f>
        <v>82.432</v>
      </c>
      <c r="F8" s="44" t="n">
        <f aca="false">Intensity_Tables!B22*Intensity_Tables!G29</f>
        <v>110.768</v>
      </c>
      <c r="G8" s="2"/>
      <c r="H8" s="44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44"/>
      <c r="B9" s="2"/>
      <c r="C9" s="81" t="s">
        <v>89</v>
      </c>
      <c r="D9" s="81" t="s">
        <v>89</v>
      </c>
      <c r="E9" s="81" t="s">
        <v>89</v>
      </c>
      <c r="F9" s="81" t="s">
        <v>89</v>
      </c>
      <c r="G9" s="2"/>
      <c r="H9" s="44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2" t="s">
        <v>63</v>
      </c>
      <c r="B10" s="49" t="s">
        <v>64</v>
      </c>
      <c r="C10" s="12" t="s">
        <v>65</v>
      </c>
      <c r="D10" s="43"/>
      <c r="E10" s="12"/>
      <c r="F10" s="12" t="s">
        <v>18</v>
      </c>
      <c r="G10" s="48"/>
      <c r="H10" s="12"/>
      <c r="I10" s="1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8" hidden="false" customHeight="false" outlineLevel="0" collapsed="false">
      <c r="A11" s="44" t="s">
        <v>58</v>
      </c>
      <c r="B11" s="2" t="n">
        <f aca="false">Intensity_Tables!E17</f>
        <v>3</v>
      </c>
      <c r="C11" s="73" t="n">
        <f aca="false">Intensity_Tables!K17</f>
        <v>3</v>
      </c>
      <c r="D11" s="2"/>
      <c r="E11" s="44"/>
      <c r="F11" s="44" t="n">
        <f aca="false">Intensity_Tables!K17</f>
        <v>3</v>
      </c>
      <c r="G11" s="2"/>
      <c r="H11" s="44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false" outlineLevel="0" collapsed="false">
      <c r="A12" s="44" t="s">
        <v>56</v>
      </c>
      <c r="B12" s="2" t="n">
        <f aca="false">Intensity_Tables!F17</f>
        <v>3</v>
      </c>
      <c r="C12" s="12" t="n">
        <f aca="false">Intensity_Tables!L17</f>
        <v>3</v>
      </c>
      <c r="D12" s="2"/>
      <c r="E12" s="44"/>
      <c r="F12" s="44" t="n">
        <f aca="false">Intensity_Tables!L17</f>
        <v>3</v>
      </c>
      <c r="G12" s="2"/>
      <c r="H12" s="44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44" t="s">
        <v>60</v>
      </c>
      <c r="B13" s="2" t="n">
        <f aca="false">Intensity_Tables!G17*Intensity_Tables!B3</f>
        <v>186.792613636363</v>
      </c>
      <c r="C13" s="44" t="n">
        <f aca="false">Intensity_Tables!M17*Intensity_Tables!B13</f>
        <v>101.425723140496</v>
      </c>
      <c r="D13" s="2"/>
      <c r="E13" s="44"/>
      <c r="F13" s="44" t="n">
        <f aca="false">Intensity_Tables!M17*Intensity_Tables!B11</f>
        <v>122.631818181818</v>
      </c>
      <c r="G13" s="2"/>
      <c r="H13" s="44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44"/>
      <c r="B14" s="2"/>
      <c r="C14" s="44"/>
      <c r="D14" s="2"/>
      <c r="E14" s="44"/>
      <c r="F14" s="44"/>
      <c r="G14" s="2"/>
      <c r="H14" s="44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2" t="s">
        <v>66</v>
      </c>
      <c r="B15" s="43" t="s">
        <v>67</v>
      </c>
      <c r="C15" s="12"/>
      <c r="D15" s="49" t="s">
        <v>68</v>
      </c>
      <c r="E15" s="12" t="s">
        <v>69</v>
      </c>
      <c r="F15" s="12" t="s">
        <v>27</v>
      </c>
      <c r="G15" s="50" t="s">
        <v>71</v>
      </c>
      <c r="H15" s="48"/>
      <c r="I15" s="48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44" t="s">
        <v>58</v>
      </c>
      <c r="B16" s="2" t="n">
        <f aca="false">Intensity_Tables!E17</f>
        <v>3</v>
      </c>
      <c r="C16" s="44"/>
      <c r="D16" s="2" t="n">
        <f aca="false">Intensity_Tables!E17</f>
        <v>3</v>
      </c>
      <c r="E16" s="44" t="n">
        <f aca="false">Intensity_Tables!K17</f>
        <v>3</v>
      </c>
      <c r="F16" s="44" t="n">
        <f aca="false">Intensity_Tables!K17</f>
        <v>3</v>
      </c>
      <c r="G16" s="82" t="n">
        <f aca="false">Intensity_Tables!E17</f>
        <v>3</v>
      </c>
      <c r="H16" s="44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44" t="s">
        <v>56</v>
      </c>
      <c r="B17" s="2" t="n">
        <f aca="false">Intensity_Tables!F17</f>
        <v>3</v>
      </c>
      <c r="C17" s="44"/>
      <c r="D17" s="2" t="n">
        <f aca="false">Intensity_Tables!F17</f>
        <v>3</v>
      </c>
      <c r="E17" s="44" t="n">
        <f aca="false">Intensity_Tables!L17</f>
        <v>3</v>
      </c>
      <c r="F17" s="44" t="n">
        <f aca="false">Intensity_Tables!L17</f>
        <v>3</v>
      </c>
      <c r="G17" s="51" t="n">
        <f aca="false">Intensity_Tables!F17</f>
        <v>3</v>
      </c>
      <c r="H17" s="44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44" t="s">
        <v>60</v>
      </c>
      <c r="B18" s="52" t="n">
        <f aca="false">Intensity_Tables!G17*Intensity_Tables!B7</f>
        <v>80.8841666666667</v>
      </c>
      <c r="C18" s="44"/>
      <c r="D18" s="2" t="n">
        <f aca="false">Intensity_Tables!G17*Intensity_Tables!B8</f>
        <v>143.504166666667</v>
      </c>
      <c r="E18" s="44" t="n">
        <f aca="false">Intensity_Tables!M17*Intensity_Tables!B17</f>
        <v>159.954545454545</v>
      </c>
      <c r="F18" s="44" t="n">
        <f aca="false">Intensity_Tables!M17*Intensity_Tables!B16</f>
        <v>137.738636363636</v>
      </c>
      <c r="G18" s="2" t="n">
        <f aca="false">Intensity_Tables!G17*Intensity_Tables!B9</f>
        <v>131.3</v>
      </c>
      <c r="H18" s="44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44"/>
      <c r="B19" s="2"/>
      <c r="C19" s="44"/>
      <c r="D19" s="2"/>
      <c r="E19" s="44"/>
      <c r="F19" s="44"/>
      <c r="G19" s="2"/>
      <c r="H19" s="44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53" t="s">
        <v>72</v>
      </c>
      <c r="B20" s="53"/>
      <c r="C20" s="12" t="s">
        <v>3</v>
      </c>
      <c r="D20" s="43"/>
      <c r="E20" s="12" t="s">
        <v>10</v>
      </c>
      <c r="F20" s="12"/>
      <c r="G20" s="48" t="s">
        <v>8</v>
      </c>
      <c r="H20" s="48"/>
      <c r="I20" s="48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44" t="s">
        <v>58</v>
      </c>
      <c r="B21" s="2"/>
      <c r="C21" s="44" t="n">
        <f aca="false">Intensity_Tables!E17</f>
        <v>3</v>
      </c>
      <c r="D21" s="2"/>
      <c r="E21" s="44" t="n">
        <f aca="false">Intensity_Tables!E17</f>
        <v>3</v>
      </c>
      <c r="F21" s="44"/>
      <c r="G21" s="51" t="n">
        <f aca="false">Intensity_Tables!E29</f>
        <v>5</v>
      </c>
      <c r="H21" s="44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44" t="s">
        <v>56</v>
      </c>
      <c r="B22" s="2"/>
      <c r="C22" s="44" t="n">
        <f aca="false">Intensity_Tables!F17</f>
        <v>3</v>
      </c>
      <c r="D22" s="2"/>
      <c r="E22" s="72" t="n">
        <f aca="false">Intensity_Tables!F17</f>
        <v>3</v>
      </c>
      <c r="F22" s="44"/>
      <c r="G22" s="51" t="n">
        <f aca="false">Intensity_Tables!F29</f>
        <v>1</v>
      </c>
      <c r="H22" s="44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44" t="s">
        <v>60</v>
      </c>
      <c r="B23" s="2"/>
      <c r="C23" s="44" t="n">
        <f aca="false">Intensity_Tables!G17*Intensity_Tables!B4</f>
        <v>95.9500000000004</v>
      </c>
      <c r="D23" s="2"/>
      <c r="E23" s="44" t="n">
        <f aca="false">Intensity_Tables!G17*Intensity_Tables!B6</f>
        <v>65.65</v>
      </c>
      <c r="F23" s="44"/>
      <c r="G23" s="2" t="n">
        <f aca="false">Intensity_Tables!G29*Intensity_Tables!B5</f>
        <v>123.433333333333</v>
      </c>
      <c r="H23" s="44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44"/>
      <c r="B24" s="2"/>
      <c r="C24" s="57"/>
      <c r="D24" s="2"/>
      <c r="E24" s="57"/>
      <c r="F24" s="2"/>
      <c r="G24" s="81" t="s">
        <v>89</v>
      </c>
      <c r="H24" s="44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65" t="s">
        <v>79</v>
      </c>
      <c r="B25" s="65" t="n">
        <f aca="false">B11*B12+B16*B17+B21*B22+B6*B7</f>
        <v>18</v>
      </c>
      <c r="C25" s="65" t="n">
        <f aca="false">C11*C12+C16*C17+C21*C22+C6*C7</f>
        <v>23</v>
      </c>
      <c r="D25" s="65" t="n">
        <f aca="false">D11*D12+D16*D17+D21*D22+D6*D7</f>
        <v>14</v>
      </c>
      <c r="E25" s="65" t="n">
        <f aca="false">E11*E12+E16*E17+E21*E22+E6*E7</f>
        <v>23</v>
      </c>
      <c r="F25" s="65" t="n">
        <f aca="false">F11*F12+F16*F17+F21*F22+F6*F7</f>
        <v>23</v>
      </c>
      <c r="G25" s="65" t="n">
        <f aca="false">G11*G12+G16*G17+G21*G22+G6*G7</f>
        <v>14</v>
      </c>
      <c r="H25" s="66"/>
      <c r="I25" s="67" t="s">
        <v>84</v>
      </c>
      <c r="J25" s="6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65" t="s">
        <v>80</v>
      </c>
      <c r="B26" s="83" t="n">
        <f aca="false">B6*B7*B8+B11*B12*B13+B16*B17*B18+B21*B22*B23</f>
        <v>2409.09102272727</v>
      </c>
      <c r="C26" s="83" t="n">
        <f aca="false">C6*C7*C8+C11*C12*C13+C16*C17*C18+C21*C22*C23</f>
        <v>2188.54150826447</v>
      </c>
      <c r="D26" s="83" t="n">
        <f aca="false">D6*D7*D8+D11*D12*D13+D16*D17*D18+D21*D22*D23</f>
        <v>1858.2575</v>
      </c>
      <c r="E26" s="83" t="n">
        <f aca="false">E6*E7*E8+E11*E12*E13+E16*E17*E18+E21*E22*E23</f>
        <v>2442.60090909091</v>
      </c>
      <c r="F26" s="83" t="n">
        <f aca="false">F6*F7*F8+F11*F12*F13+F16*F17*F18+F21*F22*F23</f>
        <v>2897.17409090909</v>
      </c>
      <c r="G26" s="83" t="n">
        <f aca="false">G6*G7*G8+G11*G12*G13+G16*G17*G18+G21*G22*G23</f>
        <v>1798.86666666666</v>
      </c>
      <c r="H26" s="69"/>
      <c r="I26" s="70" t="n">
        <f aca="false">SUM(B26:G26)</f>
        <v>13594.5316976584</v>
      </c>
      <c r="J26" s="71" t="s">
        <v>77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8" customFormat="false" ht="13.8" hidden="false" customHeight="false" outlineLevel="0" collapsed="false"/>
    <row r="29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4" activeCellId="0" sqref="F24"/>
    </sheetView>
  </sheetViews>
  <sheetFormatPr defaultRowHeight="15" zeroHeight="false" outlineLevelRow="0" outlineLevelCol="0"/>
  <cols>
    <col collapsed="false" customWidth="true" hidden="false" outlineLevel="0" max="6" min="1" style="0" width="9.29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/>
      <c r="B3" s="1" t="s">
        <v>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"/>
      <c r="B6" s="84" t="s">
        <v>91</v>
      </c>
      <c r="C6" s="84"/>
      <c r="D6" s="84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1"/>
      <c r="B7" s="84"/>
      <c r="C7" s="84"/>
      <c r="D7" s="84"/>
      <c r="E7" s="8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"/>
      <c r="B8" s="84" t="s">
        <v>92</v>
      </c>
      <c r="C8" s="84"/>
      <c r="D8" s="84" t="s">
        <v>93</v>
      </c>
      <c r="E8" s="8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"/>
      <c r="B9" s="84"/>
      <c r="C9" s="84"/>
      <c r="D9" s="84"/>
      <c r="E9" s="8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2" customFormat="false" ht="15" hidden="false" customHeight="false" outlineLevel="0" collapsed="false">
      <c r="B12" s="0" t="s">
        <v>94</v>
      </c>
    </row>
    <row r="14" customFormat="false" ht="15" hidden="false" customHeight="false" outlineLevel="0" collapsed="false">
      <c r="B14" s="0" t="s">
        <v>95</v>
      </c>
    </row>
    <row r="15" customFormat="false" ht="15" hidden="false" customHeight="false" outlineLevel="0" collapsed="false">
      <c r="B15" s="0" t="s">
        <v>96</v>
      </c>
    </row>
    <row r="16" customFormat="false" ht="15" hidden="false" customHeight="false" outlineLevel="0" collapsed="false">
      <c r="B16" s="0" t="s">
        <v>97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2018-04-22T22:35:22Z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