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t\Downloads\"/>
    </mc:Choice>
  </mc:AlternateContent>
  <xr:revisionPtr revIDLastSave="0" documentId="13_ncr:1_{F09F8E30-D69B-4C8F-AA5A-32F538D83F3B}" xr6:coauthVersionLast="47" xr6:coauthVersionMax="47" xr10:uidLastSave="{00000000-0000-0000-0000-000000000000}"/>
  <bookViews>
    <workbookView xWindow="28680" yWindow="-120" windowWidth="29040" windowHeight="15720" tabRatio="217" xr2:uid="{5C05939F-E25D-43B1-88E1-D0E2E20D1DCF}"/>
  </bookViews>
  <sheets>
    <sheet name="APP" sheetId="1" r:id="rId1"/>
    <sheet name="Planilha2" sheetId="2" r:id="rId2"/>
  </sheets>
  <definedNames>
    <definedName name="aporte">APP!$D$19</definedName>
    <definedName name="qtd_anos">APP!$D$20</definedName>
    <definedName name="rendimento_carteira">APP!$D$15</definedName>
    <definedName name="taxa_mensal">APP!$D$21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38" i="1"/>
  <c r="C39" i="1"/>
  <c r="C40" i="1"/>
  <c r="C41" i="1"/>
  <c r="C42" i="1"/>
  <c r="C37" i="1"/>
  <c r="H5" i="2"/>
  <c r="A9" i="2"/>
  <c r="A10" i="2"/>
  <c r="A11" i="2"/>
  <c r="A12" i="2"/>
  <c r="A13" i="2"/>
  <c r="A14" i="2"/>
  <c r="A15" i="2"/>
  <c r="A16" i="2"/>
  <c r="A17" i="2"/>
  <c r="A18" i="2"/>
  <c r="A19" i="2"/>
  <c r="A20" i="2"/>
  <c r="A4" i="2"/>
  <c r="A5" i="2"/>
  <c r="A6" i="2"/>
  <c r="A7" i="2"/>
  <c r="A8" i="2"/>
  <c r="A3" i="2"/>
  <c r="D22" i="1"/>
  <c r="D23" i="1" s="1"/>
  <c r="D16" i="1"/>
  <c r="C31" i="1"/>
  <c r="D31" i="1" s="1"/>
  <c r="C27" i="1"/>
  <c r="D27" i="1" s="1"/>
  <c r="C28" i="1"/>
  <c r="D28" i="1" s="1"/>
  <c r="C29" i="1"/>
  <c r="D29" i="1" s="1"/>
  <c r="C30" i="1"/>
  <c r="D30" i="1" s="1"/>
  <c r="C26" i="1"/>
  <c r="D26" i="1" s="1"/>
  <c r="D39" i="1" l="1"/>
  <c r="D37" i="1"/>
  <c r="D41" i="1"/>
  <c r="D42" i="1"/>
  <c r="D40" i="1"/>
  <c r="D38" i="1"/>
  <c r="D43" i="1" l="1"/>
</calcChain>
</file>

<file path=xl/sharedStrings.xml><?xml version="1.0" encoding="utf-8"?>
<sst xmlns="http://schemas.openxmlformats.org/spreadsheetml/2006/main" count="72" uniqueCount="36">
  <si>
    <t>Quanto investir por mês?</t>
  </si>
  <si>
    <t>Por quantos anos?</t>
  </si>
  <si>
    <t>Taxa de Rendimento mensal?</t>
  </si>
  <si>
    <t>Patrimônio acumulado?</t>
  </si>
  <si>
    <t>Dividendos mensais?</t>
  </si>
  <si>
    <t>INVESTIMENTO MENSAL</t>
  </si>
  <si>
    <t>Quanto em 2 anos?</t>
  </si>
  <si>
    <t>Quanto em 5 anos?</t>
  </si>
  <si>
    <t>Quanto em 10 anos?</t>
  </si>
  <si>
    <t>Quanto em 20 anos?</t>
  </si>
  <si>
    <t>Quanto em 1 ano?</t>
  </si>
  <si>
    <t>Quanto em 30 anos?</t>
  </si>
  <si>
    <t>Dividendos</t>
  </si>
  <si>
    <t>Configurações</t>
  </si>
  <si>
    <t>Rendimento Carteira</t>
  </si>
  <si>
    <t>Salário</t>
  </si>
  <si>
    <t>Perfil</t>
  </si>
  <si>
    <t>Valor a ser investido mensalmente</t>
  </si>
  <si>
    <t>Percentual sugerido</t>
  </si>
  <si>
    <t>Valores</t>
  </si>
  <si>
    <t>TIPO DE FII</t>
  </si>
  <si>
    <t>PAPEL</t>
  </si>
  <si>
    <t>TIJOLO</t>
  </si>
  <si>
    <t>HÍBRIDOS</t>
  </si>
  <si>
    <t>FOFs</t>
  </si>
  <si>
    <t>DESENVOLVIMENTO</t>
  </si>
  <si>
    <t>HOTELARIAS</t>
  </si>
  <si>
    <t>Moderado</t>
  </si>
  <si>
    <t>CENÁRIOS</t>
  </si>
  <si>
    <t>PERFIL</t>
  </si>
  <si>
    <t>Conservador</t>
  </si>
  <si>
    <t>%</t>
  </si>
  <si>
    <t>CHAVE</t>
  </si>
  <si>
    <t>Agressivo</t>
  </si>
  <si>
    <t>Moderado-TIJOLO</t>
  </si>
  <si>
    <t>Sugestão de Investimento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</si>
</sst>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9C57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indexed="64"/>
      </right>
      <top/>
      <bottom style="medium">
        <color theme="0" tint="-4.9989318521683403E-2"/>
      </bottom>
      <diagonal/>
    </border>
    <border>
      <left style="medium">
        <color indexed="64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indexed="64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indexed="64"/>
      </left>
      <right style="medium">
        <color theme="0" tint="-4.9989318521683403E-2"/>
      </right>
      <top style="medium">
        <color theme="0" tint="-4.9989318521683403E-2"/>
      </top>
      <bottom style="medium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indexed="64"/>
      </bottom>
      <diagonal/>
    </border>
    <border>
      <left style="medium">
        <color theme="0" tint="-4.9989318521683403E-2"/>
      </left>
      <right style="medium">
        <color indexed="64"/>
      </right>
      <top style="medium">
        <color theme="0" tint="-4.9989318521683403E-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6">
    <xf numFmtId="0" fontId="0" fillId="0" borderId="0" xfId="0"/>
    <xf numFmtId="0" fontId="0" fillId="3" borderId="1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9" fontId="0" fillId="0" borderId="0" xfId="2" applyFont="1"/>
    <xf numFmtId="0" fontId="5" fillId="3" borderId="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vertical="center"/>
    </xf>
    <xf numFmtId="0" fontId="6" fillId="6" borderId="3" xfId="0" applyFont="1" applyFill="1" applyBorder="1" applyAlignment="1">
      <alignment vertical="center"/>
    </xf>
    <xf numFmtId="8" fontId="0" fillId="4" borderId="5" xfId="0" applyNumberFormat="1" applyFill="1" applyBorder="1" applyAlignment="1">
      <alignment horizontal="center"/>
    </xf>
    <xf numFmtId="8" fontId="0" fillId="4" borderId="8" xfId="0" applyNumberFormat="1" applyFill="1" applyBorder="1" applyAlignment="1">
      <alignment horizontal="center"/>
    </xf>
    <xf numFmtId="8" fontId="0" fillId="4" borderId="10" xfId="0" applyNumberFormat="1" applyFill="1" applyBorder="1" applyAlignment="1">
      <alignment horizontal="center"/>
    </xf>
    <xf numFmtId="8" fontId="0" fillId="4" borderId="6" xfId="0" applyNumberFormat="1" applyFill="1" applyBorder="1" applyAlignment="1">
      <alignment horizontal="center"/>
    </xf>
    <xf numFmtId="8" fontId="0" fillId="4" borderId="11" xfId="0" applyNumberFormat="1" applyFill="1" applyBorder="1" applyAlignment="1">
      <alignment horizontal="center"/>
    </xf>
    <xf numFmtId="0" fontId="6" fillId="3" borderId="3" xfId="0" applyFont="1" applyFill="1" applyBorder="1" applyAlignment="1">
      <alignment horizontal="left" vertical="center"/>
    </xf>
    <xf numFmtId="164" fontId="3" fillId="5" borderId="14" xfId="1" applyNumberFormat="1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10" fontId="3" fillId="5" borderId="17" xfId="0" applyNumberFormat="1" applyFont="1" applyFill="1" applyBorder="1" applyAlignment="1">
      <alignment horizontal="center"/>
    </xf>
    <xf numFmtId="8" fontId="3" fillId="4" borderId="17" xfId="0" applyNumberFormat="1" applyFont="1" applyFill="1" applyBorder="1" applyAlignment="1">
      <alignment horizontal="center"/>
    </xf>
    <xf numFmtId="8" fontId="3" fillId="4" borderId="20" xfId="0" applyNumberFormat="1" applyFont="1" applyFill="1" applyBorder="1" applyAlignment="1">
      <alignment horizontal="center"/>
    </xf>
    <xf numFmtId="0" fontId="8" fillId="4" borderId="4" xfId="0" applyFont="1" applyFill="1" applyBorder="1" applyAlignment="1">
      <alignment horizontal="left" indent="1"/>
    </xf>
    <xf numFmtId="0" fontId="8" fillId="4" borderId="7" xfId="0" applyFont="1" applyFill="1" applyBorder="1" applyAlignment="1">
      <alignment horizontal="left" indent="1"/>
    </xf>
    <xf numFmtId="0" fontId="8" fillId="4" borderId="9" xfId="0" applyFont="1" applyFill="1" applyBorder="1" applyAlignment="1">
      <alignment horizontal="left" indent="1"/>
    </xf>
    <xf numFmtId="164" fontId="0" fillId="0" borderId="14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0" fontId="2" fillId="2" borderId="0" xfId="3"/>
    <xf numFmtId="0" fontId="6" fillId="3" borderId="2" xfId="0" applyFont="1" applyFill="1" applyBorder="1" applyAlignment="1">
      <alignment horizontal="left" vertical="center" indent="2"/>
    </xf>
    <xf numFmtId="0" fontId="8" fillId="5" borderId="15" xfId="0" applyFont="1" applyFill="1" applyBorder="1" applyAlignment="1">
      <alignment horizontal="left" indent="1"/>
    </xf>
    <xf numFmtId="0" fontId="8" fillId="5" borderId="16" xfId="0" applyFont="1" applyFill="1" applyBorder="1" applyAlignment="1">
      <alignment horizontal="left" indent="1"/>
    </xf>
    <xf numFmtId="0" fontId="7" fillId="4" borderId="15" xfId="0" applyFont="1" applyFill="1" applyBorder="1" applyAlignment="1">
      <alignment horizontal="left" indent="1"/>
    </xf>
    <xf numFmtId="0" fontId="7" fillId="4" borderId="16" xfId="0" applyFont="1" applyFill="1" applyBorder="1" applyAlignment="1">
      <alignment horizontal="left" indent="1"/>
    </xf>
    <xf numFmtId="0" fontId="7" fillId="4" borderId="18" xfId="0" applyFont="1" applyFill="1" applyBorder="1" applyAlignment="1">
      <alignment horizontal="left" indent="1"/>
    </xf>
    <xf numFmtId="0" fontId="7" fillId="4" borderId="19" xfId="0" applyFont="1" applyFill="1" applyBorder="1" applyAlignment="1">
      <alignment horizontal="left" indent="1"/>
    </xf>
    <xf numFmtId="0" fontId="8" fillId="4" borderId="12" xfId="0" applyFont="1" applyFill="1" applyBorder="1" applyAlignment="1">
      <alignment horizontal="left" indent="1"/>
    </xf>
    <xf numFmtId="0" fontId="8" fillId="4" borderId="13" xfId="0" applyFont="1" applyFill="1" applyBorder="1" applyAlignment="1">
      <alignment horizontal="left" indent="1"/>
    </xf>
    <xf numFmtId="0" fontId="8" fillId="4" borderId="15" xfId="0" applyFont="1" applyFill="1" applyBorder="1" applyAlignment="1">
      <alignment horizontal="left" indent="1"/>
    </xf>
    <xf numFmtId="0" fontId="8" fillId="4" borderId="16" xfId="0" applyFont="1" applyFill="1" applyBorder="1" applyAlignment="1">
      <alignment horizontal="left" indent="1"/>
    </xf>
    <xf numFmtId="0" fontId="8" fillId="4" borderId="18" xfId="0" applyFont="1" applyFill="1" applyBorder="1" applyAlignment="1">
      <alignment horizontal="left" indent="1"/>
    </xf>
    <xf numFmtId="0" fontId="8" fillId="4" borderId="19" xfId="0" applyFont="1" applyFill="1" applyBorder="1" applyAlignment="1">
      <alignment horizontal="left" indent="1"/>
    </xf>
    <xf numFmtId="0" fontId="8" fillId="5" borderId="12" xfId="0" applyFont="1" applyFill="1" applyBorder="1" applyAlignment="1">
      <alignment horizontal="left" indent="1"/>
    </xf>
    <xf numFmtId="0" fontId="8" fillId="5" borderId="13" xfId="0" applyFont="1" applyFill="1" applyBorder="1" applyAlignment="1">
      <alignment horizontal="left" indent="1"/>
    </xf>
    <xf numFmtId="0" fontId="0" fillId="0" borderId="21" xfId="0" applyBorder="1"/>
    <xf numFmtId="0" fontId="0" fillId="0" borderId="21" xfId="0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21" xfId="0" applyNumberFormat="1" applyBorder="1" applyAlignment="1">
      <alignment horizontal="center"/>
    </xf>
    <xf numFmtId="9" fontId="0" fillId="0" borderId="0" xfId="0" applyNumberFormat="1" applyFont="1" applyAlignment="1">
      <alignment horizontal="center"/>
    </xf>
    <xf numFmtId="9" fontId="2" fillId="2" borderId="0" xfId="2" applyFont="1" applyFill="1"/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/>
    <xf numFmtId="0" fontId="3" fillId="8" borderId="1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9" fontId="0" fillId="0" borderId="0" xfId="0" applyNumberFormat="1" applyBorder="1"/>
    <xf numFmtId="164" fontId="0" fillId="9" borderId="23" xfId="0" applyNumberFormat="1" applyFill="1" applyBorder="1"/>
    <xf numFmtId="0" fontId="0" fillId="8" borderId="24" xfId="0" applyFill="1" applyBorder="1"/>
    <xf numFmtId="0" fontId="0" fillId="8" borderId="21" xfId="0" applyFill="1" applyBorder="1"/>
    <xf numFmtId="164" fontId="0" fillId="8" borderId="25" xfId="0" applyNumberFormat="1" applyFill="1" applyBorder="1"/>
    <xf numFmtId="0" fontId="9" fillId="2" borderId="2" xfId="3" applyFont="1" applyBorder="1" applyAlignment="1">
      <alignment horizontal="left" indent="1"/>
    </xf>
    <xf numFmtId="0" fontId="9" fillId="2" borderId="3" xfId="3" applyFont="1" applyBorder="1" applyAlignment="1">
      <alignment horizontal="center"/>
    </xf>
    <xf numFmtId="0" fontId="2" fillId="2" borderId="1" xfId="3" applyBorder="1"/>
    <xf numFmtId="0" fontId="7" fillId="7" borderId="24" xfId="0" applyFont="1" applyFill="1" applyBorder="1" applyAlignment="1">
      <alignment horizontal="left" indent="1"/>
    </xf>
    <xf numFmtId="164" fontId="3" fillId="7" borderId="21" xfId="0" applyNumberFormat="1" applyFont="1" applyFill="1" applyBorder="1"/>
    <xf numFmtId="0" fontId="0" fillId="7" borderId="25" xfId="0" applyFill="1" applyBorder="1"/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97E-4AEB-993F-DF58365439E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APP!$B$37:$B$42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APP!$C$37:$C$42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7E-4AEB-993F-DF58365439E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601318</xdr:colOff>
      <xdr:row>0</xdr:row>
      <xdr:rowOff>125068</xdr:rowOff>
    </xdr:from>
    <xdr:to>
      <xdr:col>2</xdr:col>
      <xdr:colOff>1217544</xdr:colOff>
      <xdr:row>11</xdr:row>
      <xdr:rowOff>24847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893DEFC-0248-B3D7-E61C-FFA5B61F4B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76" t="15611" r="5760" b="16308"/>
        <a:stretch/>
      </xdr:blipFill>
      <xdr:spPr>
        <a:xfrm>
          <a:off x="601318" y="125068"/>
          <a:ext cx="4252291" cy="1995279"/>
        </a:xfrm>
        <a:prstGeom prst="rect">
          <a:avLst/>
        </a:prstGeom>
      </xdr:spPr>
    </xdr:pic>
    <xdr:clientData/>
  </xdr:twoCellAnchor>
  <xdr:twoCellAnchor>
    <xdr:from>
      <xdr:col>1</xdr:col>
      <xdr:colOff>3663</xdr:colOff>
      <xdr:row>43</xdr:row>
      <xdr:rowOff>167054</xdr:rowOff>
    </xdr:from>
    <xdr:to>
      <xdr:col>3</xdr:col>
      <xdr:colOff>168519</xdr:colOff>
      <xdr:row>59</xdr:row>
      <xdr:rowOff>146537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A768590-DF80-CED4-C7D3-B8D03537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5876-FE0E-4C6C-B4E1-91A81E6F1C4C}">
  <sheetPr>
    <pageSetUpPr autoPageBreaks="0"/>
  </sheetPr>
  <dimension ref="A12:K69"/>
  <sheetViews>
    <sheetView showGridLines="0" tabSelected="1" zoomScale="130" zoomScaleNormal="130" workbookViewId="0">
      <selection activeCell="F52" sqref="F52"/>
    </sheetView>
  </sheetViews>
  <sheetFormatPr defaultColWidth="0" defaultRowHeight="15" x14ac:dyDescent="0.25"/>
  <cols>
    <col min="1" max="1" width="9.140625" customWidth="1"/>
    <col min="2" max="2" width="45.28515625" customWidth="1"/>
    <col min="3" max="3" width="28.5703125" bestFit="1" customWidth="1"/>
    <col min="4" max="4" width="16.140625" customWidth="1"/>
    <col min="5" max="5" width="9.140625" customWidth="1"/>
    <col min="6" max="6" width="13" customWidth="1"/>
    <col min="7" max="7" width="11.42578125" bestFit="1" customWidth="1"/>
    <col min="8" max="11" width="9.140625" customWidth="1"/>
    <col min="12" max="16384" width="9.140625" hidden="1"/>
  </cols>
  <sheetData>
    <row r="12" spans="2:4" ht="15.75" thickBot="1" x14ac:dyDescent="0.3"/>
    <row r="13" spans="2:4" ht="21" x14ac:dyDescent="0.25">
      <c r="B13" s="8" t="s">
        <v>13</v>
      </c>
      <c r="C13" s="9"/>
      <c r="D13" s="5"/>
    </row>
    <row r="14" spans="2:4" ht="16.5" thickBot="1" x14ac:dyDescent="0.3">
      <c r="B14" s="35" t="s">
        <v>15</v>
      </c>
      <c r="C14" s="36"/>
      <c r="D14" s="24">
        <v>9000</v>
      </c>
    </row>
    <row r="15" spans="2:4" ht="16.5" thickBot="1" x14ac:dyDescent="0.3">
      <c r="B15" s="37" t="s">
        <v>14</v>
      </c>
      <c r="C15" s="38"/>
      <c r="D15" s="25">
        <v>0.01</v>
      </c>
    </row>
    <row r="16" spans="2:4" ht="16.5" thickBot="1" x14ac:dyDescent="0.3">
      <c r="B16" s="39" t="s">
        <v>35</v>
      </c>
      <c r="C16" s="40"/>
      <c r="D16" s="26">
        <f>D14*30%</f>
        <v>2700</v>
      </c>
    </row>
    <row r="17" spans="1:8" ht="15.75" thickBot="1" x14ac:dyDescent="0.3"/>
    <row r="18" spans="1:8" ht="33.75" customHeight="1" x14ac:dyDescent="0.25">
      <c r="B18" s="28" t="s">
        <v>5</v>
      </c>
      <c r="C18" s="15"/>
      <c r="D18" s="1"/>
    </row>
    <row r="19" spans="1:8" ht="19.5" customHeight="1" thickBot="1" x14ac:dyDescent="0.3">
      <c r="B19" s="41" t="s">
        <v>0</v>
      </c>
      <c r="C19" s="42"/>
      <c r="D19" s="16">
        <v>2700</v>
      </c>
    </row>
    <row r="20" spans="1:8" ht="19.5" customHeight="1" thickBot="1" x14ac:dyDescent="0.3">
      <c r="B20" s="29" t="s">
        <v>1</v>
      </c>
      <c r="C20" s="30"/>
      <c r="D20" s="17">
        <v>1</v>
      </c>
    </row>
    <row r="21" spans="1:8" ht="19.5" customHeight="1" thickBot="1" x14ac:dyDescent="0.3">
      <c r="B21" s="29" t="s">
        <v>2</v>
      </c>
      <c r="C21" s="30"/>
      <c r="D21" s="18">
        <v>1.0789999999999999E-2</v>
      </c>
    </row>
    <row r="22" spans="1:8" ht="19.5" customHeight="1" thickBot="1" x14ac:dyDescent="0.3">
      <c r="B22" s="31" t="s">
        <v>3</v>
      </c>
      <c r="C22" s="32"/>
      <c r="D22" s="19">
        <f>FV(taxa_mensal,qtd_anos*12,aporte*-1)</f>
        <v>34393.642201502713</v>
      </c>
    </row>
    <row r="23" spans="1:8" ht="19.5" customHeight="1" thickBot="1" x14ac:dyDescent="0.3">
      <c r="B23" s="33" t="s">
        <v>4</v>
      </c>
      <c r="C23" s="34"/>
      <c r="D23" s="20">
        <f>D22*$D$15</f>
        <v>343.93642201502712</v>
      </c>
      <c r="H23" s="6"/>
    </row>
    <row r="24" spans="1:8" ht="19.5" customHeight="1" thickBot="1" x14ac:dyDescent="0.3"/>
    <row r="25" spans="1:8" ht="19.5" customHeight="1" x14ac:dyDescent="0.25">
      <c r="B25" s="28" t="s">
        <v>28</v>
      </c>
      <c r="C25" s="7"/>
      <c r="D25" s="4" t="s">
        <v>12</v>
      </c>
    </row>
    <row r="26" spans="1:8" ht="16.5" thickBot="1" x14ac:dyDescent="0.3">
      <c r="B26" s="21" t="s">
        <v>10</v>
      </c>
      <c r="C26" s="10">
        <f t="shared" ref="C26:C31" si="0">FV($D$21,$A27*12,$D$19*-1)</f>
        <v>34393.642201502713</v>
      </c>
      <c r="D26" s="13">
        <f t="shared" ref="D26:D31" si="1">C26*rendimento_carteira</f>
        <v>343.93642201502712</v>
      </c>
    </row>
    <row r="27" spans="1:8" ht="16.5" thickBot="1" x14ac:dyDescent="0.3">
      <c r="A27" s="3">
        <v>1</v>
      </c>
      <c r="B27" s="22" t="s">
        <v>6</v>
      </c>
      <c r="C27" s="11">
        <f t="shared" si="0"/>
        <v>73514.59370364208</v>
      </c>
      <c r="D27" s="13">
        <f t="shared" si="1"/>
        <v>735.14593703642083</v>
      </c>
    </row>
    <row r="28" spans="1:8" ht="16.5" thickBot="1" x14ac:dyDescent="0.3">
      <c r="A28" s="3">
        <v>2</v>
      </c>
      <c r="B28" s="22" t="s">
        <v>7</v>
      </c>
      <c r="C28" s="11">
        <f t="shared" si="0"/>
        <v>226197.66779591664</v>
      </c>
      <c r="D28" s="13">
        <f t="shared" si="1"/>
        <v>2261.9766779591664</v>
      </c>
    </row>
    <row r="29" spans="1:8" ht="16.5" thickBot="1" x14ac:dyDescent="0.3">
      <c r="A29" s="3">
        <v>5</v>
      </c>
      <c r="B29" s="22" t="s">
        <v>8</v>
      </c>
      <c r="C29" s="11">
        <f t="shared" si="0"/>
        <v>656867.37383146491</v>
      </c>
      <c r="D29" s="13">
        <f t="shared" si="1"/>
        <v>6568.6737383146492</v>
      </c>
    </row>
    <row r="30" spans="1:8" ht="16.5" thickBot="1" x14ac:dyDescent="0.3">
      <c r="A30" s="3">
        <v>10</v>
      </c>
      <c r="B30" s="22" t="s">
        <v>9</v>
      </c>
      <c r="C30" s="11">
        <f t="shared" si="0"/>
        <v>3038035.6802621176</v>
      </c>
      <c r="D30" s="13">
        <f t="shared" si="1"/>
        <v>30380.356802621176</v>
      </c>
    </row>
    <row r="31" spans="1:8" ht="16.5" thickBot="1" x14ac:dyDescent="0.3">
      <c r="A31" s="3">
        <v>20</v>
      </c>
      <c r="B31" s="23" t="s">
        <v>11</v>
      </c>
      <c r="C31" s="12">
        <f t="shared" si="0"/>
        <v>11669858.068512728</v>
      </c>
      <c r="D31" s="14">
        <f t="shared" si="1"/>
        <v>116698.58068512729</v>
      </c>
    </row>
    <row r="32" spans="1:8" ht="15.75" thickBot="1" x14ac:dyDescent="0.3">
      <c r="A32" s="3">
        <v>30</v>
      </c>
    </row>
    <row r="33" spans="2:4" x14ac:dyDescent="0.25">
      <c r="B33" s="60" t="s">
        <v>16</v>
      </c>
      <c r="C33" s="61" t="s">
        <v>27</v>
      </c>
      <c r="D33" s="62"/>
    </row>
    <row r="34" spans="2:4" ht="16.5" thickBot="1" x14ac:dyDescent="0.3">
      <c r="B34" s="63" t="s">
        <v>17</v>
      </c>
      <c r="C34" s="64">
        <f>aporte</f>
        <v>2700</v>
      </c>
      <c r="D34" s="65"/>
    </row>
    <row r="35" spans="2:4" ht="15.75" thickBot="1" x14ac:dyDescent="0.3"/>
    <row r="36" spans="2:4" x14ac:dyDescent="0.25">
      <c r="B36" s="51" t="s">
        <v>20</v>
      </c>
      <c r="C36" s="52" t="s">
        <v>18</v>
      </c>
      <c r="D36" s="53" t="s">
        <v>19</v>
      </c>
    </row>
    <row r="37" spans="2:4" x14ac:dyDescent="0.25">
      <c r="B37" s="54" t="s">
        <v>21</v>
      </c>
      <c r="C37" s="55">
        <f>VLOOKUP($C$33&amp;"-"&amp;B37,Planilha2!$A:$D,4,)</f>
        <v>0.32</v>
      </c>
      <c r="D37" s="56">
        <f>C37*$C$34</f>
        <v>864</v>
      </c>
    </row>
    <row r="38" spans="2:4" x14ac:dyDescent="0.25">
      <c r="B38" s="54" t="s">
        <v>22</v>
      </c>
      <c r="C38" s="55">
        <f>VLOOKUP($C$33&amp;"-"&amp;B38,Planilha2!$A:$D,4,)</f>
        <v>0.35</v>
      </c>
      <c r="D38" s="56">
        <f t="shared" ref="D38:D42" si="2">C38*$C$34</f>
        <v>944.99999999999989</v>
      </c>
    </row>
    <row r="39" spans="2:4" x14ac:dyDescent="0.25">
      <c r="B39" s="54" t="s">
        <v>23</v>
      </c>
      <c r="C39" s="55">
        <f>VLOOKUP($C$33&amp;"-"&amp;B39,Planilha2!$A:$D,4,)</f>
        <v>0.08</v>
      </c>
      <c r="D39" s="56">
        <f t="shared" si="2"/>
        <v>216</v>
      </c>
    </row>
    <row r="40" spans="2:4" x14ac:dyDescent="0.25">
      <c r="B40" s="54" t="s">
        <v>24</v>
      </c>
      <c r="C40" s="55">
        <f>VLOOKUP($C$33&amp;"-"&amp;B40,Planilha2!$A:$D,4,)</f>
        <v>0.05</v>
      </c>
      <c r="D40" s="56">
        <f t="shared" si="2"/>
        <v>135</v>
      </c>
    </row>
    <row r="41" spans="2:4" x14ac:dyDescent="0.25">
      <c r="B41" s="54" t="s">
        <v>25</v>
      </c>
      <c r="C41" s="55">
        <f>VLOOKUP($C$33&amp;"-"&amp;B41,Planilha2!$A:$D,4,)</f>
        <v>0.1</v>
      </c>
      <c r="D41" s="56">
        <f t="shared" si="2"/>
        <v>270</v>
      </c>
    </row>
    <row r="42" spans="2:4" x14ac:dyDescent="0.25">
      <c r="B42" s="54" t="s">
        <v>26</v>
      </c>
      <c r="C42" s="55">
        <f>VLOOKUP($C$33&amp;"-"&amp;B42,Planilha2!$A:$D,4,)</f>
        <v>0.1</v>
      </c>
      <c r="D42" s="56">
        <f t="shared" si="2"/>
        <v>270</v>
      </c>
    </row>
    <row r="43" spans="2:4" ht="15.75" thickBot="1" x14ac:dyDescent="0.3">
      <c r="B43" s="57"/>
      <c r="C43" s="58"/>
      <c r="D43" s="59">
        <f>SUM(D37:D42)</f>
        <v>2700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</sheetData>
  <mergeCells count="8">
    <mergeCell ref="B21:C21"/>
    <mergeCell ref="B22:C22"/>
    <mergeCell ref="B23:C23"/>
    <mergeCell ref="B14:C14"/>
    <mergeCell ref="B15:C15"/>
    <mergeCell ref="B16:C16"/>
    <mergeCell ref="B19:C19"/>
    <mergeCell ref="B20:C20"/>
  </mergeCells>
  <dataValidations count="1">
    <dataValidation type="list" allowBlank="1" showInputMessage="1" showErrorMessage="1" sqref="C33" xr:uid="{95DD308B-C74D-4BA5-8ECC-AA53A40C6593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F14C-F423-4B52-ABC6-012B25B37001}">
  <dimension ref="A2:H20"/>
  <sheetViews>
    <sheetView workbookViewId="0">
      <selection activeCell="D13" sqref="D13"/>
    </sheetView>
  </sheetViews>
  <sheetFormatPr defaultRowHeight="15" x14ac:dyDescent="0.25"/>
  <cols>
    <col min="1" max="1" width="30.85546875" bestFit="1" customWidth="1"/>
    <col min="2" max="2" width="14" customWidth="1"/>
    <col min="3" max="3" width="18.5703125" bestFit="1" customWidth="1"/>
    <col min="7" max="7" width="16.85546875" bestFit="1" customWidth="1"/>
  </cols>
  <sheetData>
    <row r="2" spans="1:8" x14ac:dyDescent="0.25">
      <c r="A2" s="2" t="s">
        <v>32</v>
      </c>
      <c r="B2" t="s">
        <v>29</v>
      </c>
      <c r="C2" s="2" t="s">
        <v>20</v>
      </c>
      <c r="D2" s="2" t="s">
        <v>31</v>
      </c>
    </row>
    <row r="3" spans="1:8" x14ac:dyDescent="0.25">
      <c r="A3" t="str">
        <f>B3&amp;"-"&amp;C3</f>
        <v>Conservador-PAPEL</v>
      </c>
      <c r="B3" t="s">
        <v>30</v>
      </c>
      <c r="C3" s="2" t="s">
        <v>21</v>
      </c>
      <c r="D3" s="47">
        <v>0.3</v>
      </c>
    </row>
    <row r="4" spans="1:8" x14ac:dyDescent="0.25">
      <c r="A4" t="str">
        <f t="shared" ref="A4:A20" si="0">B4&amp;"-"&amp;C4</f>
        <v>Conservador-TIJOLO</v>
      </c>
      <c r="B4" t="s">
        <v>30</v>
      </c>
      <c r="C4" s="2" t="s">
        <v>22</v>
      </c>
      <c r="D4" s="47">
        <v>0.5</v>
      </c>
      <c r="H4" t="s">
        <v>31</v>
      </c>
    </row>
    <row r="5" spans="1:8" x14ac:dyDescent="0.25">
      <c r="A5" t="str">
        <f t="shared" si="0"/>
        <v>Conservador-HÍBRIDOS</v>
      </c>
      <c r="B5" t="s">
        <v>30</v>
      </c>
      <c r="C5" s="2" t="s">
        <v>23</v>
      </c>
      <c r="D5" s="47">
        <v>0.1</v>
      </c>
      <c r="G5" s="27" t="s">
        <v>34</v>
      </c>
      <c r="H5" s="50">
        <f>VLOOKUP(G5,$A:$D,4,FALSE)</f>
        <v>0.35</v>
      </c>
    </row>
    <row r="6" spans="1:8" x14ac:dyDescent="0.25">
      <c r="A6" t="str">
        <f t="shared" si="0"/>
        <v>Conservador-FOFs</v>
      </c>
      <c r="B6" t="s">
        <v>30</v>
      </c>
      <c r="C6" s="2" t="s">
        <v>24</v>
      </c>
      <c r="D6" s="47">
        <v>0.1</v>
      </c>
    </row>
    <row r="7" spans="1:8" x14ac:dyDescent="0.25">
      <c r="A7" t="str">
        <f t="shared" si="0"/>
        <v>Conservador-DESENVOLVIMENTO</v>
      </c>
      <c r="B7" t="s">
        <v>30</v>
      </c>
      <c r="C7" s="2" t="s">
        <v>25</v>
      </c>
      <c r="D7" s="47">
        <v>0</v>
      </c>
    </row>
    <row r="8" spans="1:8" ht="15.75" thickBot="1" x14ac:dyDescent="0.3">
      <c r="A8" s="43" t="str">
        <f t="shared" si="0"/>
        <v>Conservador-HOTELARIAS</v>
      </c>
      <c r="B8" s="43" t="s">
        <v>30</v>
      </c>
      <c r="C8" s="44" t="s">
        <v>26</v>
      </c>
      <c r="D8" s="48">
        <v>0</v>
      </c>
    </row>
    <row r="9" spans="1:8" x14ac:dyDescent="0.25">
      <c r="A9" t="str">
        <f t="shared" si="0"/>
        <v>Moderado-PAPEL</v>
      </c>
      <c r="B9" t="s">
        <v>27</v>
      </c>
      <c r="C9" s="2" t="s">
        <v>21</v>
      </c>
      <c r="D9" s="47">
        <v>0.32</v>
      </c>
    </row>
    <row r="10" spans="1:8" x14ac:dyDescent="0.25">
      <c r="A10" t="str">
        <f t="shared" si="0"/>
        <v>Moderado-TIJOLO</v>
      </c>
      <c r="B10" t="s">
        <v>27</v>
      </c>
      <c r="C10" s="2" t="s">
        <v>22</v>
      </c>
      <c r="D10" s="47">
        <v>0.35</v>
      </c>
    </row>
    <row r="11" spans="1:8" x14ac:dyDescent="0.25">
      <c r="A11" t="str">
        <f t="shared" si="0"/>
        <v>Moderado-HÍBRIDOS</v>
      </c>
      <c r="B11" t="s">
        <v>27</v>
      </c>
      <c r="C11" s="2" t="s">
        <v>23</v>
      </c>
      <c r="D11" s="47">
        <v>0.08</v>
      </c>
    </row>
    <row r="12" spans="1:8" x14ac:dyDescent="0.25">
      <c r="A12" t="str">
        <f t="shared" si="0"/>
        <v>Moderado-FOFs</v>
      </c>
      <c r="B12" t="s">
        <v>27</v>
      </c>
      <c r="C12" s="2" t="s">
        <v>24</v>
      </c>
      <c r="D12" s="47">
        <v>0.05</v>
      </c>
    </row>
    <row r="13" spans="1:8" x14ac:dyDescent="0.25">
      <c r="A13" t="str">
        <f t="shared" si="0"/>
        <v>Moderado-DESENVOLVIMENTO</v>
      </c>
      <c r="B13" t="s">
        <v>27</v>
      </c>
      <c r="C13" s="2" t="s">
        <v>25</v>
      </c>
      <c r="D13" s="47">
        <v>0.1</v>
      </c>
    </row>
    <row r="14" spans="1:8" ht="15.75" thickBot="1" x14ac:dyDescent="0.3">
      <c r="A14" s="43" t="str">
        <f t="shared" si="0"/>
        <v>Moderado-HOTELARIAS</v>
      </c>
      <c r="B14" s="43" t="s">
        <v>27</v>
      </c>
      <c r="C14" s="44" t="s">
        <v>26</v>
      </c>
      <c r="D14" s="48">
        <v>0.1</v>
      </c>
    </row>
    <row r="15" spans="1:8" x14ac:dyDescent="0.25">
      <c r="A15" t="str">
        <f t="shared" si="0"/>
        <v>Agressivo-PAPEL</v>
      </c>
      <c r="B15" t="s">
        <v>33</v>
      </c>
      <c r="C15" s="2" t="s">
        <v>21</v>
      </c>
      <c r="D15" s="47">
        <v>0.5</v>
      </c>
    </row>
    <row r="16" spans="1:8" x14ac:dyDescent="0.25">
      <c r="A16" t="str">
        <f t="shared" si="0"/>
        <v>Agressivo-TIJOLO</v>
      </c>
      <c r="B16" t="s">
        <v>33</v>
      </c>
      <c r="C16" s="2" t="s">
        <v>22</v>
      </c>
      <c r="D16" s="47">
        <v>0.1</v>
      </c>
    </row>
    <row r="17" spans="1:4" x14ac:dyDescent="0.25">
      <c r="A17" t="str">
        <f t="shared" si="0"/>
        <v>Agressivo-HÍBRIDOS</v>
      </c>
      <c r="B17" t="s">
        <v>33</v>
      </c>
      <c r="C17" s="2" t="s">
        <v>23</v>
      </c>
      <c r="D17" s="47">
        <v>0.05</v>
      </c>
    </row>
    <row r="18" spans="1:4" x14ac:dyDescent="0.25">
      <c r="A18" t="str">
        <f t="shared" si="0"/>
        <v>Agressivo-FOFs</v>
      </c>
      <c r="B18" t="s">
        <v>33</v>
      </c>
      <c r="C18" s="2" t="s">
        <v>24</v>
      </c>
      <c r="D18" s="47">
        <v>0.05</v>
      </c>
    </row>
    <row r="19" spans="1:4" x14ac:dyDescent="0.25">
      <c r="A19" t="str">
        <f t="shared" si="0"/>
        <v>Agressivo-DESENVOLVIMENTO</v>
      </c>
      <c r="B19" t="s">
        <v>33</v>
      </c>
      <c r="C19" s="2" t="s">
        <v>25</v>
      </c>
      <c r="D19" s="47">
        <v>0.2</v>
      </c>
    </row>
    <row r="20" spans="1:4" x14ac:dyDescent="0.25">
      <c r="A20" s="45" t="str">
        <f t="shared" si="0"/>
        <v>Agressivo-HOTELARIAS</v>
      </c>
      <c r="B20" s="45" t="s">
        <v>33</v>
      </c>
      <c r="C20" s="46" t="s">
        <v>26</v>
      </c>
      <c r="D20" s="49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APP</vt:lpstr>
      <vt:lpstr>Planilha2</vt:lpstr>
      <vt:lpstr>aporte</vt:lpstr>
      <vt:lpstr>qtd_anos</vt:lpstr>
      <vt:lpstr>rendimento_carteira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Robert</dc:creator>
  <cp:lastModifiedBy>Raul Robert</cp:lastModifiedBy>
  <cp:lastPrinted>2025-05-20T16:24:36Z</cp:lastPrinted>
  <dcterms:created xsi:type="dcterms:W3CDTF">2025-05-20T15:42:15Z</dcterms:created>
  <dcterms:modified xsi:type="dcterms:W3CDTF">2025-05-21T23:52:47Z</dcterms:modified>
</cp:coreProperties>
</file>