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i1alx\Dropbox\hybird\manual\tutorials\granular_flow\"/>
    </mc:Choice>
  </mc:AlternateContent>
  <xr:revisionPtr revIDLastSave="0" documentId="13_ncr:1_{92902E7A-9663-4369-B84A-74E0206CC2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1" l="1"/>
  <c r="H8" i="1" s="1"/>
  <c r="D28" i="1"/>
  <c r="H14" i="1" l="1"/>
  <c r="V32" i="1" s="1"/>
  <c r="V44" i="1"/>
  <c r="V28" i="1"/>
  <c r="V12" i="1"/>
  <c r="V56" i="1"/>
  <c r="V40" i="1"/>
  <c r="V24" i="1"/>
  <c r="V8" i="1"/>
  <c r="V52" i="1"/>
  <c r="H13" i="1"/>
  <c r="V48" i="1"/>
  <c r="V55" i="1"/>
  <c r="V51" i="1"/>
  <c r="V47" i="1"/>
  <c r="V43" i="1"/>
  <c r="V39" i="1"/>
  <c r="V35" i="1"/>
  <c r="V31" i="1"/>
  <c r="V27" i="1"/>
  <c r="V23" i="1"/>
  <c r="V19" i="1"/>
  <c r="V15" i="1"/>
  <c r="V11" i="1"/>
  <c r="V7" i="1"/>
  <c r="H15" i="1"/>
  <c r="T24" i="1" s="1"/>
  <c r="V54" i="1"/>
  <c r="V50" i="1"/>
  <c r="V46" i="1"/>
  <c r="V42" i="1"/>
  <c r="V38" i="1"/>
  <c r="V34" i="1"/>
  <c r="V30" i="1"/>
  <c r="V26" i="1"/>
  <c r="V22" i="1"/>
  <c r="V18" i="1"/>
  <c r="V14" i="1"/>
  <c r="V10" i="1"/>
  <c r="V53" i="1"/>
  <c r="V49" i="1"/>
  <c r="V45" i="1"/>
  <c r="V41" i="1"/>
  <c r="V29" i="1"/>
  <c r="V25" i="1"/>
  <c r="V21" i="1"/>
  <c r="V13" i="1"/>
  <c r="H9" i="1"/>
  <c r="D11" i="1"/>
  <c r="H26" i="1" s="1"/>
  <c r="D12" i="1"/>
  <c r="D13" i="1" s="1"/>
  <c r="D14" i="1"/>
  <c r="V17" i="1" l="1"/>
  <c r="V16" i="1"/>
  <c r="V9" i="1"/>
  <c r="V6" i="1"/>
  <c r="T33" i="1"/>
  <c r="T34" i="1"/>
  <c r="T19" i="1"/>
  <c r="T15" i="1"/>
  <c r="T56" i="1"/>
  <c r="V33" i="1"/>
  <c r="V20" i="1"/>
  <c r="V37" i="1"/>
  <c r="V36" i="1"/>
  <c r="T43" i="1"/>
  <c r="T46" i="1"/>
  <c r="T39" i="1"/>
  <c r="T28" i="1"/>
  <c r="T45" i="1"/>
  <c r="T13" i="1"/>
  <c r="T53" i="1"/>
  <c r="T30" i="1"/>
  <c r="T55" i="1"/>
  <c r="T21" i="1"/>
  <c r="T18" i="1"/>
  <c r="T48" i="1"/>
  <c r="T44" i="1"/>
  <c r="T9" i="1"/>
  <c r="T6" i="1"/>
  <c r="T29" i="1"/>
  <c r="T49" i="1"/>
  <c r="T22" i="1"/>
  <c r="T14" i="1"/>
  <c r="T11" i="1"/>
  <c r="T12" i="1"/>
  <c r="T7" i="1"/>
  <c r="T47" i="1"/>
  <c r="T32" i="1"/>
  <c r="T17" i="1"/>
  <c r="T37" i="1"/>
  <c r="T10" i="1"/>
  <c r="T38" i="1"/>
  <c r="T42" i="1"/>
  <c r="T35" i="1"/>
  <c r="T36" i="1"/>
  <c r="T23" i="1"/>
  <c r="T16" i="1"/>
  <c r="T51" i="1"/>
  <c r="T25" i="1"/>
  <c r="T41" i="1"/>
  <c r="T26" i="1"/>
  <c r="T54" i="1"/>
  <c r="T50" i="1"/>
  <c r="T27" i="1"/>
  <c r="T20" i="1"/>
  <c r="T52" i="1"/>
  <c r="T31" i="1"/>
  <c r="T8" i="1"/>
  <c r="T40" i="1"/>
  <c r="S19" i="1"/>
  <c r="W19" i="1" s="1"/>
  <c r="S20" i="1"/>
  <c r="W20" i="1" s="1"/>
  <c r="S21" i="1"/>
  <c r="W21" i="1" s="1"/>
  <c r="S22" i="1"/>
  <c r="W22" i="1" s="1"/>
  <c r="S23" i="1"/>
  <c r="W23" i="1" s="1"/>
  <c r="S24" i="1"/>
  <c r="W24" i="1" s="1"/>
  <c r="S25" i="1"/>
  <c r="W25" i="1" s="1"/>
  <c r="S26" i="1"/>
  <c r="W26" i="1" s="1"/>
  <c r="S27" i="1"/>
  <c r="W27" i="1" s="1"/>
  <c r="S28" i="1"/>
  <c r="W28" i="1" s="1"/>
  <c r="S29" i="1"/>
  <c r="W29" i="1" s="1"/>
  <c r="S30" i="1"/>
  <c r="W30" i="1" s="1"/>
  <c r="S31" i="1"/>
  <c r="W31" i="1" s="1"/>
  <c r="S32" i="1"/>
  <c r="W32" i="1" s="1"/>
  <c r="S33" i="1"/>
  <c r="S34" i="1"/>
  <c r="W34" i="1" s="1"/>
  <c r="S35" i="1"/>
  <c r="W35" i="1" s="1"/>
  <c r="S36" i="1"/>
  <c r="S37" i="1"/>
  <c r="S38" i="1"/>
  <c r="W38" i="1" s="1"/>
  <c r="S39" i="1"/>
  <c r="W39" i="1" s="1"/>
  <c r="S40" i="1"/>
  <c r="W40" i="1" s="1"/>
  <c r="S41" i="1"/>
  <c r="W41" i="1" s="1"/>
  <c r="S42" i="1"/>
  <c r="W42" i="1" s="1"/>
  <c r="S43" i="1"/>
  <c r="W43" i="1" s="1"/>
  <c r="S44" i="1"/>
  <c r="W44" i="1" s="1"/>
  <c r="S45" i="1"/>
  <c r="W45" i="1" s="1"/>
  <c r="S46" i="1"/>
  <c r="W46" i="1" s="1"/>
  <c r="S47" i="1"/>
  <c r="W47" i="1" s="1"/>
  <c r="S48" i="1"/>
  <c r="W48" i="1" s="1"/>
  <c r="S49" i="1"/>
  <c r="W49" i="1" s="1"/>
  <c r="S50" i="1"/>
  <c r="W50" i="1" s="1"/>
  <c r="S51" i="1"/>
  <c r="W51" i="1" s="1"/>
  <c r="S52" i="1"/>
  <c r="W52" i="1" s="1"/>
  <c r="S53" i="1"/>
  <c r="W53" i="1" s="1"/>
  <c r="S54" i="1"/>
  <c r="W54" i="1" s="1"/>
  <c r="S55" i="1"/>
  <c r="W55" i="1" s="1"/>
  <c r="S56" i="1"/>
  <c r="W56" i="1" s="1"/>
  <c r="S8" i="1"/>
  <c r="W8" i="1" s="1"/>
  <c r="S9" i="1"/>
  <c r="W9" i="1" s="1"/>
  <c r="S10" i="1"/>
  <c r="W10" i="1" s="1"/>
  <c r="S11" i="1"/>
  <c r="W11" i="1" s="1"/>
  <c r="S12" i="1"/>
  <c r="W12" i="1" s="1"/>
  <c r="S13" i="1"/>
  <c r="W13" i="1" s="1"/>
  <c r="S14" i="1"/>
  <c r="W14" i="1" s="1"/>
  <c r="S15" i="1"/>
  <c r="W15" i="1" s="1"/>
  <c r="S16" i="1"/>
  <c r="W16" i="1" s="1"/>
  <c r="S17" i="1"/>
  <c r="W17" i="1" s="1"/>
  <c r="S18" i="1"/>
  <c r="W18" i="1" s="1"/>
  <c r="S7" i="1"/>
  <c r="W7" i="1" s="1"/>
  <c r="S6" i="1"/>
  <c r="W37" i="1" l="1"/>
  <c r="W36" i="1"/>
  <c r="W6" i="1"/>
  <c r="W33" i="1"/>
  <c r="U56" i="1"/>
  <c r="U10" i="1"/>
  <c r="X31" i="1"/>
  <c r="U17" i="1"/>
  <c r="U13" i="1"/>
  <c r="U14" i="1"/>
  <c r="U30" i="1"/>
  <c r="U29" i="1"/>
  <c r="U40" i="1"/>
  <c r="U26" i="1"/>
  <c r="U35" i="1"/>
  <c r="U32" i="1"/>
  <c r="U48" i="1"/>
  <c r="U41" i="1"/>
  <c r="U37" i="1"/>
  <c r="U43" i="1"/>
  <c r="U9" i="1"/>
  <c r="U47" i="1"/>
  <c r="U33" i="1"/>
  <c r="U18" i="1"/>
  <c r="U25" i="1"/>
  <c r="U12" i="1"/>
  <c r="U50" i="1"/>
  <c r="U39" i="1"/>
  <c r="U55" i="1"/>
  <c r="U52" i="1"/>
  <c r="X36" i="1"/>
  <c r="X29" i="1"/>
  <c r="X16" i="1"/>
  <c r="U11" i="1"/>
  <c r="X8" i="1"/>
  <c r="X27" i="1"/>
  <c r="X23" i="1"/>
  <c r="X19" i="1"/>
  <c r="X22" i="1"/>
  <c r="U21" i="1"/>
  <c r="X21" i="1"/>
  <c r="X17" i="1"/>
  <c r="X13" i="1"/>
  <c r="X9" i="1"/>
  <c r="X14" i="1"/>
  <c r="X11" i="1"/>
  <c r="H16" i="1"/>
  <c r="H17" i="1" s="1"/>
  <c r="D20" i="1"/>
  <c r="D19" i="1"/>
  <c r="H21" i="1"/>
  <c r="U27" i="1" l="1"/>
  <c r="X41" i="1"/>
  <c r="U22" i="1"/>
  <c r="X50" i="1"/>
  <c r="U36" i="1"/>
  <c r="U24" i="1"/>
  <c r="X43" i="1"/>
  <c r="X53" i="1"/>
  <c r="U28" i="1"/>
  <c r="U8" i="1"/>
  <c r="X51" i="1"/>
  <c r="U19" i="1"/>
  <c r="X40" i="1"/>
  <c r="X54" i="1"/>
  <c r="U44" i="1"/>
  <c r="U15" i="1"/>
  <c r="U20" i="1"/>
  <c r="X45" i="1"/>
  <c r="X44" i="1"/>
  <c r="X10" i="1"/>
  <c r="X15" i="1"/>
  <c r="X47" i="1"/>
  <c r="U38" i="1"/>
  <c r="U45" i="1"/>
  <c r="U49" i="1"/>
  <c r="U42" i="1"/>
  <c r="U54" i="1"/>
  <c r="X20" i="1"/>
  <c r="X28" i="1"/>
  <c r="X18" i="1"/>
  <c r="X30" i="1"/>
  <c r="X26" i="1"/>
  <c r="X42" i="1"/>
  <c r="U16" i="1"/>
  <c r="X38" i="1"/>
  <c r="U31" i="1"/>
  <c r="X24" i="1"/>
  <c r="X37" i="1"/>
  <c r="U53" i="1"/>
  <c r="X12" i="1"/>
  <c r="U51" i="1"/>
  <c r="X48" i="1"/>
  <c r="X56" i="1"/>
  <c r="X25" i="1"/>
  <c r="U46" i="1"/>
  <c r="U23" i="1"/>
  <c r="U34" i="1"/>
  <c r="X34" i="1"/>
  <c r="X55" i="1"/>
  <c r="X35" i="1"/>
  <c r="X33" i="1"/>
  <c r="X32" i="1"/>
  <c r="H22" i="1"/>
  <c r="U7" i="1"/>
  <c r="X7" i="1"/>
  <c r="U6" i="1"/>
  <c r="X6" i="1"/>
  <c r="D24" i="1"/>
  <c r="D23" i="1"/>
  <c r="H25" i="1" s="1"/>
  <c r="X39" i="1" l="1"/>
  <c r="X49" i="1"/>
  <c r="X46" i="1"/>
  <c r="X52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6" i="1"/>
  <c r="Y30" i="1"/>
  <c r="Y42" i="1"/>
  <c r="Y5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50" i="1"/>
  <c r="Y9" i="1"/>
  <c r="Y13" i="1"/>
  <c r="Y17" i="1"/>
  <c r="Y21" i="1"/>
  <c r="Y25" i="1"/>
  <c r="Y29" i="1"/>
  <c r="Y33" i="1"/>
  <c r="Y37" i="1"/>
  <c r="Y41" i="1"/>
  <c r="Y45" i="1"/>
  <c r="Y49" i="1"/>
  <c r="Y53" i="1"/>
  <c r="Y10" i="1"/>
  <c r="Y14" i="1"/>
  <c r="Y18" i="1"/>
  <c r="Y22" i="1"/>
  <c r="Y26" i="1"/>
  <c r="Y34" i="1"/>
  <c r="Y38" i="1"/>
  <c r="Y46" i="1"/>
  <c r="H23" i="1"/>
  <c r="Z8" i="1"/>
  <c r="Z12" i="1"/>
  <c r="Z16" i="1"/>
  <c r="Z20" i="1"/>
  <c r="Z24" i="1"/>
  <c r="Z28" i="1"/>
  <c r="Z32" i="1"/>
  <c r="Z36" i="1"/>
  <c r="Z40" i="1"/>
  <c r="Z44" i="1"/>
  <c r="Z48" i="1"/>
  <c r="Z52" i="1"/>
  <c r="Z56" i="1"/>
  <c r="Z9" i="1"/>
  <c r="Z13" i="1"/>
  <c r="Z17" i="1"/>
  <c r="Z21" i="1"/>
  <c r="Z25" i="1"/>
  <c r="Z29" i="1"/>
  <c r="Z33" i="1"/>
  <c r="Z37" i="1"/>
  <c r="Z41" i="1"/>
  <c r="Z45" i="1"/>
  <c r="Z49" i="1"/>
  <c r="Z53" i="1"/>
  <c r="Z10" i="1"/>
  <c r="Z14" i="1"/>
  <c r="Z18" i="1"/>
  <c r="Z22" i="1"/>
  <c r="Z26" i="1"/>
  <c r="Z30" i="1"/>
  <c r="Z34" i="1"/>
  <c r="Z38" i="1"/>
  <c r="Z42" i="1"/>
  <c r="Z46" i="1"/>
  <c r="Z50" i="1"/>
  <c r="Z54" i="1"/>
  <c r="Z7" i="1"/>
  <c r="Z11" i="1"/>
  <c r="Z15" i="1"/>
  <c r="Z19" i="1"/>
  <c r="Z23" i="1"/>
  <c r="Z27" i="1"/>
  <c r="Z31" i="1"/>
  <c r="Z35" i="1"/>
  <c r="Z39" i="1"/>
  <c r="Z43" i="1"/>
  <c r="Z47" i="1"/>
  <c r="Z51" i="1"/>
  <c r="Z55" i="1"/>
  <c r="Z6" i="1"/>
</calcChain>
</file>

<file path=xl/sharedStrings.xml><?xml version="1.0" encoding="utf-8"?>
<sst xmlns="http://schemas.openxmlformats.org/spreadsheetml/2006/main" count="87" uniqueCount="58">
  <si>
    <t>Bingham fluid</t>
  </si>
  <si>
    <t>[-]</t>
  </si>
  <si>
    <t>[m]</t>
  </si>
  <si>
    <t>[s]</t>
  </si>
  <si>
    <t>[kg/m3]</t>
  </si>
  <si>
    <t>Derived scaling parameters</t>
  </si>
  <si>
    <t>Lattice spacing Δl</t>
  </si>
  <si>
    <t>Time stesp Δt</t>
  </si>
  <si>
    <t>[m/s]</t>
  </si>
  <si>
    <t>[kg/ms]</t>
  </si>
  <si>
    <r>
      <t>[m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/s]</t>
    </r>
  </si>
  <si>
    <r>
      <t>[kg/ms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</si>
  <si>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Channel width</t>
  </si>
  <si>
    <t>Relaxation time boundaries (lattice -&gt; fixed)</t>
  </si>
  <si>
    <t>Material parameters (physical)</t>
  </si>
  <si>
    <t>z</t>
  </si>
  <si>
    <t>u</t>
  </si>
  <si>
    <t>Forcing fx</t>
  </si>
  <si>
    <r>
      <t>τ</t>
    </r>
    <r>
      <rPr>
        <vertAlign val="subscript"/>
        <sz val="11"/>
        <color theme="1"/>
        <rFont val="Calibri"/>
        <family val="2"/>
      </rPr>
      <t>min</t>
    </r>
  </si>
  <si>
    <r>
      <t>τ</t>
    </r>
    <r>
      <rPr>
        <vertAlign val="subscript"/>
        <sz val="11"/>
        <color theme="1"/>
        <rFont val="Calibri"/>
        <family val="2"/>
      </rPr>
      <t>max</t>
    </r>
  </si>
  <si>
    <r>
      <t>ν</t>
    </r>
    <r>
      <rPr>
        <vertAlign val="subscript"/>
        <sz val="11"/>
        <color theme="1"/>
        <rFont val="Calibri"/>
        <family val="2"/>
      </rPr>
      <t>min</t>
    </r>
  </si>
  <si>
    <r>
      <t>ν</t>
    </r>
    <r>
      <rPr>
        <vertAlign val="subscript"/>
        <sz val="11"/>
        <color theme="1"/>
        <rFont val="Calibri"/>
        <family val="2"/>
      </rPr>
      <t>max</t>
    </r>
  </si>
  <si>
    <r>
      <t>Fluid density ρ</t>
    </r>
    <r>
      <rPr>
        <vertAlign val="subscript"/>
        <sz val="11"/>
        <color theme="1"/>
        <rFont val="Calibri"/>
        <family val="2"/>
      </rPr>
      <t>f</t>
    </r>
  </si>
  <si>
    <t>Scaling parameters</t>
  </si>
  <si>
    <t>Flow setup</t>
  </si>
  <si>
    <t>Flow features</t>
  </si>
  <si>
    <t>z/H</t>
  </si>
  <si>
    <t>Mach number</t>
  </si>
  <si>
    <r>
      <t>u/u</t>
    </r>
    <r>
      <rPr>
        <vertAlign val="subscript"/>
        <sz val="11"/>
        <color theme="1"/>
        <rFont val="Calibri"/>
        <family val="2"/>
        <scheme val="minor"/>
      </rPr>
      <t>plug</t>
    </r>
  </si>
  <si>
    <r>
      <t>[m/s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</si>
  <si>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du/dz</t>
  </si>
  <si>
    <r>
      <t>(du/dz)</t>
    </r>
    <r>
      <rPr>
        <vertAlign val="subscript"/>
        <sz val="11"/>
        <color theme="1"/>
        <rFont val="Calibri"/>
        <family val="2"/>
      </rPr>
      <t>max</t>
    </r>
  </si>
  <si>
    <t>[1/s]</t>
  </si>
  <si>
    <t>Numerical checks</t>
  </si>
  <si>
    <r>
      <t>ν</t>
    </r>
    <r>
      <rPr>
        <vertAlign val="subscript"/>
        <sz val="11"/>
        <color theme="1"/>
        <rFont val="Calibri"/>
        <family val="2"/>
      </rPr>
      <t>min,flow</t>
    </r>
  </si>
  <si>
    <r>
      <t>ν</t>
    </r>
    <r>
      <rPr>
        <vertAlign val="subscript"/>
        <sz val="11"/>
        <color theme="1"/>
        <rFont val="Calibri"/>
        <family val="2"/>
      </rPr>
      <t>min,flow</t>
    </r>
    <r>
      <rPr>
        <sz val="11"/>
        <color theme="1"/>
        <rFont val="Calibri"/>
        <family val="2"/>
      </rPr>
      <t>&gt;ν</t>
    </r>
    <r>
      <rPr>
        <vertAlign val="subscript"/>
        <sz val="11"/>
        <color theme="1"/>
        <rFont val="Calibri"/>
        <family val="2"/>
      </rPr>
      <t>min</t>
    </r>
  </si>
  <si>
    <r>
      <t>Range ν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>/ν</t>
    </r>
    <r>
      <rPr>
        <vertAlign val="subscript"/>
        <sz val="11"/>
        <color theme="1"/>
        <rFont val="Calibri"/>
        <family val="2"/>
        <scheme val="minor"/>
      </rPr>
      <t>min,flow</t>
    </r>
  </si>
  <si>
    <t>ν</t>
  </si>
  <si>
    <t>σ</t>
  </si>
  <si>
    <t>Unit Velocity</t>
  </si>
  <si>
    <t>Unit Kin. Viscosity</t>
  </si>
  <si>
    <t>Unit Dyn. Viscosity</t>
  </si>
  <si>
    <t>Unit Stress</t>
  </si>
  <si>
    <t>Dyn viscosity boundaries (physical)</t>
  </si>
  <si>
    <r>
      <t xml:space="preserve">Base friction </t>
    </r>
    <r>
      <rPr>
        <sz val="11"/>
        <color theme="1"/>
        <rFont val="Calibri"/>
        <family val="2"/>
      </rPr>
      <t>μ</t>
    </r>
    <r>
      <rPr>
        <vertAlign val="subscript"/>
        <sz val="11"/>
        <color theme="1"/>
        <rFont val="Calibri"/>
        <family val="2"/>
      </rPr>
      <t>0</t>
    </r>
  </si>
  <si>
    <r>
      <t>Secondary friction μ</t>
    </r>
    <r>
      <rPr>
        <vertAlign val="subscript"/>
        <sz val="11"/>
        <color theme="1"/>
        <rFont val="Calibri"/>
        <family val="2"/>
        <scheme val="minor"/>
      </rPr>
      <t>2</t>
    </r>
  </si>
  <si>
    <r>
      <t>Base Inertial number I</t>
    </r>
    <r>
      <rPr>
        <vertAlign val="subscript"/>
        <sz val="11"/>
        <color theme="1"/>
        <rFont val="Calibri"/>
        <family val="2"/>
        <scheme val="minor"/>
      </rPr>
      <t>0</t>
    </r>
  </si>
  <si>
    <t>Particle diameter d</t>
  </si>
  <si>
    <t>Slope angle</t>
  </si>
  <si>
    <t>Forcing fz</t>
  </si>
  <si>
    <t>[°]</t>
  </si>
  <si>
    <t>[rad]</t>
  </si>
  <si>
    <t>Gravity</t>
  </si>
  <si>
    <r>
      <t>u</t>
    </r>
    <r>
      <rPr>
        <vertAlign val="subscript"/>
        <sz val="11"/>
        <color theme="1"/>
        <rFont val="Calibri"/>
        <family val="2"/>
        <scheme val="minor"/>
      </rPr>
      <t>max</t>
    </r>
  </si>
  <si>
    <t>Flow type</t>
  </si>
  <si>
    <t>Inertial number</t>
  </si>
  <si>
    <t>Re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</si>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</sst>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Velocity profile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Sheet1!$U$6:$U$106</c:f>
              <c:numCache>
                <c:formatCode>0.00</c:formatCode>
                <c:ptCount val="101"/>
                <c:pt idx="0">
                  <c:v>1</c:v>
                </c:pt>
                <c:pt idx="1">
                  <c:v>0.99717157287525393</c:v>
                </c:pt>
                <c:pt idx="2">
                  <c:v>0.99199999999999999</c:v>
                </c:pt>
                <c:pt idx="3">
                  <c:v>0.98530306154330105</c:v>
                </c:pt>
                <c:pt idx="4">
                  <c:v>0.97737258300203056</c:v>
                </c:pt>
                <c:pt idx="5">
                  <c:v>0.96837722339831633</c:v>
                </c:pt>
                <c:pt idx="6">
                  <c:v>0.95843078061834708</c:v>
                </c:pt>
                <c:pt idx="7">
                  <c:v>0.94761679658516496</c:v>
                </c:pt>
                <c:pt idx="8">
                  <c:v>0.93599999999999983</c:v>
                </c:pt>
                <c:pt idx="9">
                  <c:v>0.9236324676318528</c:v>
                </c:pt>
                <c:pt idx="10">
                  <c:v>0.91055728090000843</c:v>
                </c:pt>
                <c:pt idx="11">
                  <c:v>0.89681085328388466</c:v>
                </c:pt>
                <c:pt idx="12">
                  <c:v>0.88242449234640752</c:v>
                </c:pt>
                <c:pt idx="13">
                  <c:v>0.86742549264658764</c:v>
                </c:pt>
                <c:pt idx="14">
                  <c:v>0.85183792658038282</c:v>
                </c:pt>
                <c:pt idx="15">
                  <c:v>0.83568323274845013</c:v>
                </c:pt>
                <c:pt idx="16">
                  <c:v>0.81898066401624392</c:v>
                </c:pt>
                <c:pt idx="17">
                  <c:v>0.80174763557525974</c:v>
                </c:pt>
                <c:pt idx="18">
                  <c:v>0.78400000000000003</c:v>
                </c:pt>
                <c:pt idx="19">
                  <c:v>0.76575226788717887</c:v>
                </c:pt>
                <c:pt idx="20">
                  <c:v>0.74701778718652956</c:v>
                </c:pt>
                <c:pt idx="21">
                  <c:v>0.72780889066686982</c:v>
                </c:pt>
                <c:pt idx="22">
                  <c:v>0.7081370184487249</c:v>
                </c:pt>
                <c:pt idx="23">
                  <c:v>0.68801282077623771</c:v>
                </c:pt>
                <c:pt idx="24">
                  <c:v>0.66744624494677551</c:v>
                </c:pt>
                <c:pt idx="25">
                  <c:v>0.64644660940672627</c:v>
                </c:pt>
                <c:pt idx="26">
                  <c:v>0.62502266735174516</c:v>
                </c:pt>
                <c:pt idx="27">
                  <c:v>0.60318266166912515</c:v>
                </c:pt>
                <c:pt idx="28">
                  <c:v>0.58093437268131853</c:v>
                </c:pt>
                <c:pt idx="29">
                  <c:v>0.55828515985989213</c:v>
                </c:pt>
                <c:pt idx="30">
                  <c:v>0.53524199845510889</c:v>
                </c:pt>
                <c:pt idx="31">
                  <c:v>0.5118115118112665</c:v>
                </c:pt>
                <c:pt idx="32">
                  <c:v>0.48799999999999877</c:v>
                </c:pt>
                <c:pt idx="33">
                  <c:v>0.46381346529402534</c:v>
                </c:pt>
                <c:pt idx="34">
                  <c:v>0.4392576349159969</c:v>
                </c:pt>
                <c:pt idx="35">
                  <c:v>0.41433798142614575</c:v>
                </c:pt>
                <c:pt idx="36">
                  <c:v>0.38905974105482166</c:v>
                </c:pt>
                <c:pt idx="37">
                  <c:v>0.36342793023884434</c:v>
                </c:pt>
                <c:pt idx="38">
                  <c:v>0.33744736058181635</c:v>
                </c:pt>
                <c:pt idx="39">
                  <c:v>0.31112265242642656</c:v>
                </c:pt>
                <c:pt idx="40">
                  <c:v>0.28445824720006607</c:v>
                </c:pt>
                <c:pt idx="41">
                  <c:v>0.25745841867273056</c:v>
                </c:pt>
                <c:pt idx="42">
                  <c:v>0.23012728324741746</c:v>
                </c:pt>
                <c:pt idx="43">
                  <c:v>0.20246880938736811</c:v>
                </c:pt>
                <c:pt idx="44">
                  <c:v>0.17448682627107504</c:v>
                </c:pt>
                <c:pt idx="45">
                  <c:v>0.14618503175453612</c:v>
                </c:pt>
                <c:pt idx="46">
                  <c:v>0.11756699971045813</c:v>
                </c:pt>
                <c:pt idx="47">
                  <c:v>8.8636186805728823E-2</c:v>
                </c:pt>
                <c:pt idx="48">
                  <c:v>5.939593877125815E-2</c:v>
                </c:pt>
                <c:pt idx="49">
                  <c:v>2.9849496212055349E-2</c:v>
                </c:pt>
                <c:pt idx="50">
                  <c:v>0</c:v>
                </c:pt>
              </c:numCache>
            </c:numRef>
          </c:xVal>
          <c:yVal>
            <c:numRef>
              <c:f>Sheet1!$R$6:$R$106</c:f>
              <c:numCache>
                <c:formatCode>0.00</c:formatCode>
                <c:ptCount val="101"/>
                <c:pt idx="0">
                  <c:v>1</c:v>
                </c:pt>
                <c:pt idx="1">
                  <c:v>0.98</c:v>
                </c:pt>
                <c:pt idx="2">
                  <c:v>0.96</c:v>
                </c:pt>
                <c:pt idx="3">
                  <c:v>0.94</c:v>
                </c:pt>
                <c:pt idx="4">
                  <c:v>0.92</c:v>
                </c:pt>
                <c:pt idx="5">
                  <c:v>0.9</c:v>
                </c:pt>
                <c:pt idx="6">
                  <c:v>0.88</c:v>
                </c:pt>
                <c:pt idx="7">
                  <c:v>0.86</c:v>
                </c:pt>
                <c:pt idx="8">
                  <c:v>0.84</c:v>
                </c:pt>
                <c:pt idx="9">
                  <c:v>0.82</c:v>
                </c:pt>
                <c:pt idx="10">
                  <c:v>0.8</c:v>
                </c:pt>
                <c:pt idx="11">
                  <c:v>0.78</c:v>
                </c:pt>
                <c:pt idx="12">
                  <c:v>0.76</c:v>
                </c:pt>
                <c:pt idx="13">
                  <c:v>0.74</c:v>
                </c:pt>
                <c:pt idx="14">
                  <c:v>0.72</c:v>
                </c:pt>
                <c:pt idx="15">
                  <c:v>0.7</c:v>
                </c:pt>
                <c:pt idx="16">
                  <c:v>0.68</c:v>
                </c:pt>
                <c:pt idx="17">
                  <c:v>0.66</c:v>
                </c:pt>
                <c:pt idx="18">
                  <c:v>0.64</c:v>
                </c:pt>
                <c:pt idx="19">
                  <c:v>0.62</c:v>
                </c:pt>
                <c:pt idx="20">
                  <c:v>0.6</c:v>
                </c:pt>
                <c:pt idx="21">
                  <c:v>0.57999999999999996</c:v>
                </c:pt>
                <c:pt idx="22">
                  <c:v>0.56000000000000005</c:v>
                </c:pt>
                <c:pt idx="23">
                  <c:v>0.54</c:v>
                </c:pt>
                <c:pt idx="24">
                  <c:v>0.52</c:v>
                </c:pt>
                <c:pt idx="25">
                  <c:v>0.5</c:v>
                </c:pt>
                <c:pt idx="26">
                  <c:v>0.48</c:v>
                </c:pt>
                <c:pt idx="27">
                  <c:v>0.46</c:v>
                </c:pt>
                <c:pt idx="28">
                  <c:v>0.44</c:v>
                </c:pt>
                <c:pt idx="29">
                  <c:v>0.41999999999999899</c:v>
                </c:pt>
                <c:pt idx="30">
                  <c:v>0.39999999999999902</c:v>
                </c:pt>
                <c:pt idx="31">
                  <c:v>0.37999999999999901</c:v>
                </c:pt>
                <c:pt idx="32">
                  <c:v>0.35999999999999899</c:v>
                </c:pt>
                <c:pt idx="33">
                  <c:v>0.33999999999999903</c:v>
                </c:pt>
                <c:pt idx="34">
                  <c:v>0.31999999999999901</c:v>
                </c:pt>
                <c:pt idx="35">
                  <c:v>0.29999999999999899</c:v>
                </c:pt>
                <c:pt idx="36">
                  <c:v>0.27999999999999903</c:v>
                </c:pt>
                <c:pt idx="37">
                  <c:v>0.25999999999999901</c:v>
                </c:pt>
                <c:pt idx="38">
                  <c:v>0.23999999999999899</c:v>
                </c:pt>
                <c:pt idx="39">
                  <c:v>0.219999999999999</c:v>
                </c:pt>
                <c:pt idx="40">
                  <c:v>0.19999999999999901</c:v>
                </c:pt>
                <c:pt idx="41">
                  <c:v>0.17999999999999899</c:v>
                </c:pt>
                <c:pt idx="42">
                  <c:v>0.159999999999999</c:v>
                </c:pt>
                <c:pt idx="43">
                  <c:v>0.13999999999999899</c:v>
                </c:pt>
                <c:pt idx="44">
                  <c:v>0.119999999999999</c:v>
                </c:pt>
                <c:pt idx="45">
                  <c:v>9.9999999999999006E-2</c:v>
                </c:pt>
                <c:pt idx="46">
                  <c:v>7.9999999999999002E-2</c:v>
                </c:pt>
                <c:pt idx="47">
                  <c:v>5.9999999999999103E-2</c:v>
                </c:pt>
                <c:pt idx="48">
                  <c:v>3.9999999999999002E-2</c:v>
                </c:pt>
                <c:pt idx="49">
                  <c:v>1.9999999999999001E-2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93-413C-BA48-DF68685F7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036488"/>
        <c:axId val="325485016"/>
      </c:scatterChart>
      <c:valAx>
        <c:axId val="508036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u/u</a:t>
                </a:r>
                <a:r>
                  <a:rPr lang="en-GB" baseline="-25000"/>
                  <a:t>plug</a:t>
                </a:r>
                <a:r>
                  <a:rPr lang="en-GB"/>
                  <a:t>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485016"/>
        <c:crosses val="autoZero"/>
        <c:crossBetween val="midCat"/>
      </c:valAx>
      <c:valAx>
        <c:axId val="3254850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z/H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036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Viscosity profile (and numerical boundaries)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Sheet1!$W$6:$W$106</c:f>
              <c:numCache>
                <c:formatCode>General</c:formatCode>
                <c:ptCount val="101"/>
                <c:pt idx="0">
                  <c:v>0</c:v>
                </c:pt>
                <c:pt idx="1">
                  <c:v>0.97626058011269989</c:v>
                </c:pt>
                <c:pt idx="2">
                  <c:v>1.3806409528056056</c:v>
                </c:pt>
                <c:pt idx="3">
                  <c:v>1.6909329261818624</c:v>
                </c:pt>
                <c:pt idx="4">
                  <c:v>1.9525211602253973</c:v>
                </c:pt>
                <c:pt idx="5">
                  <c:v>2.1829850208853743</c:v>
                </c:pt>
                <c:pt idx="6">
                  <c:v>2.3913402772696117</c:v>
                </c:pt>
                <c:pt idx="7">
                  <c:v>2.5829427097738518</c:v>
                </c:pt>
                <c:pt idx="8">
                  <c:v>2.7612819056112099</c:v>
                </c:pt>
                <c:pt idx="9">
                  <c:v>2.9287817403380982</c:v>
                </c:pt>
                <c:pt idx="10">
                  <c:v>3.0872070229934105</c:v>
                </c:pt>
                <c:pt idx="11">
                  <c:v>3.2378900418485217</c:v>
                </c:pt>
                <c:pt idx="12">
                  <c:v>3.3818658523637226</c:v>
                </c:pt>
                <c:pt idx="13">
                  <c:v>3.519957579810558</c:v>
                </c:pt>
                <c:pt idx="14">
                  <c:v>3.6528326109948961</c:v>
                </c:pt>
                <c:pt idx="15">
                  <c:v>3.7810409683352777</c:v>
                </c:pt>
                <c:pt idx="16">
                  <c:v>3.9050423204507974</c:v>
                </c:pt>
                <c:pt idx="17">
                  <c:v>4.0252254899314321</c:v>
                </c:pt>
                <c:pt idx="18">
                  <c:v>4.141922858416816</c:v>
                </c:pt>
                <c:pt idx="19">
                  <c:v>4.2554212112736511</c:v>
                </c:pt>
                <c:pt idx="20">
                  <c:v>4.3659700417707512</c:v>
                </c:pt>
                <c:pt idx="21">
                  <c:v>4.4737880063679452</c:v>
                </c:pt>
                <c:pt idx="22">
                  <c:v>4.5790680106549688</c:v>
                </c:pt>
                <c:pt idx="23">
                  <c:v>4.6819812650720456</c:v>
                </c:pt>
                <c:pt idx="24">
                  <c:v>4.7826805545392252</c:v>
                </c:pt>
                <c:pt idx="25">
                  <c:v>4.8813029005634965</c:v>
                </c:pt>
                <c:pt idx="26">
                  <c:v>4.9779717483460661</c:v>
                </c:pt>
                <c:pt idx="27">
                  <c:v>5.0727987785455841</c:v>
                </c:pt>
                <c:pt idx="28">
                  <c:v>5.1658854195477035</c:v>
                </c:pt>
                <c:pt idx="29">
                  <c:v>5.257324118615629</c:v>
                </c:pt>
                <c:pt idx="30">
                  <c:v>5.3471994173080528</c:v>
                </c:pt>
                <c:pt idx="31">
                  <c:v>5.4355888667872563</c:v>
                </c:pt>
                <c:pt idx="32">
                  <c:v>5.522563811222426</c:v>
                </c:pt>
                <c:pt idx="33">
                  <c:v>5.6081900618029632</c:v>
                </c:pt>
                <c:pt idx="34">
                  <c:v>5.6925284794709219</c:v>
                </c:pt>
                <c:pt idx="35">
                  <c:v>5.7756354810418475</c:v>
                </c:pt>
                <c:pt idx="36">
                  <c:v>5.8575634806762009</c:v>
                </c:pt>
                <c:pt idx="37">
                  <c:v>5.9383612765167362</c:v>
                </c:pt>
                <c:pt idx="38">
                  <c:v>6.0180743905933438</c:v>
                </c:pt>
                <c:pt idx="39">
                  <c:v>6.0967453687190698</c:v>
                </c:pt>
                <c:pt idx="40">
                  <c:v>6.1744140459868273</c:v>
                </c:pt>
                <c:pt idx="41">
                  <c:v>6.2511177825698825</c:v>
                </c:pt>
                <c:pt idx="42">
                  <c:v>6.3268916737876424</c:v>
                </c:pt>
                <c:pt idx="43">
                  <c:v>6.401768737788438</c:v>
                </c:pt>
                <c:pt idx="44">
                  <c:v>6.4757800836970487</c:v>
                </c:pt>
                <c:pt idx="45">
                  <c:v>6.5489550626561295</c:v>
                </c:pt>
                <c:pt idx="46">
                  <c:v>6.6213214038416321</c:v>
                </c:pt>
                <c:pt idx="47">
                  <c:v>6.6929053372398233</c:v>
                </c:pt>
                <c:pt idx="48">
                  <c:v>6.7637317047274497</c:v>
                </c:pt>
                <c:pt idx="49">
                  <c:v>6.8338240607889</c:v>
                </c:pt>
                <c:pt idx="50">
                  <c:v>6.9032047640280254</c:v>
                </c:pt>
              </c:numCache>
            </c:numRef>
          </c:xVal>
          <c:yVal>
            <c:numRef>
              <c:f>Sheet1!$R$6:$R$106</c:f>
              <c:numCache>
                <c:formatCode>0.00</c:formatCode>
                <c:ptCount val="101"/>
                <c:pt idx="0">
                  <c:v>1</c:v>
                </c:pt>
                <c:pt idx="1">
                  <c:v>0.98</c:v>
                </c:pt>
                <c:pt idx="2">
                  <c:v>0.96</c:v>
                </c:pt>
                <c:pt idx="3">
                  <c:v>0.94</c:v>
                </c:pt>
                <c:pt idx="4">
                  <c:v>0.92</c:v>
                </c:pt>
                <c:pt idx="5">
                  <c:v>0.9</c:v>
                </c:pt>
                <c:pt idx="6">
                  <c:v>0.88</c:v>
                </c:pt>
                <c:pt idx="7">
                  <c:v>0.86</c:v>
                </c:pt>
                <c:pt idx="8">
                  <c:v>0.84</c:v>
                </c:pt>
                <c:pt idx="9">
                  <c:v>0.82</c:v>
                </c:pt>
                <c:pt idx="10">
                  <c:v>0.8</c:v>
                </c:pt>
                <c:pt idx="11">
                  <c:v>0.78</c:v>
                </c:pt>
                <c:pt idx="12">
                  <c:v>0.76</c:v>
                </c:pt>
                <c:pt idx="13">
                  <c:v>0.74</c:v>
                </c:pt>
                <c:pt idx="14">
                  <c:v>0.72</c:v>
                </c:pt>
                <c:pt idx="15">
                  <c:v>0.7</c:v>
                </c:pt>
                <c:pt idx="16">
                  <c:v>0.68</c:v>
                </c:pt>
                <c:pt idx="17">
                  <c:v>0.66</c:v>
                </c:pt>
                <c:pt idx="18">
                  <c:v>0.64</c:v>
                </c:pt>
                <c:pt idx="19">
                  <c:v>0.62</c:v>
                </c:pt>
                <c:pt idx="20">
                  <c:v>0.6</c:v>
                </c:pt>
                <c:pt idx="21">
                  <c:v>0.57999999999999996</c:v>
                </c:pt>
                <c:pt idx="22">
                  <c:v>0.56000000000000005</c:v>
                </c:pt>
                <c:pt idx="23">
                  <c:v>0.54</c:v>
                </c:pt>
                <c:pt idx="24">
                  <c:v>0.52</c:v>
                </c:pt>
                <c:pt idx="25">
                  <c:v>0.5</c:v>
                </c:pt>
                <c:pt idx="26">
                  <c:v>0.48</c:v>
                </c:pt>
                <c:pt idx="27">
                  <c:v>0.46</c:v>
                </c:pt>
                <c:pt idx="28">
                  <c:v>0.44</c:v>
                </c:pt>
                <c:pt idx="29">
                  <c:v>0.41999999999999899</c:v>
                </c:pt>
                <c:pt idx="30">
                  <c:v>0.39999999999999902</c:v>
                </c:pt>
                <c:pt idx="31">
                  <c:v>0.37999999999999901</c:v>
                </c:pt>
                <c:pt idx="32">
                  <c:v>0.35999999999999899</c:v>
                </c:pt>
                <c:pt idx="33">
                  <c:v>0.33999999999999903</c:v>
                </c:pt>
                <c:pt idx="34">
                  <c:v>0.31999999999999901</c:v>
                </c:pt>
                <c:pt idx="35">
                  <c:v>0.29999999999999899</c:v>
                </c:pt>
                <c:pt idx="36">
                  <c:v>0.27999999999999903</c:v>
                </c:pt>
                <c:pt idx="37">
                  <c:v>0.25999999999999901</c:v>
                </c:pt>
                <c:pt idx="38">
                  <c:v>0.23999999999999899</c:v>
                </c:pt>
                <c:pt idx="39">
                  <c:v>0.219999999999999</c:v>
                </c:pt>
                <c:pt idx="40">
                  <c:v>0.19999999999999901</c:v>
                </c:pt>
                <c:pt idx="41">
                  <c:v>0.17999999999999899</c:v>
                </c:pt>
                <c:pt idx="42">
                  <c:v>0.159999999999999</c:v>
                </c:pt>
                <c:pt idx="43">
                  <c:v>0.13999999999999899</c:v>
                </c:pt>
                <c:pt idx="44">
                  <c:v>0.119999999999999</c:v>
                </c:pt>
                <c:pt idx="45">
                  <c:v>9.9999999999999006E-2</c:v>
                </c:pt>
                <c:pt idx="46">
                  <c:v>7.9999999999999002E-2</c:v>
                </c:pt>
                <c:pt idx="47">
                  <c:v>5.9999999999999103E-2</c:v>
                </c:pt>
                <c:pt idx="48">
                  <c:v>3.9999999999999002E-2</c:v>
                </c:pt>
                <c:pt idx="49">
                  <c:v>1.9999999999999001E-2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93-413C-BA48-DF68685F74A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Sheet1!$Y$6:$Y$106</c:f>
              <c:numCache>
                <c:formatCode>0.00E+00</c:formatCode>
                <c:ptCount val="101"/>
                <c:pt idx="0">
                  <c:v>7.0312499999992248E-3</c:v>
                </c:pt>
                <c:pt idx="1">
                  <c:v>7.0312499999992248E-3</c:v>
                </c:pt>
                <c:pt idx="2">
                  <c:v>7.0312499999992248E-3</c:v>
                </c:pt>
                <c:pt idx="3">
                  <c:v>7.0312499999992248E-3</c:v>
                </c:pt>
                <c:pt idx="4">
                  <c:v>7.0312499999992248E-3</c:v>
                </c:pt>
                <c:pt idx="5">
                  <c:v>7.0312499999992248E-3</c:v>
                </c:pt>
                <c:pt idx="6">
                  <c:v>7.0312499999992248E-3</c:v>
                </c:pt>
                <c:pt idx="7">
                  <c:v>7.0312499999992248E-3</c:v>
                </c:pt>
                <c:pt idx="8">
                  <c:v>7.0312499999992248E-3</c:v>
                </c:pt>
                <c:pt idx="9">
                  <c:v>7.0312499999992248E-3</c:v>
                </c:pt>
                <c:pt idx="10">
                  <c:v>7.0312499999992248E-3</c:v>
                </c:pt>
                <c:pt idx="11">
                  <c:v>7.0312499999992248E-3</c:v>
                </c:pt>
                <c:pt idx="12">
                  <c:v>7.0312499999992248E-3</c:v>
                </c:pt>
                <c:pt idx="13">
                  <c:v>7.0312499999992248E-3</c:v>
                </c:pt>
                <c:pt idx="14">
                  <c:v>7.0312499999992248E-3</c:v>
                </c:pt>
                <c:pt idx="15">
                  <c:v>7.0312499999992248E-3</c:v>
                </c:pt>
                <c:pt idx="16">
                  <c:v>7.0312499999992248E-3</c:v>
                </c:pt>
                <c:pt idx="17">
                  <c:v>7.0312499999992248E-3</c:v>
                </c:pt>
                <c:pt idx="18">
                  <c:v>7.0312499999992248E-3</c:v>
                </c:pt>
                <c:pt idx="19">
                  <c:v>7.0312499999992248E-3</c:v>
                </c:pt>
                <c:pt idx="20">
                  <c:v>7.0312499999992248E-3</c:v>
                </c:pt>
                <c:pt idx="21">
                  <c:v>7.0312499999992248E-3</c:v>
                </c:pt>
                <c:pt idx="22">
                  <c:v>7.0312499999992248E-3</c:v>
                </c:pt>
                <c:pt idx="23">
                  <c:v>7.0312499999992248E-3</c:v>
                </c:pt>
                <c:pt idx="24">
                  <c:v>7.0312499999992248E-3</c:v>
                </c:pt>
                <c:pt idx="25">
                  <c:v>7.0312499999992248E-3</c:v>
                </c:pt>
                <c:pt idx="26">
                  <c:v>7.0312499999992248E-3</c:v>
                </c:pt>
                <c:pt idx="27">
                  <c:v>7.0312499999992248E-3</c:v>
                </c:pt>
                <c:pt idx="28">
                  <c:v>7.0312499999992248E-3</c:v>
                </c:pt>
                <c:pt idx="29">
                  <c:v>7.0312499999992248E-3</c:v>
                </c:pt>
                <c:pt idx="30">
                  <c:v>7.0312499999992248E-3</c:v>
                </c:pt>
                <c:pt idx="31">
                  <c:v>7.0312499999992248E-3</c:v>
                </c:pt>
                <c:pt idx="32">
                  <c:v>7.0312499999992248E-3</c:v>
                </c:pt>
                <c:pt idx="33">
                  <c:v>7.0312499999992248E-3</c:v>
                </c:pt>
                <c:pt idx="34">
                  <c:v>7.0312499999992248E-3</c:v>
                </c:pt>
                <c:pt idx="35">
                  <c:v>7.0312499999992248E-3</c:v>
                </c:pt>
                <c:pt idx="36">
                  <c:v>7.0312499999992248E-3</c:v>
                </c:pt>
                <c:pt idx="37">
                  <c:v>7.0312499999992248E-3</c:v>
                </c:pt>
                <c:pt idx="38">
                  <c:v>7.0312499999992248E-3</c:v>
                </c:pt>
                <c:pt idx="39">
                  <c:v>7.0312499999992248E-3</c:v>
                </c:pt>
                <c:pt idx="40">
                  <c:v>7.0312499999992248E-3</c:v>
                </c:pt>
                <c:pt idx="41">
                  <c:v>7.0312499999992248E-3</c:v>
                </c:pt>
                <c:pt idx="42">
                  <c:v>7.0312499999992248E-3</c:v>
                </c:pt>
                <c:pt idx="43">
                  <c:v>7.0312499999992248E-3</c:v>
                </c:pt>
                <c:pt idx="44">
                  <c:v>7.0312499999992248E-3</c:v>
                </c:pt>
                <c:pt idx="45">
                  <c:v>7.0312499999992248E-3</c:v>
                </c:pt>
                <c:pt idx="46">
                  <c:v>7.0312499999992248E-3</c:v>
                </c:pt>
                <c:pt idx="47">
                  <c:v>7.0312499999992248E-3</c:v>
                </c:pt>
                <c:pt idx="48">
                  <c:v>7.0312499999992248E-3</c:v>
                </c:pt>
                <c:pt idx="49">
                  <c:v>7.0312499999992248E-3</c:v>
                </c:pt>
                <c:pt idx="50">
                  <c:v>7.0312499999992248E-3</c:v>
                </c:pt>
              </c:numCache>
            </c:numRef>
          </c:xVal>
          <c:yVal>
            <c:numRef>
              <c:f>Sheet1!$R$6:$R$106</c:f>
              <c:numCache>
                <c:formatCode>0.00</c:formatCode>
                <c:ptCount val="101"/>
                <c:pt idx="0">
                  <c:v>1</c:v>
                </c:pt>
                <c:pt idx="1">
                  <c:v>0.98</c:v>
                </c:pt>
                <c:pt idx="2">
                  <c:v>0.96</c:v>
                </c:pt>
                <c:pt idx="3">
                  <c:v>0.94</c:v>
                </c:pt>
                <c:pt idx="4">
                  <c:v>0.92</c:v>
                </c:pt>
                <c:pt idx="5">
                  <c:v>0.9</c:v>
                </c:pt>
                <c:pt idx="6">
                  <c:v>0.88</c:v>
                </c:pt>
                <c:pt idx="7">
                  <c:v>0.86</c:v>
                </c:pt>
                <c:pt idx="8">
                  <c:v>0.84</c:v>
                </c:pt>
                <c:pt idx="9">
                  <c:v>0.82</c:v>
                </c:pt>
                <c:pt idx="10">
                  <c:v>0.8</c:v>
                </c:pt>
                <c:pt idx="11">
                  <c:v>0.78</c:v>
                </c:pt>
                <c:pt idx="12">
                  <c:v>0.76</c:v>
                </c:pt>
                <c:pt idx="13">
                  <c:v>0.74</c:v>
                </c:pt>
                <c:pt idx="14">
                  <c:v>0.72</c:v>
                </c:pt>
                <c:pt idx="15">
                  <c:v>0.7</c:v>
                </c:pt>
                <c:pt idx="16">
                  <c:v>0.68</c:v>
                </c:pt>
                <c:pt idx="17">
                  <c:v>0.66</c:v>
                </c:pt>
                <c:pt idx="18">
                  <c:v>0.64</c:v>
                </c:pt>
                <c:pt idx="19">
                  <c:v>0.62</c:v>
                </c:pt>
                <c:pt idx="20">
                  <c:v>0.6</c:v>
                </c:pt>
                <c:pt idx="21">
                  <c:v>0.57999999999999996</c:v>
                </c:pt>
                <c:pt idx="22">
                  <c:v>0.56000000000000005</c:v>
                </c:pt>
                <c:pt idx="23">
                  <c:v>0.54</c:v>
                </c:pt>
                <c:pt idx="24">
                  <c:v>0.52</c:v>
                </c:pt>
                <c:pt idx="25">
                  <c:v>0.5</c:v>
                </c:pt>
                <c:pt idx="26">
                  <c:v>0.48</c:v>
                </c:pt>
                <c:pt idx="27">
                  <c:v>0.46</c:v>
                </c:pt>
                <c:pt idx="28">
                  <c:v>0.44</c:v>
                </c:pt>
                <c:pt idx="29">
                  <c:v>0.41999999999999899</c:v>
                </c:pt>
                <c:pt idx="30">
                  <c:v>0.39999999999999902</c:v>
                </c:pt>
                <c:pt idx="31">
                  <c:v>0.37999999999999901</c:v>
                </c:pt>
                <c:pt idx="32">
                  <c:v>0.35999999999999899</c:v>
                </c:pt>
                <c:pt idx="33">
                  <c:v>0.33999999999999903</c:v>
                </c:pt>
                <c:pt idx="34">
                  <c:v>0.31999999999999901</c:v>
                </c:pt>
                <c:pt idx="35">
                  <c:v>0.29999999999999899</c:v>
                </c:pt>
                <c:pt idx="36">
                  <c:v>0.27999999999999903</c:v>
                </c:pt>
                <c:pt idx="37">
                  <c:v>0.25999999999999901</c:v>
                </c:pt>
                <c:pt idx="38">
                  <c:v>0.23999999999999899</c:v>
                </c:pt>
                <c:pt idx="39">
                  <c:v>0.219999999999999</c:v>
                </c:pt>
                <c:pt idx="40">
                  <c:v>0.19999999999999901</c:v>
                </c:pt>
                <c:pt idx="41">
                  <c:v>0.17999999999999899</c:v>
                </c:pt>
                <c:pt idx="42">
                  <c:v>0.159999999999999</c:v>
                </c:pt>
                <c:pt idx="43">
                  <c:v>0.13999999999999899</c:v>
                </c:pt>
                <c:pt idx="44">
                  <c:v>0.119999999999999</c:v>
                </c:pt>
                <c:pt idx="45">
                  <c:v>9.9999999999999006E-2</c:v>
                </c:pt>
                <c:pt idx="46">
                  <c:v>7.9999999999999002E-2</c:v>
                </c:pt>
                <c:pt idx="47">
                  <c:v>5.9999999999999103E-2</c:v>
                </c:pt>
                <c:pt idx="48">
                  <c:v>3.9999999999999002E-2</c:v>
                </c:pt>
                <c:pt idx="49">
                  <c:v>1.9999999999999001E-2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EA-4F1D-9A00-F8C5EFC0C34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Sheet1!$Z$6:$Z$106</c:f>
              <c:numCache>
                <c:formatCode>0.00E+00</c:formatCode>
                <c:ptCount val="101"/>
                <c:pt idx="0">
                  <c:v>7.0312499999999982</c:v>
                </c:pt>
                <c:pt idx="1">
                  <c:v>7.0312499999999982</c:v>
                </c:pt>
                <c:pt idx="2">
                  <c:v>7.0312499999999982</c:v>
                </c:pt>
                <c:pt idx="3">
                  <c:v>7.0312499999999982</c:v>
                </c:pt>
                <c:pt idx="4">
                  <c:v>7.0312499999999982</c:v>
                </c:pt>
                <c:pt idx="5">
                  <c:v>7.0312499999999982</c:v>
                </c:pt>
                <c:pt idx="6">
                  <c:v>7.0312499999999982</c:v>
                </c:pt>
                <c:pt idx="7">
                  <c:v>7.0312499999999982</c:v>
                </c:pt>
                <c:pt idx="8">
                  <c:v>7.0312499999999982</c:v>
                </c:pt>
                <c:pt idx="9">
                  <c:v>7.0312499999999982</c:v>
                </c:pt>
                <c:pt idx="10">
                  <c:v>7.0312499999999982</c:v>
                </c:pt>
                <c:pt idx="11">
                  <c:v>7.0312499999999982</c:v>
                </c:pt>
                <c:pt idx="12">
                  <c:v>7.0312499999999982</c:v>
                </c:pt>
                <c:pt idx="13">
                  <c:v>7.0312499999999982</c:v>
                </c:pt>
                <c:pt idx="14">
                  <c:v>7.0312499999999982</c:v>
                </c:pt>
                <c:pt idx="15">
                  <c:v>7.0312499999999982</c:v>
                </c:pt>
                <c:pt idx="16">
                  <c:v>7.0312499999999982</c:v>
                </c:pt>
                <c:pt idx="17">
                  <c:v>7.0312499999999982</c:v>
                </c:pt>
                <c:pt idx="18">
                  <c:v>7.0312499999999982</c:v>
                </c:pt>
                <c:pt idx="19">
                  <c:v>7.0312499999999982</c:v>
                </c:pt>
                <c:pt idx="20">
                  <c:v>7.0312499999999982</c:v>
                </c:pt>
                <c:pt idx="21">
                  <c:v>7.0312499999999982</c:v>
                </c:pt>
                <c:pt idx="22">
                  <c:v>7.0312499999999982</c:v>
                </c:pt>
                <c:pt idx="23">
                  <c:v>7.0312499999999982</c:v>
                </c:pt>
                <c:pt idx="24">
                  <c:v>7.0312499999999982</c:v>
                </c:pt>
                <c:pt idx="25">
                  <c:v>7.0312499999999982</c:v>
                </c:pt>
                <c:pt idx="26">
                  <c:v>7.0312499999999982</c:v>
                </c:pt>
                <c:pt idx="27">
                  <c:v>7.0312499999999982</c:v>
                </c:pt>
                <c:pt idx="28">
                  <c:v>7.0312499999999982</c:v>
                </c:pt>
                <c:pt idx="29">
                  <c:v>7.0312499999999982</c:v>
                </c:pt>
                <c:pt idx="30">
                  <c:v>7.0312499999999982</c:v>
                </c:pt>
                <c:pt idx="31">
                  <c:v>7.0312499999999982</c:v>
                </c:pt>
                <c:pt idx="32">
                  <c:v>7.0312499999999982</c:v>
                </c:pt>
                <c:pt idx="33">
                  <c:v>7.0312499999999982</c:v>
                </c:pt>
                <c:pt idx="34">
                  <c:v>7.0312499999999982</c:v>
                </c:pt>
                <c:pt idx="35">
                  <c:v>7.0312499999999982</c:v>
                </c:pt>
                <c:pt idx="36">
                  <c:v>7.0312499999999982</c:v>
                </c:pt>
                <c:pt idx="37">
                  <c:v>7.0312499999999982</c:v>
                </c:pt>
                <c:pt idx="38">
                  <c:v>7.0312499999999982</c:v>
                </c:pt>
                <c:pt idx="39">
                  <c:v>7.0312499999999982</c:v>
                </c:pt>
                <c:pt idx="40">
                  <c:v>7.0312499999999982</c:v>
                </c:pt>
                <c:pt idx="41">
                  <c:v>7.0312499999999982</c:v>
                </c:pt>
                <c:pt idx="42">
                  <c:v>7.0312499999999982</c:v>
                </c:pt>
                <c:pt idx="43">
                  <c:v>7.0312499999999982</c:v>
                </c:pt>
                <c:pt idx="44">
                  <c:v>7.0312499999999982</c:v>
                </c:pt>
                <c:pt idx="45">
                  <c:v>7.0312499999999982</c:v>
                </c:pt>
                <c:pt idx="46">
                  <c:v>7.0312499999999982</c:v>
                </c:pt>
                <c:pt idx="47">
                  <c:v>7.0312499999999982</c:v>
                </c:pt>
                <c:pt idx="48">
                  <c:v>7.0312499999999982</c:v>
                </c:pt>
                <c:pt idx="49">
                  <c:v>7.0312499999999982</c:v>
                </c:pt>
                <c:pt idx="50">
                  <c:v>7.0312499999999982</c:v>
                </c:pt>
              </c:numCache>
            </c:numRef>
          </c:xVal>
          <c:yVal>
            <c:numRef>
              <c:f>Sheet1!$R$6:$R$106</c:f>
              <c:numCache>
                <c:formatCode>0.00</c:formatCode>
                <c:ptCount val="101"/>
                <c:pt idx="0">
                  <c:v>1</c:v>
                </c:pt>
                <c:pt idx="1">
                  <c:v>0.98</c:v>
                </c:pt>
                <c:pt idx="2">
                  <c:v>0.96</c:v>
                </c:pt>
                <c:pt idx="3">
                  <c:v>0.94</c:v>
                </c:pt>
                <c:pt idx="4">
                  <c:v>0.92</c:v>
                </c:pt>
                <c:pt idx="5">
                  <c:v>0.9</c:v>
                </c:pt>
                <c:pt idx="6">
                  <c:v>0.88</c:v>
                </c:pt>
                <c:pt idx="7">
                  <c:v>0.86</c:v>
                </c:pt>
                <c:pt idx="8">
                  <c:v>0.84</c:v>
                </c:pt>
                <c:pt idx="9">
                  <c:v>0.82</c:v>
                </c:pt>
                <c:pt idx="10">
                  <c:v>0.8</c:v>
                </c:pt>
                <c:pt idx="11">
                  <c:v>0.78</c:v>
                </c:pt>
                <c:pt idx="12">
                  <c:v>0.76</c:v>
                </c:pt>
                <c:pt idx="13">
                  <c:v>0.74</c:v>
                </c:pt>
                <c:pt idx="14">
                  <c:v>0.72</c:v>
                </c:pt>
                <c:pt idx="15">
                  <c:v>0.7</c:v>
                </c:pt>
                <c:pt idx="16">
                  <c:v>0.68</c:v>
                </c:pt>
                <c:pt idx="17">
                  <c:v>0.66</c:v>
                </c:pt>
                <c:pt idx="18">
                  <c:v>0.64</c:v>
                </c:pt>
                <c:pt idx="19">
                  <c:v>0.62</c:v>
                </c:pt>
                <c:pt idx="20">
                  <c:v>0.6</c:v>
                </c:pt>
                <c:pt idx="21">
                  <c:v>0.57999999999999996</c:v>
                </c:pt>
                <c:pt idx="22">
                  <c:v>0.56000000000000005</c:v>
                </c:pt>
                <c:pt idx="23">
                  <c:v>0.54</c:v>
                </c:pt>
                <c:pt idx="24">
                  <c:v>0.52</c:v>
                </c:pt>
                <c:pt idx="25">
                  <c:v>0.5</c:v>
                </c:pt>
                <c:pt idx="26">
                  <c:v>0.48</c:v>
                </c:pt>
                <c:pt idx="27">
                  <c:v>0.46</c:v>
                </c:pt>
                <c:pt idx="28">
                  <c:v>0.44</c:v>
                </c:pt>
                <c:pt idx="29">
                  <c:v>0.41999999999999899</c:v>
                </c:pt>
                <c:pt idx="30">
                  <c:v>0.39999999999999902</c:v>
                </c:pt>
                <c:pt idx="31">
                  <c:v>0.37999999999999901</c:v>
                </c:pt>
                <c:pt idx="32">
                  <c:v>0.35999999999999899</c:v>
                </c:pt>
                <c:pt idx="33">
                  <c:v>0.33999999999999903</c:v>
                </c:pt>
                <c:pt idx="34">
                  <c:v>0.31999999999999901</c:v>
                </c:pt>
                <c:pt idx="35">
                  <c:v>0.29999999999999899</c:v>
                </c:pt>
                <c:pt idx="36">
                  <c:v>0.27999999999999903</c:v>
                </c:pt>
                <c:pt idx="37">
                  <c:v>0.25999999999999901</c:v>
                </c:pt>
                <c:pt idx="38">
                  <c:v>0.23999999999999899</c:v>
                </c:pt>
                <c:pt idx="39">
                  <c:v>0.219999999999999</c:v>
                </c:pt>
                <c:pt idx="40">
                  <c:v>0.19999999999999901</c:v>
                </c:pt>
                <c:pt idx="41">
                  <c:v>0.17999999999999899</c:v>
                </c:pt>
                <c:pt idx="42">
                  <c:v>0.159999999999999</c:v>
                </c:pt>
                <c:pt idx="43">
                  <c:v>0.13999999999999899</c:v>
                </c:pt>
                <c:pt idx="44">
                  <c:v>0.119999999999999</c:v>
                </c:pt>
                <c:pt idx="45">
                  <c:v>9.9999999999999006E-2</c:v>
                </c:pt>
                <c:pt idx="46">
                  <c:v>7.9999999999999002E-2</c:v>
                </c:pt>
                <c:pt idx="47">
                  <c:v>5.9999999999999103E-2</c:v>
                </c:pt>
                <c:pt idx="48">
                  <c:v>3.9999999999999002E-2</c:v>
                </c:pt>
                <c:pt idx="49">
                  <c:v>1.9999999999999001E-2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EA-4F1D-9A00-F8C5EFC0C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036488"/>
        <c:axId val="325485016"/>
      </c:scatterChart>
      <c:valAx>
        <c:axId val="50803648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ν</a:t>
                </a:r>
                <a:r>
                  <a:rPr lang="en-GB"/>
                  <a:t> [kg/ms]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485016"/>
        <c:crosses val="autoZero"/>
        <c:crossBetween val="midCat"/>
      </c:valAx>
      <c:valAx>
        <c:axId val="3254850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z/H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036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2</xdr:row>
      <xdr:rowOff>19049</xdr:rowOff>
    </xdr:from>
    <xdr:to>
      <xdr:col>15</xdr:col>
      <xdr:colOff>581025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466725</xdr:colOff>
      <xdr:row>18</xdr:row>
      <xdr:rowOff>114300</xdr:rowOff>
    </xdr:from>
    <xdr:to>
      <xdr:col>15</xdr:col>
      <xdr:colOff>581025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Z242"/>
  <sheetViews>
    <sheetView tabSelected="1" workbookViewId="0">
      <selection activeCell="U16" sqref="U16"/>
    </sheetView>
  </sheetViews>
  <sheetFormatPr defaultRowHeight="15" x14ac:dyDescent="0.25"/>
  <cols>
    <col min="2" max="2" width="22.42578125" customWidth="1"/>
    <col min="6" max="6" width="19.7109375" customWidth="1"/>
  </cols>
  <sheetData>
    <row r="3" spans="2:26" x14ac:dyDescent="0.25">
      <c r="B3" t="s">
        <v>0</v>
      </c>
    </row>
    <row r="4" spans="2:26" ht="18" x14ac:dyDescent="0.35">
      <c r="F4" t="s">
        <v>24</v>
      </c>
      <c r="R4" t="s">
        <v>26</v>
      </c>
      <c r="S4" t="s">
        <v>15</v>
      </c>
      <c r="T4" t="s">
        <v>16</v>
      </c>
      <c r="U4" t="s">
        <v>28</v>
      </c>
      <c r="V4" t="s">
        <v>30</v>
      </c>
      <c r="W4" s="1" t="s">
        <v>37</v>
      </c>
      <c r="X4" s="1" t="s">
        <v>38</v>
      </c>
      <c r="Y4" s="1" t="s">
        <v>20</v>
      </c>
      <c r="Z4" s="1" t="s">
        <v>21</v>
      </c>
    </row>
    <row r="5" spans="2:26" x14ac:dyDescent="0.25">
      <c r="B5" t="s">
        <v>23</v>
      </c>
      <c r="F5" t="s">
        <v>48</v>
      </c>
      <c r="G5" t="s">
        <v>50</v>
      </c>
      <c r="H5">
        <v>24</v>
      </c>
      <c r="R5" t="s">
        <v>1</v>
      </c>
      <c r="S5" t="s">
        <v>2</v>
      </c>
      <c r="T5" t="s">
        <v>8</v>
      </c>
      <c r="U5" t="s">
        <v>1</v>
      </c>
      <c r="V5" t="s">
        <v>32</v>
      </c>
      <c r="W5" t="s">
        <v>9</v>
      </c>
    </row>
    <row r="6" spans="2:26" x14ac:dyDescent="0.25">
      <c r="B6" s="1" t="s">
        <v>6</v>
      </c>
      <c r="C6" t="s">
        <v>2</v>
      </c>
      <c r="D6" s="2">
        <v>7.5000000000000002E-4</v>
      </c>
      <c r="F6" t="s">
        <v>48</v>
      </c>
      <c r="G6" t="s">
        <v>51</v>
      </c>
      <c r="H6" s="4">
        <f>H5*PI()/180</f>
        <v>0.41887902047863906</v>
      </c>
      <c r="R6" s="4">
        <v>1</v>
      </c>
      <c r="S6" s="4">
        <f t="shared" ref="S6:S37" si="0">R6*$H$10</f>
        <v>0.1</v>
      </c>
      <c r="T6" s="4">
        <f>$H$15*(1-(1-R6)^1.5)</f>
        <v>0.57213745211330602</v>
      </c>
      <c r="U6" s="4">
        <f t="shared" ref="U6:U37" si="1">T6/$H$15</f>
        <v>1</v>
      </c>
      <c r="V6" s="4">
        <f>$H$14/$D$30*($H$7*$H$10*COS($H$6))^0.5*(1-R6)^0.5</f>
        <v>0</v>
      </c>
      <c r="W6" t="e">
        <f>$D$8*$H$8*($H$10-S6)/ABS(V6)</f>
        <v>#DIV/0!</v>
      </c>
      <c r="X6" t="e">
        <f>W6*ABS(V6)</f>
        <v>#DIV/0!</v>
      </c>
      <c r="Y6" s="2">
        <f>$D$23</f>
        <v>7.0312499999992248E-3</v>
      </c>
      <c r="Z6" s="2">
        <f>$D$24</f>
        <v>7.0312499999999982</v>
      </c>
    </row>
    <row r="7" spans="2:26" ht="17.25" x14ac:dyDescent="0.25">
      <c r="B7" s="1" t="s">
        <v>7</v>
      </c>
      <c r="C7" t="s">
        <v>3</v>
      </c>
      <c r="D7" s="2">
        <v>2.0000000000000002E-5</v>
      </c>
      <c r="F7" t="s">
        <v>52</v>
      </c>
      <c r="G7" t="s">
        <v>29</v>
      </c>
      <c r="H7" s="4">
        <v>9.8059999999999992</v>
      </c>
      <c r="R7" s="4">
        <v>0.98</v>
      </c>
      <c r="S7" s="4">
        <f t="shared" si="0"/>
        <v>9.8000000000000004E-2</v>
      </c>
      <c r="T7" s="4">
        <f t="shared" ref="T7:T56" si="2">$H$15*(1-(1-R7)^1.5)</f>
        <v>0.57051920302466563</v>
      </c>
      <c r="U7" s="4">
        <f t="shared" si="1"/>
        <v>0.99717157287525393</v>
      </c>
      <c r="V7" s="4">
        <f t="shared" ref="V7:V56" si="3">$H$14/$D$30*($H$7*$H$10*COS($H$6))^0.5*(1-R7)^0.5</f>
        <v>12.256336893806171</v>
      </c>
      <c r="W7">
        <f t="shared" ref="W7:W56" si="4">$D$8*$H$8*($H$10-S7)/ABS(V7)</f>
        <v>0.97626058011269989</v>
      </c>
      <c r="X7">
        <f t="shared" ref="X7:X8" si="5">W7*ABS(V7)</f>
        <v>11.965378566003899</v>
      </c>
      <c r="Y7" s="2">
        <f t="shared" ref="Y7:Y56" si="6">$D$23</f>
        <v>7.0312499999992248E-3</v>
      </c>
      <c r="Z7" s="2">
        <f t="shared" ref="Z7:Z56" si="7">$D$24</f>
        <v>7.0312499999999982</v>
      </c>
    </row>
    <row r="8" spans="2:26" ht="18.75" x14ac:dyDescent="0.35">
      <c r="B8" s="1" t="s">
        <v>22</v>
      </c>
      <c r="C8" t="s">
        <v>4</v>
      </c>
      <c r="D8">
        <v>1500</v>
      </c>
      <c r="F8" t="s">
        <v>17</v>
      </c>
      <c r="G8" t="s">
        <v>29</v>
      </c>
      <c r="H8" s="4">
        <f>H7*SIN(H6)</f>
        <v>3.9884595220012962</v>
      </c>
      <c r="R8" s="4">
        <v>0.96</v>
      </c>
      <c r="S8" s="4">
        <f t="shared" si="0"/>
        <v>9.6000000000000002E-2</v>
      </c>
      <c r="T8" s="4">
        <f t="shared" si="2"/>
        <v>0.56756035249639958</v>
      </c>
      <c r="U8" s="4">
        <f t="shared" si="1"/>
        <v>0.99199999999999999</v>
      </c>
      <c r="V8" s="4">
        <f t="shared" si="3"/>
        <v>17.333077860234422</v>
      </c>
      <c r="W8">
        <f t="shared" si="4"/>
        <v>1.3806409528056056</v>
      </c>
      <c r="X8">
        <f t="shared" si="5"/>
        <v>23.930757132007798</v>
      </c>
      <c r="Y8" s="2">
        <f t="shared" si="6"/>
        <v>7.0312499999992248E-3</v>
      </c>
      <c r="Z8" s="2">
        <f t="shared" si="7"/>
        <v>7.0312499999999982</v>
      </c>
    </row>
    <row r="9" spans="2:26" ht="17.25" x14ac:dyDescent="0.25">
      <c r="F9" t="s">
        <v>49</v>
      </c>
      <c r="G9" t="s">
        <v>29</v>
      </c>
      <c r="H9" s="4">
        <f>H7*COS(H6)</f>
        <v>8.9582267576433434</v>
      </c>
      <c r="R9" s="4">
        <v>0.94</v>
      </c>
      <c r="S9" s="4">
        <f t="shared" si="0"/>
        <v>9.4E-2</v>
      </c>
      <c r="T9" s="4">
        <f t="shared" si="2"/>
        <v>0.5637287831908242</v>
      </c>
      <c r="U9" s="4">
        <f t="shared" si="1"/>
        <v>0.98530306154330105</v>
      </c>
      <c r="V9" s="4">
        <f t="shared" si="3"/>
        <v>21.228598214753205</v>
      </c>
      <c r="W9">
        <f t="shared" si="4"/>
        <v>1.6909329261818624</v>
      </c>
      <c r="X9">
        <f t="shared" ref="X9:X21" si="8">W9*ABS(V9)</f>
        <v>35.896135698011697</v>
      </c>
      <c r="Y9" s="2">
        <f t="shared" si="6"/>
        <v>7.0312499999992248E-3</v>
      </c>
      <c r="Z9" s="2">
        <f t="shared" si="7"/>
        <v>7.0312499999999982</v>
      </c>
    </row>
    <row r="10" spans="2:26" x14ac:dyDescent="0.25">
      <c r="B10" t="s">
        <v>5</v>
      </c>
      <c r="F10" t="s">
        <v>12</v>
      </c>
      <c r="G10" t="s">
        <v>2</v>
      </c>
      <c r="H10" s="4">
        <v>0.1</v>
      </c>
      <c r="R10" s="4">
        <v>0.92</v>
      </c>
      <c r="S10" s="4">
        <f t="shared" si="0"/>
        <v>9.2000000000000012E-2</v>
      </c>
      <c r="T10" s="4">
        <f t="shared" si="2"/>
        <v>0.55919145940418247</v>
      </c>
      <c r="U10" s="4">
        <f t="shared" si="1"/>
        <v>0.97737258300203056</v>
      </c>
      <c r="V10" s="4">
        <f t="shared" si="3"/>
        <v>24.512673787612329</v>
      </c>
      <c r="W10">
        <f t="shared" si="4"/>
        <v>1.9525211602253973</v>
      </c>
      <c r="X10">
        <f t="shared" si="8"/>
        <v>47.861514264015511</v>
      </c>
      <c r="Y10" s="2">
        <f t="shared" si="6"/>
        <v>7.0312499999992248E-3</v>
      </c>
      <c r="Z10" s="2">
        <f t="shared" si="7"/>
        <v>7.0312499999999982</v>
      </c>
    </row>
    <row r="11" spans="2:26" x14ac:dyDescent="0.25">
      <c r="B11" t="s">
        <v>39</v>
      </c>
      <c r="C11" t="s">
        <v>8</v>
      </c>
      <c r="D11" s="2">
        <f>D6/D7</f>
        <v>37.5</v>
      </c>
      <c r="H11" s="4"/>
      <c r="R11" s="4">
        <v>0.9</v>
      </c>
      <c r="S11" s="4">
        <f t="shared" si="0"/>
        <v>9.0000000000000011E-2</v>
      </c>
      <c r="T11" s="4">
        <f t="shared" si="2"/>
        <v>0.55404487727967044</v>
      </c>
      <c r="U11" s="4">
        <f t="shared" si="1"/>
        <v>0.96837722339831633</v>
      </c>
      <c r="V11" s="4">
        <f t="shared" si="3"/>
        <v>27.406002449689208</v>
      </c>
      <c r="W11">
        <f t="shared" si="4"/>
        <v>2.1829850208853743</v>
      </c>
      <c r="X11">
        <f t="shared" si="8"/>
        <v>59.82689283001941</v>
      </c>
      <c r="Y11" s="2">
        <f t="shared" si="6"/>
        <v>7.0312499999992248E-3</v>
      </c>
      <c r="Z11" s="2">
        <f t="shared" si="7"/>
        <v>7.0312499999999982</v>
      </c>
    </row>
    <row r="12" spans="2:26" ht="17.25" x14ac:dyDescent="0.25">
      <c r="B12" t="s">
        <v>40</v>
      </c>
      <c r="C12" t="s">
        <v>10</v>
      </c>
      <c r="D12" s="2">
        <f>D6*D6/D7</f>
        <v>2.8124999999999997E-2</v>
      </c>
      <c r="F12" t="s">
        <v>25</v>
      </c>
      <c r="H12" s="4"/>
      <c r="R12" s="4">
        <v>0.88</v>
      </c>
      <c r="S12" s="4">
        <f t="shared" si="0"/>
        <v>8.8000000000000009E-2</v>
      </c>
      <c r="T12" s="4">
        <f t="shared" si="2"/>
        <v>0.54835414484994804</v>
      </c>
      <c r="U12" s="4">
        <f t="shared" si="1"/>
        <v>0.95843078061834708</v>
      </c>
      <c r="V12" s="4">
        <f t="shared" si="3"/>
        <v>30.021771505473243</v>
      </c>
      <c r="W12">
        <f t="shared" si="4"/>
        <v>2.3913402772696117</v>
      </c>
      <c r="X12">
        <f t="shared" si="8"/>
        <v>71.79227139602331</v>
      </c>
      <c r="Y12" s="2">
        <f t="shared" si="6"/>
        <v>7.0312499999992248E-3</v>
      </c>
      <c r="Z12" s="2">
        <f t="shared" si="7"/>
        <v>7.0312499999999982</v>
      </c>
    </row>
    <row r="13" spans="2:26" x14ac:dyDescent="0.25">
      <c r="B13" t="s">
        <v>41</v>
      </c>
      <c r="C13" t="s">
        <v>9</v>
      </c>
      <c r="D13" s="2">
        <f>D12*D8</f>
        <v>42.187499999999993</v>
      </c>
      <c r="F13" t="s">
        <v>54</v>
      </c>
      <c r="G13" t="s">
        <v>1</v>
      </c>
      <c r="H13" s="4" t="str">
        <f>IF(TAN(H6)&lt;D27,"NO FLOW",IF(TAN(H6)&lt;D28,"STEADY FLOW","DIVERGING"))</f>
        <v>STEADY FLOW</v>
      </c>
      <c r="R13" s="4">
        <v>0.86</v>
      </c>
      <c r="S13" s="4">
        <f t="shared" si="0"/>
        <v>8.6000000000000007E-2</v>
      </c>
      <c r="T13" s="4">
        <f t="shared" si="2"/>
        <v>0.54216705957800926</v>
      </c>
      <c r="U13" s="4">
        <f t="shared" si="1"/>
        <v>0.94761679658516496</v>
      </c>
      <c r="V13" s="4">
        <f t="shared" si="3"/>
        <v>32.427219405636983</v>
      </c>
      <c r="W13">
        <f t="shared" si="4"/>
        <v>2.5829427097738518</v>
      </c>
      <c r="X13">
        <f t="shared" si="8"/>
        <v>83.757649962027216</v>
      </c>
      <c r="Y13" s="2">
        <f t="shared" si="6"/>
        <v>7.0312499999992248E-3</v>
      </c>
      <c r="Z13" s="2">
        <f t="shared" si="7"/>
        <v>7.0312499999999982</v>
      </c>
    </row>
    <row r="14" spans="2:26" ht="17.25" x14ac:dyDescent="0.25">
      <c r="B14" t="s">
        <v>42</v>
      </c>
      <c r="C14" t="s">
        <v>11</v>
      </c>
      <c r="D14" s="2">
        <f>D8*D6*D6/D7/D7</f>
        <v>2109374.9999999995</v>
      </c>
      <c r="F14" t="s">
        <v>55</v>
      </c>
      <c r="G14" t="s">
        <v>1</v>
      </c>
      <c r="H14">
        <f>D29*(TAN(H6)-D27)/(D28-TAN(H6))</f>
        <v>4.9445688245248497E-2</v>
      </c>
      <c r="R14" s="4">
        <v>0.84</v>
      </c>
      <c r="S14" s="4">
        <f t="shared" si="0"/>
        <v>8.4000000000000005E-2</v>
      </c>
      <c r="T14" s="4">
        <f t="shared" si="2"/>
        <v>0.53552065517805436</v>
      </c>
      <c r="U14" s="4">
        <f t="shared" si="1"/>
        <v>0.93599999999999983</v>
      </c>
      <c r="V14" s="4">
        <f t="shared" si="3"/>
        <v>34.666155720468829</v>
      </c>
      <c r="W14">
        <f t="shared" si="4"/>
        <v>2.7612819056112099</v>
      </c>
      <c r="X14">
        <f t="shared" si="8"/>
        <v>95.723028528031108</v>
      </c>
      <c r="Y14" s="2">
        <f t="shared" si="6"/>
        <v>7.0312499999992248E-3</v>
      </c>
      <c r="Z14" s="2">
        <f t="shared" si="7"/>
        <v>7.0312499999999982</v>
      </c>
    </row>
    <row r="15" spans="2:26" ht="18" x14ac:dyDescent="0.35">
      <c r="F15" t="s">
        <v>53</v>
      </c>
      <c r="G15" t="s">
        <v>8</v>
      </c>
      <c r="H15">
        <f>2/3*H14/D30*(H7*H10^3*COS(H6)^0.5)</f>
        <v>0.57213745211330602</v>
      </c>
      <c r="R15" s="4">
        <v>0.82</v>
      </c>
      <c r="S15" s="4">
        <f t="shared" si="0"/>
        <v>8.2000000000000003E-2</v>
      </c>
      <c r="T15" s="4">
        <f t="shared" si="2"/>
        <v>0.52844472672001386</v>
      </c>
      <c r="U15" s="4">
        <f t="shared" si="1"/>
        <v>0.9236324676318528</v>
      </c>
      <c r="V15" s="4">
        <f t="shared" si="3"/>
        <v>36.769010681418507</v>
      </c>
      <c r="W15">
        <f t="shared" si="4"/>
        <v>2.9287817403380982</v>
      </c>
      <c r="X15">
        <f t="shared" si="8"/>
        <v>107.68840709403501</v>
      </c>
      <c r="Y15" s="2">
        <f t="shared" si="6"/>
        <v>7.0312499999992248E-3</v>
      </c>
      <c r="Z15" s="2">
        <f t="shared" si="7"/>
        <v>7.0312499999999982</v>
      </c>
    </row>
    <row r="16" spans="2:26" ht="18" x14ac:dyDescent="0.35">
      <c r="B16" t="s">
        <v>13</v>
      </c>
      <c r="F16" s="1" t="s">
        <v>31</v>
      </c>
      <c r="G16" t="s">
        <v>32</v>
      </c>
      <c r="H16" t="e">
        <f>$D$8*$H$9/2/$D$28*(H10-H13)</f>
        <v>#VALUE!</v>
      </c>
      <c r="R16" s="4">
        <v>0.8</v>
      </c>
      <c r="S16" s="4">
        <f t="shared" si="0"/>
        <v>8.0000000000000016E-2</v>
      </c>
      <c r="T16" s="4">
        <f t="shared" si="2"/>
        <v>0.5209639226973507</v>
      </c>
      <c r="U16" s="4">
        <f t="shared" si="1"/>
        <v>0.91055728090000843</v>
      </c>
      <c r="V16" s="4">
        <f t="shared" si="3"/>
        <v>38.757940354780743</v>
      </c>
      <c r="W16">
        <f t="shared" si="4"/>
        <v>3.0872070229934105</v>
      </c>
      <c r="X16">
        <f t="shared" si="8"/>
        <v>119.65378566003882</v>
      </c>
      <c r="Y16" s="2">
        <f t="shared" si="6"/>
        <v>7.0312499999992248E-3</v>
      </c>
      <c r="Z16" s="2">
        <f t="shared" si="7"/>
        <v>7.0312499999999982</v>
      </c>
    </row>
    <row r="17" spans="2:26" ht="18" x14ac:dyDescent="0.35">
      <c r="B17" s="1" t="s">
        <v>18</v>
      </c>
      <c r="C17" t="s">
        <v>1</v>
      </c>
      <c r="D17">
        <v>0.50049999999999994</v>
      </c>
      <c r="F17" s="1" t="s">
        <v>34</v>
      </c>
      <c r="G17" t="s">
        <v>9</v>
      </c>
      <c r="H17" t="e">
        <f>D27/H16+D28</f>
        <v>#VALUE!</v>
      </c>
      <c r="R17" s="4">
        <v>0.78</v>
      </c>
      <c r="S17" s="4">
        <f t="shared" si="0"/>
        <v>7.8000000000000014E-2</v>
      </c>
      <c r="T17" s="4">
        <f t="shared" si="2"/>
        <v>0.51309907662540166</v>
      </c>
      <c r="U17" s="4">
        <f t="shared" si="1"/>
        <v>0.89681085328388466</v>
      </c>
      <c r="V17" s="4">
        <f t="shared" si="3"/>
        <v>40.64967078094503</v>
      </c>
      <c r="W17">
        <f t="shared" si="4"/>
        <v>3.2378900418485217</v>
      </c>
      <c r="X17">
        <f t="shared" si="8"/>
        <v>131.61916422604273</v>
      </c>
      <c r="Y17" s="2">
        <f t="shared" si="6"/>
        <v>7.0312499999992248E-3</v>
      </c>
      <c r="Z17" s="2">
        <f t="shared" si="7"/>
        <v>7.0312499999999982</v>
      </c>
    </row>
    <row r="18" spans="2:26" ht="18" x14ac:dyDescent="0.35">
      <c r="B18" s="1" t="s">
        <v>19</v>
      </c>
      <c r="C18" t="s">
        <v>1</v>
      </c>
      <c r="D18">
        <v>1</v>
      </c>
      <c r="R18" s="4">
        <v>0.76</v>
      </c>
      <c r="S18" s="4">
        <f t="shared" si="0"/>
        <v>7.6000000000000012E-2</v>
      </c>
      <c r="T18" s="4">
        <f t="shared" si="2"/>
        <v>0.50486810073345112</v>
      </c>
      <c r="U18" s="4">
        <f t="shared" si="1"/>
        <v>0.88242449234640752</v>
      </c>
      <c r="V18" s="4">
        <f t="shared" si="3"/>
        <v>42.457196429506389</v>
      </c>
      <c r="W18">
        <f t="shared" si="4"/>
        <v>3.3818658523637226</v>
      </c>
      <c r="X18">
        <f t="shared" si="8"/>
        <v>143.58454279204662</v>
      </c>
      <c r="Y18" s="2">
        <f t="shared" si="6"/>
        <v>7.0312499999992248E-3</v>
      </c>
      <c r="Z18" s="2">
        <f t="shared" si="7"/>
        <v>7.0312499999999982</v>
      </c>
    </row>
    <row r="19" spans="2:26" ht="18" x14ac:dyDescent="0.35">
      <c r="B19" s="1" t="s">
        <v>20</v>
      </c>
      <c r="C19" t="s">
        <v>1</v>
      </c>
      <c r="D19" s="3">
        <f>(D17-0.5)/3</f>
        <v>1.6666666666664831E-4</v>
      </c>
      <c r="R19" s="4">
        <v>0.74</v>
      </c>
      <c r="S19" s="4">
        <f t="shared" si="0"/>
        <v>7.3999999999999996E-2</v>
      </c>
      <c r="T19" s="4">
        <f t="shared" si="2"/>
        <v>0.49628661126094792</v>
      </c>
      <c r="U19" s="4">
        <f t="shared" si="1"/>
        <v>0.86742549264658764</v>
      </c>
      <c r="V19" s="4">
        <f t="shared" si="3"/>
        <v>44.190851119979179</v>
      </c>
      <c r="W19">
        <f t="shared" si="4"/>
        <v>3.519957579810558</v>
      </c>
      <c r="X19">
        <f t="shared" si="8"/>
        <v>155.5499213580506</v>
      </c>
      <c r="Y19" s="2">
        <f t="shared" si="6"/>
        <v>7.0312499999992248E-3</v>
      </c>
      <c r="Z19" s="2">
        <f t="shared" si="7"/>
        <v>7.0312499999999982</v>
      </c>
    </row>
    <row r="20" spans="2:26" ht="18" x14ac:dyDescent="0.35">
      <c r="B20" s="1" t="s">
        <v>21</v>
      </c>
      <c r="C20" t="s">
        <v>1</v>
      </c>
      <c r="D20" s="3">
        <f>(D18-0.5)/3</f>
        <v>0.16666666666666666</v>
      </c>
      <c r="F20" t="s">
        <v>33</v>
      </c>
      <c r="R20" s="4">
        <v>0.72</v>
      </c>
      <c r="S20" s="4">
        <f t="shared" si="0"/>
        <v>7.1999999999999995E-2</v>
      </c>
      <c r="T20" s="4">
        <f t="shared" si="2"/>
        <v>0.48736838092718165</v>
      </c>
      <c r="U20" s="4">
        <f t="shared" si="1"/>
        <v>0.85183792658038282</v>
      </c>
      <c r="V20" s="4">
        <f t="shared" si="3"/>
        <v>45.859013473499836</v>
      </c>
      <c r="W20">
        <f t="shared" si="4"/>
        <v>3.6528326109948961</v>
      </c>
      <c r="X20">
        <f t="shared" si="8"/>
        <v>167.51529992405452</v>
      </c>
      <c r="Y20" s="2">
        <f t="shared" si="6"/>
        <v>7.0312499999992248E-3</v>
      </c>
      <c r="Z20" s="2">
        <f t="shared" si="7"/>
        <v>7.0312499999999982</v>
      </c>
    </row>
    <row r="21" spans="2:26" x14ac:dyDescent="0.25">
      <c r="F21" t="s">
        <v>27</v>
      </c>
      <c r="G21" t="s">
        <v>1</v>
      </c>
      <c r="H21" s="2">
        <f>H15/D11</f>
        <v>1.5256998723021494E-2</v>
      </c>
      <c r="R21" s="4">
        <v>0.7</v>
      </c>
      <c r="S21" s="4">
        <f t="shared" si="0"/>
        <v>6.9999999999999993E-2</v>
      </c>
      <c r="T21" s="4">
        <f t="shared" si="2"/>
        <v>0.47812567555850916</v>
      </c>
      <c r="U21" s="4">
        <f t="shared" si="1"/>
        <v>0.83568323274845013</v>
      </c>
      <c r="V21" s="4">
        <f t="shared" si="3"/>
        <v>47.468588675218832</v>
      </c>
      <c r="W21">
        <f t="shared" si="4"/>
        <v>3.7810409683352777</v>
      </c>
      <c r="X21">
        <f t="shared" si="8"/>
        <v>179.48067849005841</v>
      </c>
      <c r="Y21" s="2">
        <f t="shared" si="6"/>
        <v>7.0312499999992248E-3</v>
      </c>
      <c r="Z21" s="2">
        <f t="shared" si="7"/>
        <v>7.0312499999999982</v>
      </c>
    </row>
    <row r="22" spans="2:26" ht="18" x14ac:dyDescent="0.35">
      <c r="B22" t="s">
        <v>43</v>
      </c>
      <c r="F22" s="1" t="s">
        <v>35</v>
      </c>
      <c r="H22" t="e">
        <f>IF(H17&gt;D19,"OK","NO")</f>
        <v>#VALUE!</v>
      </c>
      <c r="R22" s="4">
        <v>0.68</v>
      </c>
      <c r="S22" s="4">
        <f t="shared" si="0"/>
        <v>6.8000000000000005E-2</v>
      </c>
      <c r="T22" s="4">
        <f t="shared" si="2"/>
        <v>0.46856951044031731</v>
      </c>
      <c r="U22" s="4">
        <f t="shared" si="1"/>
        <v>0.81898066401624392</v>
      </c>
      <c r="V22" s="4">
        <f t="shared" si="3"/>
        <v>49.025347575224671</v>
      </c>
      <c r="W22">
        <f t="shared" si="4"/>
        <v>3.9050423204507974</v>
      </c>
      <c r="X22">
        <f t="shared" ref="X22:X56" si="9">W22*ABS(V22)</f>
        <v>191.44605705606222</v>
      </c>
      <c r="Y22" s="2">
        <f t="shared" si="6"/>
        <v>7.0312499999992248E-3</v>
      </c>
      <c r="Z22" s="2">
        <f t="shared" si="7"/>
        <v>7.0312499999999982</v>
      </c>
    </row>
    <row r="23" spans="2:26" ht="18" x14ac:dyDescent="0.35">
      <c r="B23" s="1" t="s">
        <v>20</v>
      </c>
      <c r="C23" t="s">
        <v>9</v>
      </c>
      <c r="D23" s="2">
        <f>D19*D13</f>
        <v>7.0312499999992248E-3</v>
      </c>
      <c r="F23" t="s">
        <v>36</v>
      </c>
      <c r="G23" t="s">
        <v>1</v>
      </c>
      <c r="H23" s="4" t="e">
        <f>D24/H17</f>
        <v>#VALUE!</v>
      </c>
      <c r="R23" s="4">
        <v>0.66</v>
      </c>
      <c r="S23" s="4">
        <f t="shared" si="0"/>
        <v>6.6000000000000003E-2</v>
      </c>
      <c r="T23" s="4">
        <f t="shared" si="2"/>
        <v>0.45870984945589649</v>
      </c>
      <c r="U23" s="4">
        <f t="shared" si="1"/>
        <v>0.80174763557525974</v>
      </c>
      <c r="V23" s="4">
        <f t="shared" si="3"/>
        <v>50.534171596317485</v>
      </c>
      <c r="W23">
        <f t="shared" si="4"/>
        <v>4.0252254899314321</v>
      </c>
      <c r="X23">
        <f t="shared" si="9"/>
        <v>203.41143562206611</v>
      </c>
      <c r="Y23" s="2">
        <f t="shared" si="6"/>
        <v>7.0312499999992248E-3</v>
      </c>
      <c r="Z23" s="2">
        <f t="shared" si="7"/>
        <v>7.0312499999999982</v>
      </c>
    </row>
    <row r="24" spans="2:26" ht="18" x14ac:dyDescent="0.35">
      <c r="B24" s="1" t="s">
        <v>21</v>
      </c>
      <c r="C24" t="s">
        <v>9</v>
      </c>
      <c r="D24" s="2">
        <f>D20*D13</f>
        <v>7.0312499999999982</v>
      </c>
      <c r="R24" s="4">
        <v>0.64</v>
      </c>
      <c r="S24" s="4">
        <f t="shared" si="0"/>
        <v>6.4000000000000001E-2</v>
      </c>
      <c r="T24" s="4">
        <f t="shared" si="2"/>
        <v>0.44855576245683193</v>
      </c>
      <c r="U24" s="4">
        <f t="shared" si="1"/>
        <v>0.78400000000000003</v>
      </c>
      <c r="V24" s="4">
        <f t="shared" si="3"/>
        <v>51.99923358070324</v>
      </c>
      <c r="W24">
        <f t="shared" si="4"/>
        <v>4.141922858416816</v>
      </c>
      <c r="X24">
        <f t="shared" si="9"/>
        <v>215.37681418807006</v>
      </c>
      <c r="Y24" s="2">
        <f t="shared" si="6"/>
        <v>7.0312499999992248E-3</v>
      </c>
      <c r="Z24" s="2">
        <f t="shared" si="7"/>
        <v>7.0312499999999982</v>
      </c>
    </row>
    <row r="25" spans="2:26" x14ac:dyDescent="0.25">
      <c r="F25" t="s">
        <v>56</v>
      </c>
      <c r="H25" s="2">
        <f>1*0.023*D8/D23</f>
        <v>4906.6666666672072</v>
      </c>
      <c r="R25" s="4">
        <v>0.62</v>
      </c>
      <c r="S25" s="4">
        <f t="shared" si="0"/>
        <v>6.2E-2</v>
      </c>
      <c r="T25" s="4">
        <f t="shared" si="2"/>
        <v>0.43811555149895631</v>
      </c>
      <c r="U25" s="4">
        <f t="shared" si="1"/>
        <v>0.76575226788717887</v>
      </c>
      <c r="V25" s="4">
        <f t="shared" si="3"/>
        <v>53.424133938090286</v>
      </c>
      <c r="W25">
        <f t="shared" si="4"/>
        <v>4.2554212112736511</v>
      </c>
      <c r="X25">
        <f t="shared" si="9"/>
        <v>227.34219275407395</v>
      </c>
      <c r="Y25" s="2">
        <f t="shared" si="6"/>
        <v>7.0312499999992248E-3</v>
      </c>
      <c r="Z25" s="2">
        <f t="shared" si="7"/>
        <v>7.0312499999999982</v>
      </c>
    </row>
    <row r="26" spans="2:26" x14ac:dyDescent="0.25">
      <c r="B26" t="s">
        <v>14</v>
      </c>
      <c r="F26" t="s">
        <v>57</v>
      </c>
      <c r="H26" s="2">
        <f>1/D11</f>
        <v>2.6666666666666668E-2</v>
      </c>
      <c r="R26" s="4">
        <v>0.6</v>
      </c>
      <c r="S26" s="4">
        <f t="shared" si="0"/>
        <v>0.06</v>
      </c>
      <c r="T26" s="4">
        <f t="shared" si="2"/>
        <v>0.4273968534442209</v>
      </c>
      <c r="U26" s="4">
        <f t="shared" si="1"/>
        <v>0.74701778718652956</v>
      </c>
      <c r="V26" s="4">
        <f t="shared" si="3"/>
        <v>54.812004899378422</v>
      </c>
      <c r="W26">
        <f t="shared" si="4"/>
        <v>4.3659700417707512</v>
      </c>
      <c r="X26">
        <f t="shared" si="9"/>
        <v>239.30757132007784</v>
      </c>
      <c r="Y26" s="2">
        <f t="shared" si="6"/>
        <v>7.0312499999992248E-3</v>
      </c>
      <c r="Z26" s="2">
        <f t="shared" si="7"/>
        <v>7.0312499999999982</v>
      </c>
    </row>
    <row r="27" spans="2:26" ht="18" x14ac:dyDescent="0.35">
      <c r="B27" t="s">
        <v>44</v>
      </c>
      <c r="C27" t="s">
        <v>1</v>
      </c>
      <c r="D27">
        <v>0.38200000000000001</v>
      </c>
      <c r="R27" s="4">
        <v>0.57999999999999996</v>
      </c>
      <c r="S27" s="4">
        <f t="shared" si="0"/>
        <v>5.7999999999999996E-2</v>
      </c>
      <c r="T27" s="4">
        <f t="shared" si="2"/>
        <v>0.41640672433155462</v>
      </c>
      <c r="U27" s="4">
        <f t="shared" si="1"/>
        <v>0.72780889066686982</v>
      </c>
      <c r="V27" s="4">
        <f t="shared" si="3"/>
        <v>56.165591558746705</v>
      </c>
      <c r="W27">
        <f t="shared" si="4"/>
        <v>4.4737880063679452</v>
      </c>
      <c r="X27">
        <f t="shared" si="9"/>
        <v>251.2729498860817</v>
      </c>
      <c r="Y27" s="2">
        <f t="shared" si="6"/>
        <v>7.0312499999992248E-3</v>
      </c>
      <c r="Z27" s="2">
        <f t="shared" si="7"/>
        <v>7.0312499999999982</v>
      </c>
    </row>
    <row r="28" spans="2:26" ht="18" x14ac:dyDescent="0.35">
      <c r="B28" t="s">
        <v>45</v>
      </c>
      <c r="C28" t="s">
        <v>1</v>
      </c>
      <c r="D28">
        <f>D27+0.42</f>
        <v>0.80200000000000005</v>
      </c>
      <c r="R28" s="4">
        <v>0.56000000000000005</v>
      </c>
      <c r="S28" s="4">
        <f t="shared" si="0"/>
        <v>5.6000000000000008E-2</v>
      </c>
      <c r="T28" s="4">
        <f t="shared" si="2"/>
        <v>0.40515170948236662</v>
      </c>
      <c r="U28" s="4">
        <f t="shared" si="1"/>
        <v>0.7081370184487249</v>
      </c>
      <c r="V28" s="4">
        <f t="shared" si="3"/>
        <v>57.487315724413783</v>
      </c>
      <c r="W28">
        <f t="shared" si="4"/>
        <v>4.5790680106549688</v>
      </c>
      <c r="X28">
        <f t="shared" si="9"/>
        <v>263.23832845208551</v>
      </c>
      <c r="Y28" s="2">
        <f t="shared" si="6"/>
        <v>7.0312499999992248E-3</v>
      </c>
      <c r="Z28" s="2">
        <f t="shared" si="7"/>
        <v>7.0312499999999982</v>
      </c>
    </row>
    <row r="29" spans="2:26" ht="18" x14ac:dyDescent="0.35">
      <c r="B29" t="s">
        <v>46</v>
      </c>
      <c r="C29" t="s">
        <v>1</v>
      </c>
      <c r="D29">
        <v>0.27900000000000003</v>
      </c>
      <c r="R29" s="4">
        <v>0.54</v>
      </c>
      <c r="S29" s="4">
        <f t="shared" si="0"/>
        <v>5.4000000000000006E-2</v>
      </c>
      <c r="T29" s="4">
        <f t="shared" si="2"/>
        <v>0.39363790230020529</v>
      </c>
      <c r="U29" s="4">
        <f t="shared" si="1"/>
        <v>0.68801282077623771</v>
      </c>
      <c r="V29" s="4">
        <f t="shared" si="3"/>
        <v>58.779326835656313</v>
      </c>
      <c r="W29">
        <f t="shared" si="4"/>
        <v>4.6819812650720456</v>
      </c>
      <c r="X29">
        <f t="shared" si="9"/>
        <v>275.2037070180894</v>
      </c>
      <c r="Y29" s="2">
        <f t="shared" si="6"/>
        <v>7.0312499999992248E-3</v>
      </c>
      <c r="Z29" s="2">
        <f t="shared" si="7"/>
        <v>7.0312499999999982</v>
      </c>
    </row>
    <row r="30" spans="2:26" x14ac:dyDescent="0.25">
      <c r="B30" t="s">
        <v>47</v>
      </c>
      <c r="C30" t="s">
        <v>2</v>
      </c>
      <c r="D30">
        <v>5.4000000000000001E-4</v>
      </c>
      <c r="R30" s="4">
        <v>0.52</v>
      </c>
      <c r="S30" s="4">
        <f t="shared" si="0"/>
        <v>5.2000000000000005E-2</v>
      </c>
      <c r="T30" s="4">
        <f t="shared" si="2"/>
        <v>0.3818709940064417</v>
      </c>
      <c r="U30" s="4">
        <f t="shared" si="1"/>
        <v>0.66744624494677551</v>
      </c>
      <c r="V30" s="4">
        <f t="shared" si="3"/>
        <v>60.043543010946486</v>
      </c>
      <c r="W30">
        <f t="shared" si="4"/>
        <v>4.7826805545392252</v>
      </c>
      <c r="X30">
        <f t="shared" si="9"/>
        <v>287.16908558409335</v>
      </c>
      <c r="Y30" s="2">
        <f t="shared" si="6"/>
        <v>7.0312499999992248E-3</v>
      </c>
      <c r="Z30" s="2">
        <f t="shared" si="7"/>
        <v>7.0312499999999982</v>
      </c>
    </row>
    <row r="31" spans="2:26" x14ac:dyDescent="0.25">
      <c r="R31" s="4">
        <v>0.5</v>
      </c>
      <c r="S31" s="4">
        <f t="shared" si="0"/>
        <v>0.05</v>
      </c>
      <c r="T31" s="4">
        <f t="shared" si="2"/>
        <v>0.36985631603324987</v>
      </c>
      <c r="U31" s="4">
        <f t="shared" si="1"/>
        <v>0.64644660940672627</v>
      </c>
      <c r="V31" s="4">
        <f t="shared" si="3"/>
        <v>61.281684469030843</v>
      </c>
      <c r="W31">
        <f t="shared" si="4"/>
        <v>4.8813029005634965</v>
      </c>
      <c r="X31">
        <f t="shared" si="9"/>
        <v>299.13446415009724</v>
      </c>
      <c r="Y31" s="2">
        <f t="shared" si="6"/>
        <v>7.0312499999992248E-3</v>
      </c>
      <c r="Z31" s="2">
        <f t="shared" si="7"/>
        <v>7.0312499999999982</v>
      </c>
    </row>
    <row r="32" spans="2:26" x14ac:dyDescent="0.25">
      <c r="R32" s="4">
        <v>0.48</v>
      </c>
      <c r="S32" s="4">
        <f t="shared" si="0"/>
        <v>4.8000000000000001E-2</v>
      </c>
      <c r="T32" s="4">
        <f t="shared" si="2"/>
        <v>0.35759887641168991</v>
      </c>
      <c r="U32" s="4">
        <f t="shared" si="1"/>
        <v>0.62502266735174516</v>
      </c>
      <c r="V32" s="4">
        <f t="shared" si="3"/>
        <v>62.495300986684832</v>
      </c>
      <c r="W32">
        <f t="shared" si="4"/>
        <v>4.9779717483460661</v>
      </c>
      <c r="X32">
        <f t="shared" si="9"/>
        <v>311.09984271610114</v>
      </c>
      <c r="Y32" s="2">
        <f t="shared" si="6"/>
        <v>7.0312499999992248E-3</v>
      </c>
      <c r="Z32" s="2">
        <f t="shared" si="7"/>
        <v>7.0312499999999982</v>
      </c>
    </row>
    <row r="33" spans="18:26" x14ac:dyDescent="0.25">
      <c r="R33" s="4">
        <v>0.46</v>
      </c>
      <c r="S33" s="4">
        <f t="shared" si="0"/>
        <v>4.6000000000000006E-2</v>
      </c>
      <c r="T33" s="4">
        <f t="shared" si="2"/>
        <v>0.34510339120629557</v>
      </c>
      <c r="U33" s="4">
        <f t="shared" si="1"/>
        <v>0.60318266166912515</v>
      </c>
      <c r="V33" s="4">
        <f t="shared" si="3"/>
        <v>63.685794644259595</v>
      </c>
      <c r="W33">
        <f t="shared" si="4"/>
        <v>5.0727987785455841</v>
      </c>
      <c r="X33">
        <f t="shared" si="9"/>
        <v>323.06522128210497</v>
      </c>
      <c r="Y33" s="2">
        <f t="shared" si="6"/>
        <v>7.0312499999992248E-3</v>
      </c>
      <c r="Z33" s="2">
        <f t="shared" si="7"/>
        <v>7.0312499999999982</v>
      </c>
    </row>
    <row r="34" spans="18:26" x14ac:dyDescent="0.25">
      <c r="R34" s="4">
        <v>0.44</v>
      </c>
      <c r="S34" s="4">
        <f t="shared" si="0"/>
        <v>4.4000000000000004E-2</v>
      </c>
      <c r="T34" s="4">
        <f t="shared" si="2"/>
        <v>0.33237431183093136</v>
      </c>
      <c r="U34" s="4">
        <f t="shared" si="1"/>
        <v>0.58093437268131853</v>
      </c>
      <c r="V34" s="4">
        <f t="shared" si="3"/>
        <v>64.854438811273965</v>
      </c>
      <c r="W34">
        <f t="shared" si="4"/>
        <v>5.1658854195477035</v>
      </c>
      <c r="X34">
        <f t="shared" si="9"/>
        <v>335.03059984810886</v>
      </c>
      <c r="Y34" s="2">
        <f t="shared" si="6"/>
        <v>7.0312499999992248E-3</v>
      </c>
      <c r="Z34" s="2">
        <f t="shared" si="7"/>
        <v>7.0312499999999982</v>
      </c>
    </row>
    <row r="35" spans="18:26" x14ac:dyDescent="0.25">
      <c r="R35" s="4">
        <v>0.41999999999999899</v>
      </c>
      <c r="S35" s="4">
        <f t="shared" si="0"/>
        <v>4.1999999999999899E-2</v>
      </c>
      <c r="T35" s="4">
        <f t="shared" si="2"/>
        <v>0.31941584891490843</v>
      </c>
      <c r="U35" s="4">
        <f t="shared" si="1"/>
        <v>0.55828515985989213</v>
      </c>
      <c r="V35" s="4">
        <f t="shared" si="3"/>
        <v>66.002394104909243</v>
      </c>
      <c r="W35">
        <f t="shared" si="4"/>
        <v>5.257324118615629</v>
      </c>
      <c r="X35">
        <f t="shared" si="9"/>
        <v>346.99597841411338</v>
      </c>
      <c r="Y35" s="2">
        <f t="shared" si="6"/>
        <v>7.0312499999992248E-3</v>
      </c>
      <c r="Z35" s="2">
        <f t="shared" si="7"/>
        <v>7.0312499999999982</v>
      </c>
    </row>
    <row r="36" spans="18:26" x14ac:dyDescent="0.25">
      <c r="R36" s="4">
        <v>0.39999999999999902</v>
      </c>
      <c r="S36" s="4">
        <f t="shared" si="0"/>
        <v>3.9999999999999904E-2</v>
      </c>
      <c r="T36" s="4">
        <f t="shared" si="2"/>
        <v>0.30623199326014006</v>
      </c>
      <c r="U36" s="4">
        <f t="shared" si="1"/>
        <v>0.53524199845510889</v>
      </c>
      <c r="V36" s="4">
        <f t="shared" si="3"/>
        <v>67.130721891204431</v>
      </c>
      <c r="W36">
        <f t="shared" si="4"/>
        <v>5.3471994173080528</v>
      </c>
      <c r="X36">
        <f t="shared" si="9"/>
        <v>358.96135698011727</v>
      </c>
      <c r="Y36" s="2">
        <f t="shared" si="6"/>
        <v>7.0312499999992248E-3</v>
      </c>
      <c r="Z36" s="2">
        <f t="shared" si="7"/>
        <v>7.0312499999999982</v>
      </c>
    </row>
    <row r="37" spans="18:26" x14ac:dyDescent="0.25">
      <c r="R37" s="4">
        <v>0.37999999999999901</v>
      </c>
      <c r="S37" s="4">
        <f t="shared" si="0"/>
        <v>3.7999999999999902E-2</v>
      </c>
      <c r="T37" s="4">
        <f t="shared" si="2"/>
        <v>0.29282653432995726</v>
      </c>
      <c r="U37" s="4">
        <f t="shared" si="1"/>
        <v>0.5118115118112665</v>
      </c>
      <c r="V37" s="4">
        <f t="shared" si="3"/>
        <v>68.240395776172832</v>
      </c>
      <c r="W37">
        <f t="shared" si="4"/>
        <v>5.4355888667872563</v>
      </c>
      <c r="X37">
        <f t="shared" si="9"/>
        <v>370.92673554612117</v>
      </c>
      <c r="Y37" s="2">
        <f t="shared" si="6"/>
        <v>7.0312499999992248E-3</v>
      </c>
      <c r="Z37" s="2">
        <f t="shared" si="7"/>
        <v>7.0312499999999982</v>
      </c>
    </row>
    <row r="38" spans="18:26" x14ac:dyDescent="0.25">
      <c r="R38" s="4">
        <v>0.35999999999999899</v>
      </c>
      <c r="S38" s="4">
        <f t="shared" ref="S38:S69" si="10">R38*$H$10</f>
        <v>3.59999999999999E-2</v>
      </c>
      <c r="T38" s="4">
        <f t="shared" si="2"/>
        <v>0.27920307663129262</v>
      </c>
      <c r="U38" s="4">
        <f t="shared" ref="U38:U69" si="11">T38/$H$15</f>
        <v>0.48799999999999877</v>
      </c>
      <c r="V38" s="4">
        <f t="shared" si="3"/>
        <v>69.332311440937701</v>
      </c>
      <c r="W38">
        <f t="shared" si="4"/>
        <v>5.522563811222426</v>
      </c>
      <c r="X38">
        <f t="shared" si="9"/>
        <v>382.89211411212511</v>
      </c>
      <c r="Y38" s="2">
        <f t="shared" si="6"/>
        <v>7.0312499999992248E-3</v>
      </c>
      <c r="Z38" s="2">
        <f t="shared" si="7"/>
        <v>7.0312499999999982</v>
      </c>
    </row>
    <row r="39" spans="18:26" x14ac:dyDescent="0.25">
      <c r="R39" s="4">
        <v>0.33999999999999903</v>
      </c>
      <c r="S39" s="4">
        <f t="shared" si="10"/>
        <v>3.3999999999999905E-2</v>
      </c>
      <c r="T39" s="4">
        <f t="shared" si="2"/>
        <v>0.26536505428916696</v>
      </c>
      <c r="U39" s="4">
        <f t="shared" si="11"/>
        <v>0.46381346529402534</v>
      </c>
      <c r="V39" s="4">
        <f t="shared" si="3"/>
        <v>70.407295103544897</v>
      </c>
      <c r="W39">
        <f t="shared" si="4"/>
        <v>5.6081900618029632</v>
      </c>
      <c r="X39">
        <f t="shared" si="9"/>
        <v>394.85749267812895</v>
      </c>
      <c r="Y39" s="2">
        <f t="shared" si="6"/>
        <v>7.0312499999992248E-3</v>
      </c>
      <c r="Z39" s="2">
        <f t="shared" si="7"/>
        <v>7.0312499999999982</v>
      </c>
    </row>
    <row r="40" spans="18:26" x14ac:dyDescent="0.25">
      <c r="R40" s="4">
        <v>0.31999999999999901</v>
      </c>
      <c r="S40" s="4">
        <f t="shared" si="10"/>
        <v>3.1999999999999904E-2</v>
      </c>
      <c r="T40" s="4">
        <f t="shared" si="2"/>
        <v>0.25131574406215523</v>
      </c>
      <c r="U40" s="4">
        <f t="shared" si="11"/>
        <v>0.4392576349159969</v>
      </c>
      <c r="V40" s="4">
        <f t="shared" si="3"/>
        <v>71.466110834801484</v>
      </c>
      <c r="W40">
        <f t="shared" si="4"/>
        <v>5.6925284794709219</v>
      </c>
      <c r="X40">
        <f t="shared" si="9"/>
        <v>406.82287124413284</v>
      </c>
      <c r="Y40" s="2">
        <f t="shared" si="6"/>
        <v>7.0312499999992248E-3</v>
      </c>
      <c r="Z40" s="2">
        <f t="shared" si="7"/>
        <v>7.0312499999999982</v>
      </c>
    </row>
    <row r="41" spans="18:26" x14ac:dyDescent="0.25">
      <c r="R41" s="4">
        <v>0.29999999999999899</v>
      </c>
      <c r="S41" s="4">
        <f t="shared" si="10"/>
        <v>2.9999999999999902E-2</v>
      </c>
      <c r="T41" s="4">
        <f t="shared" si="2"/>
        <v>0.23705827700692533</v>
      </c>
      <c r="U41" s="4">
        <f t="shared" si="11"/>
        <v>0.41433798142614575</v>
      </c>
      <c r="V41" s="4">
        <f t="shared" si="3"/>
        <v>72.509466912304674</v>
      </c>
      <c r="W41">
        <f t="shared" si="4"/>
        <v>5.7756354810418475</v>
      </c>
      <c r="X41">
        <f t="shared" si="9"/>
        <v>418.78824981013673</v>
      </c>
      <c r="Y41" s="2">
        <f t="shared" si="6"/>
        <v>7.0312499999992248E-3</v>
      </c>
      <c r="Z41" s="2">
        <f t="shared" si="7"/>
        <v>7.0312499999999982</v>
      </c>
    </row>
    <row r="42" spans="18:26" x14ac:dyDescent="0.25">
      <c r="R42" s="4">
        <v>0.27999999999999903</v>
      </c>
      <c r="S42" s="4">
        <f t="shared" si="10"/>
        <v>2.7999999999999903E-2</v>
      </c>
      <c r="T42" s="4">
        <f t="shared" si="2"/>
        <v>0.22259564896696826</v>
      </c>
      <c r="U42" s="4">
        <f t="shared" si="11"/>
        <v>0.38905974105482166</v>
      </c>
      <c r="V42" s="4">
        <f t="shared" si="3"/>
        <v>73.538021362837057</v>
      </c>
      <c r="W42">
        <f t="shared" si="4"/>
        <v>5.8575634806762009</v>
      </c>
      <c r="X42">
        <f t="shared" si="9"/>
        <v>430.75362837614063</v>
      </c>
      <c r="Y42" s="2">
        <f t="shared" si="6"/>
        <v>7.0312499999992248E-3</v>
      </c>
      <c r="Z42" s="2">
        <f t="shared" si="7"/>
        <v>7.0312499999999982</v>
      </c>
    </row>
    <row r="43" spans="18:26" x14ac:dyDescent="0.25">
      <c r="R43" s="4">
        <v>0.25999999999999901</v>
      </c>
      <c r="S43" s="4">
        <f t="shared" si="10"/>
        <v>2.5999999999999902E-2</v>
      </c>
      <c r="T43" s="4">
        <f t="shared" si="2"/>
        <v>0.20793073003366472</v>
      </c>
      <c r="U43" s="4">
        <f t="shared" si="11"/>
        <v>0.36342793023884434</v>
      </c>
      <c r="V43" s="4">
        <f t="shared" si="3"/>
        <v>74.552386816355863</v>
      </c>
      <c r="W43">
        <f t="shared" si="4"/>
        <v>5.9383612765167362</v>
      </c>
      <c r="X43">
        <f t="shared" si="9"/>
        <v>442.71900694214452</v>
      </c>
      <c r="Y43" s="2">
        <f t="shared" si="6"/>
        <v>7.0312499999992248E-3</v>
      </c>
      <c r="Z43" s="2">
        <f t="shared" si="7"/>
        <v>7.0312499999999982</v>
      </c>
    </row>
    <row r="44" spans="18:26" x14ac:dyDescent="0.25">
      <c r="R44" s="4">
        <v>0.23999999999999899</v>
      </c>
      <c r="S44" s="4">
        <f t="shared" si="10"/>
        <v>2.39999999999999E-2</v>
      </c>
      <c r="T44" s="4">
        <f t="shared" si="2"/>
        <v>0.19306627310564045</v>
      </c>
      <c r="U44" s="4">
        <f t="shared" si="11"/>
        <v>0.33744736058181635</v>
      </c>
      <c r="V44" s="4">
        <f t="shared" si="3"/>
        <v>75.553134773284086</v>
      </c>
      <c r="W44">
        <f t="shared" si="4"/>
        <v>6.0180743905933438</v>
      </c>
      <c r="X44">
        <f t="shared" si="9"/>
        <v>454.68438550814841</v>
      </c>
      <c r="Y44" s="2">
        <f t="shared" si="6"/>
        <v>7.0312499999992248E-3</v>
      </c>
      <c r="Z44" s="2">
        <f t="shared" si="7"/>
        <v>7.0312499999999982</v>
      </c>
    </row>
    <row r="45" spans="18:26" x14ac:dyDescent="0.25">
      <c r="R45" s="4">
        <v>0.219999999999999</v>
      </c>
      <c r="S45" s="4">
        <f t="shared" si="10"/>
        <v>2.1999999999999902E-2</v>
      </c>
      <c r="T45" s="4">
        <f t="shared" si="2"/>
        <v>0.17800492165398937</v>
      </c>
      <c r="U45" s="4">
        <f t="shared" si="11"/>
        <v>0.31112265242642656</v>
      </c>
      <c r="V45" s="4">
        <f t="shared" si="3"/>
        <v>76.540799369516009</v>
      </c>
      <c r="W45">
        <f t="shared" si="4"/>
        <v>6.0967453687190698</v>
      </c>
      <c r="X45">
        <f t="shared" si="9"/>
        <v>466.64976407415224</v>
      </c>
      <c r="Y45" s="2">
        <f t="shared" si="6"/>
        <v>7.0312499999992248E-3</v>
      </c>
      <c r="Z45" s="2">
        <f t="shared" si="7"/>
        <v>7.0312499999999982</v>
      </c>
    </row>
    <row r="46" spans="18:26" x14ac:dyDescent="0.25">
      <c r="R46" s="4">
        <v>0.19999999999999901</v>
      </c>
      <c r="S46" s="4">
        <f t="shared" si="10"/>
        <v>1.9999999999999903E-2</v>
      </c>
      <c r="T46" s="4">
        <f t="shared" si="2"/>
        <v>0.16274921678566276</v>
      </c>
      <c r="U46" s="4">
        <f t="shared" si="11"/>
        <v>0.28445824720006607</v>
      </c>
      <c r="V46" s="4">
        <f t="shared" si="3"/>
        <v>77.515880709561543</v>
      </c>
      <c r="W46">
        <f t="shared" si="4"/>
        <v>6.1744140459868273</v>
      </c>
      <c r="X46">
        <f t="shared" si="9"/>
        <v>478.61514264015614</v>
      </c>
      <c r="Y46" s="2">
        <f t="shared" si="6"/>
        <v>7.0312499999992248E-3</v>
      </c>
      <c r="Z46" s="2">
        <f t="shared" si="7"/>
        <v>7.0312499999999982</v>
      </c>
    </row>
    <row r="47" spans="18:26" x14ac:dyDescent="0.25">
      <c r="R47" s="4">
        <v>0.17999999999999899</v>
      </c>
      <c r="S47" s="4">
        <f t="shared" si="10"/>
        <v>1.7999999999999901E-2</v>
      </c>
      <c r="T47" s="4">
        <f t="shared" si="2"/>
        <v>0.14730160368453687</v>
      </c>
      <c r="U47" s="4">
        <f t="shared" si="11"/>
        <v>0.25745841867273056</v>
      </c>
      <c r="V47" s="4">
        <f t="shared" si="3"/>
        <v>78.478847826872752</v>
      </c>
      <c r="W47">
        <f t="shared" si="4"/>
        <v>6.2511177825698825</v>
      </c>
      <c r="X47">
        <f t="shared" si="9"/>
        <v>490.58052120616003</v>
      </c>
      <c r="Y47" s="2">
        <f t="shared" si="6"/>
        <v>7.0312499999992248E-3</v>
      </c>
      <c r="Z47" s="2">
        <f t="shared" si="7"/>
        <v>7.0312499999999982</v>
      </c>
    </row>
    <row r="48" spans="18:26" x14ac:dyDescent="0.25">
      <c r="R48" s="4">
        <v>0.159999999999999</v>
      </c>
      <c r="S48" s="4">
        <f t="shared" si="10"/>
        <v>1.59999999999999E-2</v>
      </c>
      <c r="T48" s="4">
        <f t="shared" si="2"/>
        <v>0.13166443749893453</v>
      </c>
      <c r="U48" s="4">
        <f t="shared" si="11"/>
        <v>0.23012728324741746</v>
      </c>
      <c r="V48" s="4">
        <f t="shared" si="3"/>
        <v>79.430141321087447</v>
      </c>
      <c r="W48">
        <f t="shared" si="4"/>
        <v>6.3268916737876424</v>
      </c>
      <c r="X48">
        <f t="shared" si="9"/>
        <v>502.54589977216392</v>
      </c>
      <c r="Y48" s="2">
        <f t="shared" si="6"/>
        <v>7.0312499999992248E-3</v>
      </c>
      <c r="Z48" s="2">
        <f t="shared" si="7"/>
        <v>7.0312499999999982</v>
      </c>
    </row>
    <row r="49" spans="18:26" x14ac:dyDescent="0.25">
      <c r="R49" s="4">
        <v>0.13999999999999899</v>
      </c>
      <c r="S49" s="4">
        <f t="shared" si="10"/>
        <v>1.39999999999999E-2</v>
      </c>
      <c r="T49" s="4">
        <f t="shared" si="2"/>
        <v>0.11583998873530341</v>
      </c>
      <c r="U49" s="4">
        <f t="shared" si="11"/>
        <v>0.20246880938736811</v>
      </c>
      <c r="V49" s="4">
        <f t="shared" si="3"/>
        <v>80.370175714268527</v>
      </c>
      <c r="W49">
        <f t="shared" si="4"/>
        <v>6.401768737788438</v>
      </c>
      <c r="X49">
        <f t="shared" si="9"/>
        <v>514.51127833816781</v>
      </c>
      <c r="Y49" s="2">
        <f t="shared" si="6"/>
        <v>7.0312499999992248E-3</v>
      </c>
      <c r="Z49" s="2">
        <f t="shared" si="7"/>
        <v>7.0312499999999982</v>
      </c>
    </row>
    <row r="50" spans="18:26" x14ac:dyDescent="0.25">
      <c r="R50" s="4">
        <v>0.119999999999999</v>
      </c>
      <c r="S50" s="4">
        <f t="shared" si="10"/>
        <v>1.19999999999999E-2</v>
      </c>
      <c r="T50" s="4">
        <f t="shared" si="2"/>
        <v>9.9830448210069936E-2</v>
      </c>
      <c r="U50" s="4">
        <f t="shared" si="11"/>
        <v>0.17448682627107504</v>
      </c>
      <c r="V50" s="4">
        <f t="shared" si="3"/>
        <v>81.299341561890117</v>
      </c>
      <c r="W50">
        <f t="shared" si="4"/>
        <v>6.4757800836970487</v>
      </c>
      <c r="X50">
        <f t="shared" si="9"/>
        <v>526.4766569041717</v>
      </c>
      <c r="Y50" s="2">
        <f t="shared" si="6"/>
        <v>7.0312499999992248E-3</v>
      </c>
      <c r="Z50" s="2">
        <f t="shared" si="7"/>
        <v>7.0312499999999982</v>
      </c>
    </row>
    <row r="51" spans="18:26" x14ac:dyDescent="0.25">
      <c r="R51" s="4">
        <v>9.9999999999999006E-2</v>
      </c>
      <c r="S51" s="4">
        <f t="shared" si="10"/>
        <v>9.9999999999999013E-3</v>
      </c>
      <c r="T51" s="4">
        <f t="shared" si="2"/>
        <v>8.3637931605143032E-2</v>
      </c>
      <c r="U51" s="4">
        <f t="shared" si="11"/>
        <v>0.14618503175453612</v>
      </c>
      <c r="V51" s="4">
        <f t="shared" si="3"/>
        <v>82.218007349067676</v>
      </c>
      <c r="W51">
        <f t="shared" si="4"/>
        <v>6.5489550626561295</v>
      </c>
      <c r="X51">
        <f t="shared" si="9"/>
        <v>538.4420354701756</v>
      </c>
      <c r="Y51" s="2">
        <f t="shared" si="6"/>
        <v>7.0312499999992248E-3</v>
      </c>
      <c r="Z51" s="2">
        <f t="shared" si="7"/>
        <v>7.0312499999999982</v>
      </c>
    </row>
    <row r="52" spans="18:26" x14ac:dyDescent="0.25">
      <c r="R52" s="4">
        <v>7.9999999999999002E-2</v>
      </c>
      <c r="S52" s="4">
        <f t="shared" si="10"/>
        <v>7.9999999999999013E-3</v>
      </c>
      <c r="T52" s="4">
        <f t="shared" si="2"/>
        <v>6.7264483666947303E-2</v>
      </c>
      <c r="U52" s="4">
        <f t="shared" si="11"/>
        <v>0.11756699971045813</v>
      </c>
      <c r="V52" s="4">
        <f t="shared" si="3"/>
        <v>83.126521198146037</v>
      </c>
      <c r="W52">
        <f t="shared" si="4"/>
        <v>6.6213214038416321</v>
      </c>
      <c r="X52">
        <f t="shared" si="9"/>
        <v>550.40741403617949</v>
      </c>
      <c r="Y52" s="2">
        <f t="shared" si="6"/>
        <v>7.0312499999992248E-3</v>
      </c>
      <c r="Z52" s="2">
        <f t="shared" si="7"/>
        <v>7.0312499999999982</v>
      </c>
    </row>
    <row r="53" spans="18:26" x14ac:dyDescent="0.25">
      <c r="R53" s="4">
        <v>5.9999999999999103E-2</v>
      </c>
      <c r="S53" s="4">
        <f t="shared" si="10"/>
        <v>5.9999999999999108E-3</v>
      </c>
      <c r="T53" s="4">
        <f t="shared" si="2"/>
        <v>5.0712082084068723E-2</v>
      </c>
      <c r="U53" s="4">
        <f t="shared" si="11"/>
        <v>8.8636186805728823E-2</v>
      </c>
      <c r="V53" s="4">
        <f t="shared" si="3"/>
        <v>84.025212410087335</v>
      </c>
      <c r="W53">
        <f t="shared" si="4"/>
        <v>6.6929053372398233</v>
      </c>
      <c r="X53">
        <f t="shared" si="9"/>
        <v>562.37279260218338</v>
      </c>
      <c r="Y53" s="2">
        <f t="shared" si="6"/>
        <v>7.0312499999992248E-3</v>
      </c>
      <c r="Z53" s="2">
        <f t="shared" si="7"/>
        <v>7.0312499999999982</v>
      </c>
    </row>
    <row r="54" spans="18:26" x14ac:dyDescent="0.25">
      <c r="R54" s="4">
        <v>3.9999999999999002E-2</v>
      </c>
      <c r="S54" s="4">
        <f t="shared" si="10"/>
        <v>3.9999999999999003E-3</v>
      </c>
      <c r="T54" s="4">
        <f t="shared" si="2"/>
        <v>3.3982641074465567E-2</v>
      </c>
      <c r="U54" s="4">
        <f t="shared" si="11"/>
        <v>5.939593877125815E-2</v>
      </c>
      <c r="V54" s="4">
        <f t="shared" si="3"/>
        <v>84.914392859012835</v>
      </c>
      <c r="W54">
        <f t="shared" si="4"/>
        <v>6.7637317047274497</v>
      </c>
      <c r="X54">
        <f t="shared" si="9"/>
        <v>574.33817116818727</v>
      </c>
      <c r="Y54" s="2">
        <f t="shared" si="6"/>
        <v>7.0312499999992248E-3</v>
      </c>
      <c r="Z54" s="2">
        <f t="shared" si="7"/>
        <v>7.0312499999999982</v>
      </c>
    </row>
    <row r="55" spans="18:26" x14ac:dyDescent="0.25">
      <c r="R55" s="4">
        <v>1.9999999999999001E-2</v>
      </c>
      <c r="S55" s="4">
        <f t="shared" si="10"/>
        <v>1.9999999999999003E-3</v>
      </c>
      <c r="T55" s="4">
        <f t="shared" si="2"/>
        <v>1.7078014709631127E-2</v>
      </c>
      <c r="U55" s="4">
        <f t="shared" si="11"/>
        <v>2.9849496212055349E-2</v>
      </c>
      <c r="V55" s="4">
        <f t="shared" si="3"/>
        <v>85.794358256643207</v>
      </c>
      <c r="W55">
        <f t="shared" si="4"/>
        <v>6.8338240607889</v>
      </c>
      <c r="X55">
        <f t="shared" si="9"/>
        <v>586.30354973419117</v>
      </c>
      <c r="Y55" s="2">
        <f t="shared" si="6"/>
        <v>7.0312499999992248E-3</v>
      </c>
      <c r="Z55" s="2">
        <f t="shared" si="7"/>
        <v>7.0312499999999982</v>
      </c>
    </row>
    <row r="56" spans="18:26" x14ac:dyDescent="0.25">
      <c r="R56" s="4">
        <v>0</v>
      </c>
      <c r="S56" s="4">
        <f t="shared" si="10"/>
        <v>0</v>
      </c>
      <c r="T56" s="4">
        <f t="shared" si="2"/>
        <v>0</v>
      </c>
      <c r="U56" s="4">
        <f t="shared" si="11"/>
        <v>0</v>
      </c>
      <c r="V56" s="4">
        <f t="shared" si="3"/>
        <v>86.66538930117207</v>
      </c>
      <c r="W56">
        <f t="shared" si="4"/>
        <v>6.9032047640280254</v>
      </c>
      <c r="X56">
        <f t="shared" si="9"/>
        <v>598.26892830019449</v>
      </c>
      <c r="Y56" s="2">
        <f t="shared" si="6"/>
        <v>7.0312499999992248E-3</v>
      </c>
      <c r="Z56" s="2">
        <f t="shared" si="7"/>
        <v>7.0312499999999982</v>
      </c>
    </row>
    <row r="57" spans="18:26" x14ac:dyDescent="0.25">
      <c r="R57" s="4"/>
      <c r="S57" s="4"/>
      <c r="T57" s="4"/>
      <c r="U57" s="4"/>
      <c r="V57" s="4"/>
      <c r="Y57" s="2"/>
      <c r="Z57" s="2"/>
    </row>
    <row r="58" spans="18:26" x14ac:dyDescent="0.25">
      <c r="R58" s="4"/>
      <c r="S58" s="4"/>
      <c r="T58" s="4"/>
      <c r="U58" s="4"/>
      <c r="V58" s="4"/>
      <c r="Y58" s="2"/>
      <c r="Z58" s="2"/>
    </row>
    <row r="59" spans="18:26" x14ac:dyDescent="0.25">
      <c r="R59" s="4"/>
      <c r="S59" s="4"/>
      <c r="T59" s="4"/>
      <c r="U59" s="4"/>
      <c r="V59" s="4"/>
      <c r="Y59" s="2"/>
      <c r="Z59" s="2"/>
    </row>
    <row r="60" spans="18:26" x14ac:dyDescent="0.25">
      <c r="R60" s="4"/>
      <c r="S60" s="4"/>
      <c r="T60" s="4"/>
      <c r="U60" s="4"/>
      <c r="V60" s="4"/>
      <c r="Y60" s="2"/>
      <c r="Z60" s="2"/>
    </row>
    <row r="61" spans="18:26" x14ac:dyDescent="0.25">
      <c r="R61" s="4"/>
      <c r="S61" s="4"/>
      <c r="T61" s="4"/>
      <c r="U61" s="4"/>
      <c r="V61" s="4"/>
      <c r="Y61" s="2"/>
      <c r="Z61" s="2"/>
    </row>
    <row r="62" spans="18:26" x14ac:dyDescent="0.25">
      <c r="R62" s="4"/>
      <c r="S62" s="4"/>
      <c r="T62" s="4"/>
      <c r="U62" s="4"/>
      <c r="V62" s="4"/>
      <c r="Y62" s="2"/>
      <c r="Z62" s="2"/>
    </row>
    <row r="63" spans="18:26" x14ac:dyDescent="0.25">
      <c r="R63" s="4"/>
      <c r="S63" s="4"/>
      <c r="T63" s="4"/>
      <c r="U63" s="4"/>
      <c r="V63" s="4"/>
      <c r="Y63" s="2"/>
      <c r="Z63" s="2"/>
    </row>
    <row r="64" spans="18:26" x14ac:dyDescent="0.25">
      <c r="R64" s="4"/>
      <c r="S64" s="4"/>
      <c r="T64" s="4"/>
      <c r="U64" s="4"/>
      <c r="V64" s="4"/>
      <c r="Y64" s="2"/>
      <c r="Z64" s="2"/>
    </row>
    <row r="65" spans="18:26" x14ac:dyDescent="0.25">
      <c r="R65" s="4"/>
      <c r="S65" s="4"/>
      <c r="T65" s="4"/>
      <c r="U65" s="4"/>
      <c r="V65" s="4"/>
      <c r="Y65" s="2"/>
      <c r="Z65" s="2"/>
    </row>
    <row r="66" spans="18:26" x14ac:dyDescent="0.25">
      <c r="R66" s="4"/>
      <c r="S66" s="4"/>
      <c r="T66" s="4"/>
      <c r="U66" s="4"/>
      <c r="V66" s="4"/>
      <c r="Y66" s="2"/>
      <c r="Z66" s="2"/>
    </row>
    <row r="67" spans="18:26" x14ac:dyDescent="0.25">
      <c r="R67" s="4"/>
      <c r="S67" s="4"/>
      <c r="T67" s="4"/>
      <c r="U67" s="4"/>
      <c r="V67" s="4"/>
      <c r="Y67" s="2"/>
      <c r="Z67" s="2"/>
    </row>
    <row r="68" spans="18:26" x14ac:dyDescent="0.25">
      <c r="R68" s="4"/>
      <c r="S68" s="4"/>
      <c r="T68" s="4"/>
      <c r="U68" s="4"/>
      <c r="V68" s="4"/>
      <c r="Y68" s="2"/>
      <c r="Z68" s="2"/>
    </row>
    <row r="69" spans="18:26" x14ac:dyDescent="0.25">
      <c r="R69" s="4"/>
      <c r="S69" s="4"/>
      <c r="T69" s="4"/>
      <c r="U69" s="4"/>
      <c r="V69" s="4"/>
      <c r="Y69" s="2"/>
      <c r="Z69" s="2"/>
    </row>
    <row r="70" spans="18:26" x14ac:dyDescent="0.25">
      <c r="R70" s="4"/>
      <c r="S70" s="4"/>
      <c r="T70" s="4"/>
      <c r="U70" s="4"/>
      <c r="V70" s="4"/>
      <c r="Y70" s="2"/>
      <c r="Z70" s="2"/>
    </row>
    <row r="71" spans="18:26" x14ac:dyDescent="0.25">
      <c r="R71" s="4"/>
      <c r="S71" s="4"/>
      <c r="T71" s="4"/>
      <c r="U71" s="4"/>
      <c r="V71" s="4"/>
      <c r="Y71" s="2"/>
      <c r="Z71" s="2"/>
    </row>
    <row r="72" spans="18:26" x14ac:dyDescent="0.25">
      <c r="R72" s="4"/>
      <c r="S72" s="4"/>
      <c r="T72" s="4"/>
      <c r="U72" s="4"/>
      <c r="V72" s="4"/>
      <c r="Y72" s="2"/>
      <c r="Z72" s="2"/>
    </row>
    <row r="73" spans="18:26" x14ac:dyDescent="0.25">
      <c r="R73" s="4"/>
      <c r="S73" s="4"/>
      <c r="T73" s="4"/>
      <c r="U73" s="4"/>
      <c r="V73" s="4"/>
      <c r="Y73" s="2"/>
      <c r="Z73" s="2"/>
    </row>
    <row r="74" spans="18:26" x14ac:dyDescent="0.25">
      <c r="R74" s="4"/>
      <c r="S74" s="4"/>
      <c r="T74" s="4"/>
      <c r="U74" s="4"/>
      <c r="V74" s="4"/>
      <c r="Y74" s="2"/>
      <c r="Z74" s="2"/>
    </row>
    <row r="75" spans="18:26" x14ac:dyDescent="0.25">
      <c r="R75" s="4"/>
      <c r="S75" s="4"/>
      <c r="T75" s="4"/>
      <c r="U75" s="4"/>
      <c r="V75" s="4"/>
      <c r="Y75" s="2"/>
      <c r="Z75" s="2"/>
    </row>
    <row r="76" spans="18:26" x14ac:dyDescent="0.25">
      <c r="R76" s="4"/>
      <c r="S76" s="4"/>
      <c r="T76" s="4"/>
      <c r="U76" s="4"/>
      <c r="V76" s="4"/>
      <c r="Y76" s="2"/>
      <c r="Z76" s="2"/>
    </row>
    <row r="77" spans="18:26" x14ac:dyDescent="0.25">
      <c r="R77" s="4"/>
      <c r="S77" s="4"/>
      <c r="T77" s="4"/>
      <c r="U77" s="4"/>
      <c r="V77" s="4"/>
      <c r="Y77" s="2"/>
      <c r="Z77" s="2"/>
    </row>
    <row r="78" spans="18:26" x14ac:dyDescent="0.25">
      <c r="R78" s="4"/>
      <c r="S78" s="4"/>
      <c r="T78" s="4"/>
      <c r="U78" s="4"/>
      <c r="V78" s="4"/>
      <c r="Y78" s="2"/>
      <c r="Z78" s="2"/>
    </row>
    <row r="79" spans="18:26" x14ac:dyDescent="0.25">
      <c r="R79" s="4"/>
      <c r="S79" s="4"/>
      <c r="T79" s="4"/>
      <c r="U79" s="4"/>
      <c r="V79" s="4"/>
      <c r="Y79" s="2"/>
      <c r="Z79" s="2"/>
    </row>
    <row r="80" spans="18:26" x14ac:dyDescent="0.25">
      <c r="R80" s="4"/>
      <c r="S80" s="4"/>
      <c r="T80" s="4"/>
      <c r="U80" s="4"/>
      <c r="V80" s="4"/>
      <c r="Y80" s="2"/>
      <c r="Z80" s="2"/>
    </row>
    <row r="81" spans="18:26" x14ac:dyDescent="0.25">
      <c r="R81" s="4"/>
      <c r="S81" s="4"/>
      <c r="T81" s="4"/>
      <c r="U81" s="4"/>
      <c r="V81" s="4"/>
      <c r="Y81" s="2"/>
      <c r="Z81" s="2"/>
    </row>
    <row r="82" spans="18:26" x14ac:dyDescent="0.25">
      <c r="R82" s="4"/>
      <c r="S82" s="4"/>
      <c r="T82" s="4"/>
      <c r="U82" s="4"/>
      <c r="V82" s="4"/>
      <c r="Y82" s="2"/>
      <c r="Z82" s="2"/>
    </row>
    <row r="83" spans="18:26" x14ac:dyDescent="0.25">
      <c r="R83" s="4"/>
      <c r="S83" s="4"/>
      <c r="T83" s="4"/>
      <c r="U83" s="4"/>
      <c r="V83" s="4"/>
      <c r="Y83" s="2"/>
      <c r="Z83" s="2"/>
    </row>
    <row r="84" spans="18:26" x14ac:dyDescent="0.25">
      <c r="R84" s="4"/>
      <c r="S84" s="4"/>
      <c r="T84" s="4"/>
      <c r="U84" s="4"/>
      <c r="V84" s="4"/>
      <c r="Y84" s="2"/>
      <c r="Z84" s="2"/>
    </row>
    <row r="85" spans="18:26" x14ac:dyDescent="0.25">
      <c r="R85" s="4"/>
      <c r="S85" s="4"/>
      <c r="T85" s="4"/>
      <c r="U85" s="4"/>
      <c r="V85" s="4"/>
      <c r="Y85" s="2"/>
      <c r="Z85" s="2"/>
    </row>
    <row r="86" spans="18:26" x14ac:dyDescent="0.25">
      <c r="R86" s="4"/>
      <c r="S86" s="4"/>
      <c r="T86" s="4"/>
      <c r="U86" s="4"/>
      <c r="V86" s="4"/>
      <c r="Y86" s="2"/>
      <c r="Z86" s="2"/>
    </row>
    <row r="87" spans="18:26" x14ac:dyDescent="0.25">
      <c r="R87" s="4"/>
      <c r="S87" s="4"/>
      <c r="T87" s="4"/>
      <c r="U87" s="4"/>
      <c r="V87" s="4"/>
      <c r="Y87" s="2"/>
      <c r="Z87" s="2"/>
    </row>
    <row r="88" spans="18:26" x14ac:dyDescent="0.25">
      <c r="R88" s="4"/>
      <c r="S88" s="4"/>
      <c r="T88" s="4"/>
      <c r="U88" s="4"/>
      <c r="V88" s="4"/>
      <c r="Y88" s="2"/>
      <c r="Z88" s="2"/>
    </row>
    <row r="89" spans="18:26" x14ac:dyDescent="0.25">
      <c r="R89" s="4"/>
      <c r="S89" s="4"/>
      <c r="T89" s="4"/>
      <c r="U89" s="4"/>
      <c r="V89" s="4"/>
      <c r="Y89" s="2"/>
      <c r="Z89" s="2"/>
    </row>
    <row r="90" spans="18:26" x14ac:dyDescent="0.25">
      <c r="R90" s="4"/>
      <c r="S90" s="4"/>
      <c r="T90" s="4"/>
      <c r="U90" s="4"/>
      <c r="V90" s="4"/>
      <c r="Y90" s="2"/>
      <c r="Z90" s="2"/>
    </row>
    <row r="91" spans="18:26" x14ac:dyDescent="0.25">
      <c r="R91" s="4"/>
      <c r="S91" s="4"/>
      <c r="T91" s="4"/>
      <c r="U91" s="4"/>
      <c r="V91" s="4"/>
      <c r="Y91" s="2"/>
      <c r="Z91" s="2"/>
    </row>
    <row r="92" spans="18:26" x14ac:dyDescent="0.25">
      <c r="R92" s="4"/>
      <c r="S92" s="4"/>
      <c r="T92" s="4"/>
      <c r="U92" s="4"/>
      <c r="V92" s="4"/>
      <c r="Y92" s="2"/>
      <c r="Z92" s="2"/>
    </row>
    <row r="93" spans="18:26" x14ac:dyDescent="0.25">
      <c r="R93" s="4"/>
      <c r="S93" s="4"/>
      <c r="T93" s="4"/>
      <c r="U93" s="4"/>
      <c r="V93" s="4"/>
      <c r="Y93" s="2"/>
      <c r="Z93" s="2"/>
    </row>
    <row r="94" spans="18:26" x14ac:dyDescent="0.25">
      <c r="R94" s="4"/>
      <c r="S94" s="4"/>
      <c r="T94" s="4"/>
      <c r="U94" s="4"/>
      <c r="V94" s="4"/>
      <c r="Y94" s="2"/>
      <c r="Z94" s="2"/>
    </row>
    <row r="95" spans="18:26" x14ac:dyDescent="0.25">
      <c r="R95" s="4"/>
      <c r="S95" s="4"/>
      <c r="T95" s="4"/>
      <c r="U95" s="4"/>
      <c r="V95" s="4"/>
      <c r="Y95" s="2"/>
      <c r="Z95" s="2"/>
    </row>
    <row r="96" spans="18:26" x14ac:dyDescent="0.25">
      <c r="R96" s="4"/>
      <c r="S96" s="4"/>
      <c r="T96" s="4"/>
      <c r="U96" s="4"/>
      <c r="V96" s="4"/>
      <c r="Y96" s="2"/>
      <c r="Z96" s="2"/>
    </row>
    <row r="97" spans="18:26" x14ac:dyDescent="0.25">
      <c r="R97" s="4"/>
      <c r="S97" s="4"/>
      <c r="T97" s="4"/>
      <c r="U97" s="4"/>
      <c r="V97" s="4"/>
      <c r="Y97" s="2"/>
      <c r="Z97" s="2"/>
    </row>
    <row r="98" spans="18:26" x14ac:dyDescent="0.25">
      <c r="R98" s="4"/>
      <c r="S98" s="4"/>
      <c r="T98" s="4"/>
      <c r="U98" s="4"/>
      <c r="V98" s="4"/>
      <c r="Y98" s="2"/>
      <c r="Z98" s="2"/>
    </row>
    <row r="99" spans="18:26" x14ac:dyDescent="0.25">
      <c r="R99" s="4"/>
      <c r="S99" s="4"/>
      <c r="T99" s="4"/>
      <c r="U99" s="4"/>
      <c r="V99" s="4"/>
      <c r="Y99" s="2"/>
      <c r="Z99" s="2"/>
    </row>
    <row r="100" spans="18:26" x14ac:dyDescent="0.25">
      <c r="R100" s="4"/>
      <c r="S100" s="4"/>
      <c r="T100" s="4"/>
      <c r="U100" s="4"/>
      <c r="V100" s="4"/>
      <c r="Y100" s="2"/>
      <c r="Z100" s="2"/>
    </row>
    <row r="101" spans="18:26" x14ac:dyDescent="0.25">
      <c r="R101" s="4"/>
      <c r="S101" s="4"/>
      <c r="T101" s="4"/>
      <c r="U101" s="4"/>
      <c r="V101" s="4"/>
      <c r="Y101" s="2"/>
      <c r="Z101" s="2"/>
    </row>
    <row r="102" spans="18:26" x14ac:dyDescent="0.25">
      <c r="R102" s="4"/>
      <c r="S102" s="4"/>
      <c r="T102" s="4"/>
      <c r="U102" s="4"/>
      <c r="V102" s="4"/>
      <c r="Y102" s="2"/>
      <c r="Z102" s="2"/>
    </row>
    <row r="103" spans="18:26" x14ac:dyDescent="0.25">
      <c r="R103" s="4"/>
      <c r="S103" s="4"/>
      <c r="T103" s="4"/>
      <c r="U103" s="4"/>
      <c r="V103" s="4"/>
      <c r="Y103" s="2"/>
      <c r="Z103" s="2"/>
    </row>
    <row r="104" spans="18:26" x14ac:dyDescent="0.25">
      <c r="R104" s="4"/>
      <c r="S104" s="4"/>
      <c r="T104" s="4"/>
      <c r="U104" s="4"/>
      <c r="V104" s="4"/>
      <c r="Y104" s="2"/>
      <c r="Z104" s="2"/>
    </row>
    <row r="105" spans="18:26" x14ac:dyDescent="0.25">
      <c r="R105" s="4"/>
      <c r="S105" s="4"/>
      <c r="T105" s="4"/>
      <c r="U105" s="4"/>
      <c r="V105" s="4"/>
      <c r="Y105" s="2"/>
      <c r="Z105" s="2"/>
    </row>
    <row r="106" spans="18:26" x14ac:dyDescent="0.25">
      <c r="R106" s="4"/>
      <c r="S106" s="4"/>
      <c r="T106" s="4"/>
      <c r="U106" s="4"/>
      <c r="V106" s="4"/>
      <c r="Y106" s="2"/>
      <c r="Z106" s="2"/>
    </row>
    <row r="107" spans="18:26" x14ac:dyDescent="0.25">
      <c r="T107" s="4"/>
      <c r="U107" s="4"/>
      <c r="V107" s="4"/>
    </row>
    <row r="108" spans="18:26" x14ac:dyDescent="0.25">
      <c r="T108" s="4"/>
      <c r="U108" s="4"/>
      <c r="V108" s="4"/>
    </row>
    <row r="109" spans="18:26" x14ac:dyDescent="0.25">
      <c r="T109" s="4"/>
      <c r="U109" s="4"/>
      <c r="V109" s="4"/>
    </row>
    <row r="110" spans="18:26" x14ac:dyDescent="0.25">
      <c r="T110" s="4"/>
      <c r="U110" s="4"/>
      <c r="V110" s="4"/>
    </row>
    <row r="111" spans="18:26" x14ac:dyDescent="0.25">
      <c r="T111" s="4"/>
      <c r="U111" s="4"/>
      <c r="V111" s="4"/>
    </row>
    <row r="112" spans="18:26" x14ac:dyDescent="0.25">
      <c r="T112" s="4"/>
      <c r="U112" s="4"/>
      <c r="V112" s="4"/>
    </row>
    <row r="113" spans="20:22" x14ac:dyDescent="0.25">
      <c r="T113" s="4"/>
      <c r="U113" s="4"/>
      <c r="V113" s="4"/>
    </row>
    <row r="114" spans="20:22" x14ac:dyDescent="0.25">
      <c r="T114" s="4"/>
      <c r="U114" s="4"/>
      <c r="V114" s="4"/>
    </row>
    <row r="115" spans="20:22" x14ac:dyDescent="0.25">
      <c r="T115" s="4"/>
      <c r="U115" s="4"/>
      <c r="V115" s="4"/>
    </row>
    <row r="116" spans="20:22" x14ac:dyDescent="0.25">
      <c r="T116" s="4"/>
      <c r="U116" s="4"/>
      <c r="V116" s="4"/>
    </row>
    <row r="117" spans="20:22" x14ac:dyDescent="0.25">
      <c r="T117" s="4"/>
      <c r="U117" s="4"/>
      <c r="V117" s="4"/>
    </row>
    <row r="118" spans="20:22" x14ac:dyDescent="0.25">
      <c r="T118" s="4"/>
      <c r="U118" s="4"/>
      <c r="V118" s="4"/>
    </row>
    <row r="119" spans="20:22" x14ac:dyDescent="0.25">
      <c r="T119" s="4"/>
      <c r="U119" s="4"/>
      <c r="V119" s="4"/>
    </row>
    <row r="120" spans="20:22" x14ac:dyDescent="0.25">
      <c r="T120" s="4"/>
      <c r="U120" s="4"/>
      <c r="V120" s="4"/>
    </row>
    <row r="121" spans="20:22" x14ac:dyDescent="0.25">
      <c r="T121" s="4"/>
      <c r="U121" s="4"/>
      <c r="V121" s="4"/>
    </row>
    <row r="122" spans="20:22" x14ac:dyDescent="0.25">
      <c r="T122" s="4"/>
      <c r="U122" s="4"/>
      <c r="V122" s="4"/>
    </row>
    <row r="123" spans="20:22" x14ac:dyDescent="0.25">
      <c r="T123" s="4"/>
      <c r="U123" s="4"/>
      <c r="V123" s="4"/>
    </row>
    <row r="124" spans="20:22" x14ac:dyDescent="0.25">
      <c r="T124" s="4"/>
      <c r="U124" s="4"/>
      <c r="V124" s="4"/>
    </row>
    <row r="125" spans="20:22" x14ac:dyDescent="0.25">
      <c r="T125" s="4"/>
      <c r="U125" s="4"/>
      <c r="V125" s="4"/>
    </row>
    <row r="126" spans="20:22" x14ac:dyDescent="0.25">
      <c r="T126" s="4"/>
      <c r="U126" s="4"/>
      <c r="V126" s="4"/>
    </row>
    <row r="127" spans="20:22" x14ac:dyDescent="0.25">
      <c r="T127" s="4"/>
      <c r="U127" s="4"/>
      <c r="V127" s="4"/>
    </row>
    <row r="128" spans="20:22" x14ac:dyDescent="0.25">
      <c r="T128" s="4"/>
      <c r="U128" s="4"/>
      <c r="V128" s="4"/>
    </row>
    <row r="129" spans="20:22" x14ac:dyDescent="0.25">
      <c r="T129" s="4"/>
      <c r="U129" s="4"/>
      <c r="V129" s="4"/>
    </row>
    <row r="130" spans="20:22" x14ac:dyDescent="0.25">
      <c r="T130" s="4"/>
      <c r="U130" s="4"/>
      <c r="V130" s="4"/>
    </row>
    <row r="131" spans="20:22" x14ac:dyDescent="0.25">
      <c r="T131" s="4"/>
      <c r="U131" s="4"/>
      <c r="V131" s="4"/>
    </row>
    <row r="132" spans="20:22" x14ac:dyDescent="0.25">
      <c r="T132" s="4"/>
      <c r="U132" s="4"/>
      <c r="V132" s="4"/>
    </row>
    <row r="133" spans="20:22" x14ac:dyDescent="0.25">
      <c r="T133" s="4"/>
      <c r="U133" s="4"/>
      <c r="V133" s="4"/>
    </row>
    <row r="134" spans="20:22" x14ac:dyDescent="0.25">
      <c r="T134" s="4"/>
      <c r="U134" s="4"/>
      <c r="V134" s="4"/>
    </row>
    <row r="135" spans="20:22" x14ac:dyDescent="0.25">
      <c r="T135" s="4"/>
      <c r="U135" s="4"/>
      <c r="V135" s="4"/>
    </row>
    <row r="136" spans="20:22" x14ac:dyDescent="0.25">
      <c r="T136" s="4"/>
      <c r="U136" s="4"/>
      <c r="V136" s="4"/>
    </row>
    <row r="137" spans="20:22" x14ac:dyDescent="0.25">
      <c r="T137" s="4"/>
      <c r="U137" s="4"/>
      <c r="V137" s="4"/>
    </row>
    <row r="138" spans="20:22" x14ac:dyDescent="0.25">
      <c r="T138" s="4"/>
      <c r="U138" s="4"/>
      <c r="V138" s="4"/>
    </row>
    <row r="139" spans="20:22" x14ac:dyDescent="0.25">
      <c r="T139" s="4"/>
      <c r="U139" s="4"/>
      <c r="V139" s="4"/>
    </row>
    <row r="140" spans="20:22" x14ac:dyDescent="0.25">
      <c r="T140" s="4"/>
      <c r="U140" s="4"/>
      <c r="V140" s="4"/>
    </row>
    <row r="141" spans="20:22" x14ac:dyDescent="0.25">
      <c r="T141" s="4"/>
      <c r="U141" s="4"/>
      <c r="V141" s="4"/>
    </row>
    <row r="142" spans="20:22" x14ac:dyDescent="0.25">
      <c r="T142" s="4"/>
      <c r="U142" s="4"/>
      <c r="V142" s="4"/>
    </row>
    <row r="143" spans="20:22" x14ac:dyDescent="0.25">
      <c r="T143" s="4"/>
      <c r="U143" s="4"/>
      <c r="V143" s="4"/>
    </row>
    <row r="144" spans="20:22" x14ac:dyDescent="0.25">
      <c r="T144" s="4"/>
      <c r="U144" s="4"/>
      <c r="V144" s="4"/>
    </row>
    <row r="145" spans="20:22" x14ac:dyDescent="0.25">
      <c r="T145" s="4"/>
      <c r="U145" s="4"/>
      <c r="V145" s="4"/>
    </row>
    <row r="146" spans="20:22" x14ac:dyDescent="0.25">
      <c r="T146" s="4"/>
      <c r="U146" s="4"/>
      <c r="V146" s="4"/>
    </row>
    <row r="147" spans="20:22" x14ac:dyDescent="0.25">
      <c r="T147" s="4"/>
      <c r="U147" s="4"/>
      <c r="V147" s="4"/>
    </row>
    <row r="148" spans="20:22" x14ac:dyDescent="0.25">
      <c r="T148" s="4"/>
      <c r="U148" s="4"/>
      <c r="V148" s="4"/>
    </row>
    <row r="149" spans="20:22" x14ac:dyDescent="0.25">
      <c r="T149" s="4"/>
      <c r="U149" s="4"/>
      <c r="V149" s="4"/>
    </row>
    <row r="150" spans="20:22" x14ac:dyDescent="0.25">
      <c r="T150" s="4"/>
      <c r="U150" s="4"/>
      <c r="V150" s="4"/>
    </row>
    <row r="151" spans="20:22" x14ac:dyDescent="0.25">
      <c r="T151" s="4"/>
      <c r="U151" s="4"/>
      <c r="V151" s="4"/>
    </row>
    <row r="152" spans="20:22" x14ac:dyDescent="0.25">
      <c r="T152" s="4"/>
      <c r="U152" s="4"/>
      <c r="V152" s="4"/>
    </row>
    <row r="153" spans="20:22" x14ac:dyDescent="0.25">
      <c r="T153" s="4"/>
      <c r="U153" s="4"/>
      <c r="V153" s="4"/>
    </row>
    <row r="154" spans="20:22" x14ac:dyDescent="0.25">
      <c r="T154" s="4"/>
      <c r="U154" s="4"/>
      <c r="V154" s="4"/>
    </row>
    <row r="155" spans="20:22" x14ac:dyDescent="0.25">
      <c r="T155" s="4"/>
      <c r="U155" s="4"/>
      <c r="V155" s="4"/>
    </row>
    <row r="156" spans="20:22" x14ac:dyDescent="0.25">
      <c r="T156" s="4"/>
      <c r="U156" s="4"/>
      <c r="V156" s="4"/>
    </row>
    <row r="157" spans="20:22" x14ac:dyDescent="0.25">
      <c r="T157" s="4"/>
      <c r="U157" s="4"/>
      <c r="V157" s="4"/>
    </row>
    <row r="158" spans="20:22" x14ac:dyDescent="0.25">
      <c r="T158" s="4"/>
      <c r="U158" s="4"/>
      <c r="V158" s="4"/>
    </row>
    <row r="159" spans="20:22" x14ac:dyDescent="0.25">
      <c r="T159" s="4"/>
      <c r="U159" s="4"/>
      <c r="V159" s="4"/>
    </row>
    <row r="160" spans="20:22" x14ac:dyDescent="0.25">
      <c r="T160" s="4"/>
      <c r="U160" s="4"/>
      <c r="V160" s="4"/>
    </row>
    <row r="161" spans="20:22" x14ac:dyDescent="0.25">
      <c r="T161" s="4"/>
      <c r="U161" s="4"/>
      <c r="V161" s="4"/>
    </row>
    <row r="162" spans="20:22" x14ac:dyDescent="0.25">
      <c r="T162" s="4"/>
      <c r="U162" s="4"/>
      <c r="V162" s="4"/>
    </row>
    <row r="163" spans="20:22" x14ac:dyDescent="0.25">
      <c r="T163" s="4"/>
      <c r="U163" s="4"/>
      <c r="V163" s="4"/>
    </row>
    <row r="164" spans="20:22" x14ac:dyDescent="0.25">
      <c r="T164" s="4"/>
      <c r="U164" s="4"/>
      <c r="V164" s="4"/>
    </row>
    <row r="165" spans="20:22" x14ac:dyDescent="0.25">
      <c r="T165" s="4"/>
      <c r="U165" s="4"/>
      <c r="V165" s="4"/>
    </row>
    <row r="166" spans="20:22" x14ac:dyDescent="0.25">
      <c r="T166" s="4"/>
      <c r="U166" s="4"/>
      <c r="V166" s="4"/>
    </row>
    <row r="167" spans="20:22" x14ac:dyDescent="0.25">
      <c r="T167" s="4"/>
      <c r="U167" s="4"/>
      <c r="V167" s="4"/>
    </row>
    <row r="168" spans="20:22" x14ac:dyDescent="0.25">
      <c r="T168" s="4"/>
      <c r="U168" s="4"/>
      <c r="V168" s="4"/>
    </row>
    <row r="169" spans="20:22" x14ac:dyDescent="0.25">
      <c r="T169" s="4"/>
      <c r="U169" s="4"/>
      <c r="V169" s="4"/>
    </row>
    <row r="170" spans="20:22" x14ac:dyDescent="0.25">
      <c r="T170" s="4"/>
      <c r="U170" s="4"/>
      <c r="V170" s="4"/>
    </row>
    <row r="171" spans="20:22" x14ac:dyDescent="0.25">
      <c r="T171" s="4"/>
      <c r="U171" s="4"/>
      <c r="V171" s="4"/>
    </row>
    <row r="172" spans="20:22" x14ac:dyDescent="0.25">
      <c r="T172" s="4"/>
      <c r="U172" s="4"/>
      <c r="V172" s="4"/>
    </row>
    <row r="173" spans="20:22" x14ac:dyDescent="0.25">
      <c r="T173" s="4"/>
      <c r="U173" s="4"/>
      <c r="V173" s="4"/>
    </row>
    <row r="174" spans="20:22" x14ac:dyDescent="0.25">
      <c r="T174" s="4"/>
      <c r="U174" s="4"/>
      <c r="V174" s="4"/>
    </row>
    <row r="175" spans="20:22" x14ac:dyDescent="0.25">
      <c r="T175" s="4"/>
      <c r="U175" s="4"/>
      <c r="V175" s="4"/>
    </row>
    <row r="176" spans="20:22" x14ac:dyDescent="0.25">
      <c r="T176" s="4"/>
      <c r="U176" s="4"/>
      <c r="V176" s="4"/>
    </row>
    <row r="177" spans="20:22" x14ac:dyDescent="0.25">
      <c r="T177" s="4"/>
      <c r="U177" s="4"/>
      <c r="V177" s="4"/>
    </row>
    <row r="178" spans="20:22" x14ac:dyDescent="0.25">
      <c r="T178" s="4"/>
      <c r="U178" s="4"/>
      <c r="V178" s="4"/>
    </row>
    <row r="179" spans="20:22" x14ac:dyDescent="0.25">
      <c r="T179" s="4"/>
      <c r="U179" s="4"/>
      <c r="V179" s="4"/>
    </row>
    <row r="180" spans="20:22" x14ac:dyDescent="0.25">
      <c r="T180" s="4"/>
      <c r="U180" s="4"/>
      <c r="V180" s="4"/>
    </row>
    <row r="181" spans="20:22" x14ac:dyDescent="0.25">
      <c r="T181" s="4"/>
      <c r="U181" s="4"/>
      <c r="V181" s="4"/>
    </row>
    <row r="182" spans="20:22" x14ac:dyDescent="0.25">
      <c r="T182" s="4"/>
      <c r="U182" s="4"/>
      <c r="V182" s="4"/>
    </row>
    <row r="183" spans="20:22" x14ac:dyDescent="0.25">
      <c r="T183" s="4"/>
      <c r="U183" s="4"/>
      <c r="V183" s="4"/>
    </row>
    <row r="184" spans="20:22" x14ac:dyDescent="0.25">
      <c r="T184" s="4"/>
      <c r="U184" s="4"/>
      <c r="V184" s="4"/>
    </row>
    <row r="185" spans="20:22" x14ac:dyDescent="0.25">
      <c r="T185" s="4"/>
      <c r="U185" s="4"/>
      <c r="V185" s="4"/>
    </row>
    <row r="186" spans="20:22" x14ac:dyDescent="0.25">
      <c r="T186" s="4"/>
      <c r="U186" s="4"/>
      <c r="V186" s="4"/>
    </row>
    <row r="187" spans="20:22" x14ac:dyDescent="0.25">
      <c r="T187" s="4"/>
      <c r="U187" s="4"/>
      <c r="V187" s="4"/>
    </row>
    <row r="188" spans="20:22" x14ac:dyDescent="0.25">
      <c r="T188" s="4"/>
      <c r="U188" s="4"/>
      <c r="V188" s="4"/>
    </row>
    <row r="189" spans="20:22" x14ac:dyDescent="0.25">
      <c r="T189" s="4"/>
      <c r="U189" s="4"/>
      <c r="V189" s="4"/>
    </row>
    <row r="190" spans="20:22" x14ac:dyDescent="0.25">
      <c r="T190" s="4"/>
      <c r="U190" s="4"/>
      <c r="V190" s="4"/>
    </row>
    <row r="191" spans="20:22" x14ac:dyDescent="0.25">
      <c r="T191" s="4"/>
      <c r="U191" s="4"/>
      <c r="V191" s="4"/>
    </row>
    <row r="192" spans="20:22" x14ac:dyDescent="0.25">
      <c r="T192" s="4"/>
      <c r="U192" s="4"/>
      <c r="V192" s="4"/>
    </row>
    <row r="193" spans="20:22" x14ac:dyDescent="0.25">
      <c r="T193" s="4"/>
      <c r="U193" s="4"/>
      <c r="V193" s="4"/>
    </row>
    <row r="194" spans="20:22" x14ac:dyDescent="0.25">
      <c r="T194" s="4"/>
      <c r="U194" s="4"/>
      <c r="V194" s="4"/>
    </row>
    <row r="195" spans="20:22" x14ac:dyDescent="0.25">
      <c r="T195" s="4"/>
      <c r="U195" s="4"/>
      <c r="V195" s="4"/>
    </row>
    <row r="196" spans="20:22" x14ac:dyDescent="0.25">
      <c r="T196" s="4"/>
      <c r="U196" s="4"/>
      <c r="V196" s="4"/>
    </row>
    <row r="197" spans="20:22" x14ac:dyDescent="0.25">
      <c r="T197" s="4"/>
      <c r="U197" s="4"/>
      <c r="V197" s="4"/>
    </row>
    <row r="198" spans="20:22" x14ac:dyDescent="0.25">
      <c r="T198" s="4"/>
      <c r="U198" s="4"/>
      <c r="V198" s="4"/>
    </row>
    <row r="199" spans="20:22" x14ac:dyDescent="0.25">
      <c r="T199" s="4"/>
      <c r="U199" s="4"/>
      <c r="V199" s="4"/>
    </row>
    <row r="200" spans="20:22" x14ac:dyDescent="0.25">
      <c r="T200" s="4"/>
      <c r="U200" s="4"/>
      <c r="V200" s="4"/>
    </row>
    <row r="201" spans="20:22" x14ac:dyDescent="0.25">
      <c r="T201" s="4"/>
      <c r="U201" s="4"/>
      <c r="V201" s="4"/>
    </row>
    <row r="202" spans="20:22" x14ac:dyDescent="0.25">
      <c r="T202" s="4"/>
      <c r="U202" s="4"/>
      <c r="V202" s="4"/>
    </row>
    <row r="203" spans="20:22" x14ac:dyDescent="0.25">
      <c r="T203" s="4"/>
      <c r="U203" s="4"/>
      <c r="V203" s="4"/>
    </row>
    <row r="204" spans="20:22" x14ac:dyDescent="0.25">
      <c r="T204" s="4"/>
      <c r="U204" s="4"/>
      <c r="V204" s="4"/>
    </row>
    <row r="205" spans="20:22" x14ac:dyDescent="0.25">
      <c r="T205" s="4"/>
      <c r="U205" s="4"/>
      <c r="V205" s="4"/>
    </row>
    <row r="206" spans="20:22" x14ac:dyDescent="0.25">
      <c r="T206" s="4"/>
      <c r="U206" s="4"/>
      <c r="V206" s="4"/>
    </row>
    <row r="207" spans="20:22" x14ac:dyDescent="0.25">
      <c r="T207" s="4"/>
      <c r="U207" s="4"/>
      <c r="V207" s="4"/>
    </row>
    <row r="208" spans="20:22" x14ac:dyDescent="0.25">
      <c r="T208" s="4"/>
      <c r="U208" s="4"/>
      <c r="V208" s="4"/>
    </row>
    <row r="209" spans="20:22" x14ac:dyDescent="0.25">
      <c r="T209" s="4"/>
      <c r="U209" s="4"/>
      <c r="V209" s="4"/>
    </row>
    <row r="210" spans="20:22" x14ac:dyDescent="0.25">
      <c r="T210" s="4"/>
      <c r="U210" s="4"/>
      <c r="V210" s="4"/>
    </row>
    <row r="211" spans="20:22" x14ac:dyDescent="0.25">
      <c r="T211" s="4"/>
      <c r="U211" s="4"/>
      <c r="V211" s="4"/>
    </row>
    <row r="212" spans="20:22" x14ac:dyDescent="0.25">
      <c r="T212" s="4"/>
      <c r="U212" s="4"/>
      <c r="V212" s="4"/>
    </row>
    <row r="213" spans="20:22" x14ac:dyDescent="0.25">
      <c r="T213" s="4"/>
      <c r="U213" s="4"/>
      <c r="V213" s="4"/>
    </row>
    <row r="214" spans="20:22" x14ac:dyDescent="0.25">
      <c r="T214" s="4"/>
      <c r="U214" s="4"/>
      <c r="V214" s="4"/>
    </row>
    <row r="215" spans="20:22" x14ac:dyDescent="0.25">
      <c r="T215" s="4"/>
      <c r="U215" s="4"/>
      <c r="V215" s="4"/>
    </row>
    <row r="216" spans="20:22" x14ac:dyDescent="0.25">
      <c r="T216" s="4"/>
      <c r="U216" s="4"/>
      <c r="V216" s="4"/>
    </row>
    <row r="217" spans="20:22" x14ac:dyDescent="0.25">
      <c r="T217" s="4"/>
      <c r="U217" s="4"/>
      <c r="V217" s="4"/>
    </row>
    <row r="218" spans="20:22" x14ac:dyDescent="0.25">
      <c r="T218" s="4"/>
      <c r="U218" s="4"/>
      <c r="V218" s="4"/>
    </row>
    <row r="219" spans="20:22" x14ac:dyDescent="0.25">
      <c r="T219" s="4"/>
      <c r="U219" s="4"/>
      <c r="V219" s="4"/>
    </row>
    <row r="220" spans="20:22" x14ac:dyDescent="0.25">
      <c r="T220" s="4"/>
      <c r="U220" s="4"/>
      <c r="V220" s="4"/>
    </row>
    <row r="221" spans="20:22" x14ac:dyDescent="0.25">
      <c r="T221" s="4"/>
      <c r="U221" s="4"/>
      <c r="V221" s="4"/>
    </row>
    <row r="222" spans="20:22" x14ac:dyDescent="0.25">
      <c r="T222" s="4"/>
      <c r="U222" s="4"/>
      <c r="V222" s="4"/>
    </row>
    <row r="223" spans="20:22" x14ac:dyDescent="0.25">
      <c r="T223" s="4"/>
      <c r="U223" s="4"/>
      <c r="V223" s="4"/>
    </row>
    <row r="224" spans="20:22" x14ac:dyDescent="0.25">
      <c r="T224" s="4"/>
      <c r="U224" s="4"/>
      <c r="V224" s="4"/>
    </row>
    <row r="225" spans="20:22" x14ac:dyDescent="0.25">
      <c r="T225" s="4"/>
      <c r="U225" s="4"/>
      <c r="V225" s="4"/>
    </row>
    <row r="226" spans="20:22" x14ac:dyDescent="0.25">
      <c r="T226" s="4"/>
      <c r="U226" s="4"/>
      <c r="V226" s="4"/>
    </row>
    <row r="227" spans="20:22" x14ac:dyDescent="0.25">
      <c r="T227" s="4"/>
      <c r="U227" s="4"/>
      <c r="V227" s="4"/>
    </row>
    <row r="228" spans="20:22" x14ac:dyDescent="0.25">
      <c r="T228" s="4"/>
      <c r="U228" s="4"/>
      <c r="V228" s="4"/>
    </row>
    <row r="229" spans="20:22" x14ac:dyDescent="0.25">
      <c r="T229" s="4"/>
      <c r="U229" s="4"/>
      <c r="V229" s="4"/>
    </row>
    <row r="230" spans="20:22" x14ac:dyDescent="0.25">
      <c r="T230" s="4"/>
      <c r="U230" s="4"/>
      <c r="V230" s="4"/>
    </row>
    <row r="231" spans="20:22" x14ac:dyDescent="0.25">
      <c r="T231" s="4"/>
      <c r="U231" s="4"/>
      <c r="V231" s="4"/>
    </row>
    <row r="232" spans="20:22" x14ac:dyDescent="0.25">
      <c r="T232" s="4"/>
      <c r="U232" s="4"/>
      <c r="V232" s="4"/>
    </row>
    <row r="233" spans="20:22" x14ac:dyDescent="0.25">
      <c r="T233" s="4"/>
      <c r="U233" s="4"/>
      <c r="V233" s="4"/>
    </row>
    <row r="234" spans="20:22" x14ac:dyDescent="0.25">
      <c r="T234" s="4"/>
      <c r="U234" s="4"/>
      <c r="V234" s="4"/>
    </row>
    <row r="235" spans="20:22" x14ac:dyDescent="0.25">
      <c r="T235" s="4"/>
      <c r="U235" s="4"/>
      <c r="V235" s="4"/>
    </row>
    <row r="236" spans="20:22" x14ac:dyDescent="0.25">
      <c r="T236" s="4"/>
      <c r="U236" s="4"/>
      <c r="V236" s="4"/>
    </row>
    <row r="237" spans="20:22" x14ac:dyDescent="0.25">
      <c r="T237" s="4"/>
      <c r="U237" s="4"/>
      <c r="V237" s="4"/>
    </row>
    <row r="238" spans="20:22" x14ac:dyDescent="0.25">
      <c r="T238" s="4"/>
      <c r="U238" s="4"/>
      <c r="V238" s="4"/>
    </row>
    <row r="239" spans="20:22" x14ac:dyDescent="0.25">
      <c r="T239" s="4"/>
      <c r="U239" s="4"/>
      <c r="V239" s="4"/>
    </row>
    <row r="240" spans="20:22" x14ac:dyDescent="0.25">
      <c r="T240" s="4"/>
      <c r="U240" s="4"/>
      <c r="V240" s="4"/>
    </row>
    <row r="241" spans="20:22" x14ac:dyDescent="0.25">
      <c r="T241" s="4"/>
      <c r="U241" s="4"/>
      <c r="V241" s="4"/>
    </row>
    <row r="242" spans="20:22" x14ac:dyDescent="0.25">
      <c r="T242" s="4"/>
      <c r="U242" s="4"/>
      <c r="V242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ci1alx</dc:creator>
  <cp:lastModifiedBy>ci1alx</cp:lastModifiedBy>
  <dcterms:created xsi:type="dcterms:W3CDTF">2022-03-29T18:30:27Z</dcterms:created>
  <dcterms:modified xsi:type="dcterms:W3CDTF">2022-06-09T12:31:29Z</dcterms:modified>
</cp:coreProperties>
</file>