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bbert\Desktop\Metingen\"/>
    </mc:Choice>
  </mc:AlternateContent>
  <bookViews>
    <workbookView xWindow="0" yWindow="0" windowWidth="16380" windowHeight="8190" activeTab="2"/>
  </bookViews>
  <sheets>
    <sheet name="Kalibratiemetingen" sheetId="1" r:id="rId1"/>
    <sheet name="Pivot Table_Kalibratiemetingen_" sheetId="2" r:id="rId2"/>
    <sheet name="Grafiek_kalibratiemetingen" sheetId="6" r:id="rId3"/>
    <sheet name="LegePeriodicos" sheetId="3" r:id="rId4"/>
    <sheet name="Impedantiemeter" sheetId="4" r:id="rId5"/>
    <sheet name="PeriodeTest" sheetId="5" r:id="rId6"/>
  </sheets>
  <definedNames>
    <definedName name="_xlnm._FilterDatabase" localSheetId="2" hidden="1">Grafiek_kalibratiemetingen!$T$2:$U$236</definedName>
  </definedNames>
  <calcPr calcId="171027" iterateDelta="1E-4"/>
</workbook>
</file>

<file path=xl/calcChain.xml><?xml version="1.0" encoding="utf-8"?>
<calcChain xmlns="http://schemas.openxmlformats.org/spreadsheetml/2006/main">
  <c r="Z89" i="6" l="1"/>
  <c r="Z90" i="6"/>
  <c r="Z91" i="6"/>
  <c r="Z93" i="6"/>
  <c r="Z94" i="6"/>
  <c r="Z95" i="6"/>
  <c r="Z96" i="6"/>
  <c r="Z97" i="6"/>
  <c r="Z98" i="6"/>
  <c r="Z99" i="6"/>
  <c r="Z100" i="6"/>
  <c r="Z101" i="6"/>
  <c r="Z102" i="6"/>
  <c r="Z103" i="6"/>
  <c r="Z104" i="6"/>
  <c r="Z105" i="6"/>
  <c r="Z106" i="6"/>
  <c r="Z107" i="6"/>
  <c r="Z108" i="6"/>
  <c r="Z109" i="6"/>
  <c r="Z110" i="6"/>
  <c r="Z111" i="6"/>
  <c r="Z112" i="6"/>
  <c r="Z113" i="6"/>
  <c r="Z114" i="6"/>
  <c r="Z115" i="6"/>
  <c r="Z116" i="6"/>
  <c r="Z117" i="6"/>
  <c r="Z118" i="6"/>
  <c r="Z119" i="6"/>
  <c r="Z120" i="6"/>
  <c r="Z121" i="6"/>
  <c r="Z122" i="6"/>
  <c r="Z123" i="6"/>
  <c r="Z124" i="6"/>
  <c r="Z125" i="6"/>
  <c r="Z126" i="6"/>
  <c r="Z127" i="6"/>
  <c r="Z128" i="6"/>
  <c r="Z129" i="6"/>
  <c r="Z130" i="6"/>
  <c r="Z131" i="6"/>
  <c r="Z132" i="6"/>
  <c r="Z133" i="6"/>
  <c r="Z134" i="6"/>
  <c r="Z135" i="6"/>
  <c r="Z136" i="6"/>
  <c r="Z137" i="6"/>
  <c r="Z138" i="6"/>
  <c r="Z139" i="6"/>
  <c r="Z140" i="6"/>
  <c r="Z141" i="6"/>
  <c r="Z142" i="6"/>
  <c r="Z143" i="6"/>
  <c r="Z144" i="6"/>
  <c r="Z145" i="6"/>
  <c r="Z146" i="6"/>
  <c r="Z147" i="6"/>
  <c r="Z148" i="6"/>
  <c r="Z149" i="6"/>
  <c r="Z150" i="6"/>
  <c r="Z151" i="6"/>
  <c r="Z152" i="6"/>
  <c r="Z153" i="6"/>
  <c r="Z154" i="6"/>
  <c r="Z155" i="6"/>
  <c r="Z156" i="6"/>
  <c r="Z157" i="6"/>
  <c r="Z158" i="6"/>
  <c r="Z159" i="6"/>
  <c r="Z160" i="6"/>
  <c r="Z161" i="6"/>
  <c r="Z162" i="6"/>
  <c r="Z163" i="6"/>
  <c r="Z164" i="6"/>
  <c r="Z165" i="6"/>
  <c r="Z166" i="6"/>
  <c r="Z167" i="6"/>
  <c r="Z168" i="6"/>
  <c r="Z169" i="6"/>
  <c r="Z170" i="6"/>
  <c r="Z171" i="6"/>
  <c r="Z172" i="6"/>
  <c r="Z173" i="6"/>
  <c r="Z174" i="6"/>
  <c r="Z175" i="6"/>
  <c r="Z88" i="6"/>
  <c r="X179" i="6"/>
  <c r="X180" i="6"/>
  <c r="X181" i="6"/>
  <c r="X182" i="6"/>
  <c r="X183" i="6"/>
  <c r="X184" i="6"/>
  <c r="X185" i="6"/>
  <c r="X186" i="6"/>
  <c r="X187" i="6"/>
  <c r="X188" i="6"/>
  <c r="X189" i="6"/>
  <c r="X190" i="6"/>
  <c r="X191" i="6"/>
  <c r="X192" i="6"/>
  <c r="X193" i="6"/>
  <c r="X194" i="6"/>
  <c r="X195" i="6"/>
  <c r="X196" i="6"/>
  <c r="X197" i="6"/>
  <c r="X198" i="6"/>
  <c r="X199" i="6"/>
  <c r="X200" i="6"/>
  <c r="X201" i="6"/>
  <c r="X202" i="6"/>
  <c r="X203" i="6"/>
  <c r="X204" i="6"/>
  <c r="X205" i="6"/>
  <c r="X206" i="6"/>
  <c r="X207" i="6"/>
  <c r="X208" i="6"/>
  <c r="X209" i="6"/>
  <c r="X210" i="6"/>
  <c r="X211" i="6"/>
  <c r="X212" i="6"/>
  <c r="X213" i="6"/>
  <c r="X214" i="6"/>
  <c r="X215" i="6"/>
  <c r="X216" i="6"/>
  <c r="X217" i="6"/>
  <c r="X218" i="6"/>
  <c r="X219" i="6"/>
  <c r="X220" i="6"/>
  <c r="X221" i="6"/>
  <c r="X222" i="6"/>
  <c r="X223" i="6"/>
  <c r="X224" i="6"/>
  <c r="X225" i="6"/>
  <c r="X226" i="6"/>
  <c r="X227" i="6"/>
  <c r="X228" i="6"/>
  <c r="X229" i="6"/>
  <c r="X230" i="6"/>
  <c r="X231" i="6"/>
  <c r="X232" i="6"/>
  <c r="X233" i="6"/>
  <c r="X234" i="6"/>
  <c r="X235" i="6"/>
  <c r="X236" i="6"/>
  <c r="X4" i="6"/>
  <c r="X5" i="6"/>
  <c r="X6" i="6"/>
  <c r="X7" i="6"/>
  <c r="X8" i="6"/>
  <c r="X9" i="6"/>
  <c r="X10" i="6"/>
  <c r="X11" i="6"/>
  <c r="X12" i="6"/>
  <c r="X13" i="6"/>
  <c r="X14" i="6"/>
  <c r="X15" i="6"/>
  <c r="X16" i="6"/>
  <c r="X17" i="6"/>
  <c r="X18" i="6"/>
  <c r="X19" i="6"/>
  <c r="X20" i="6"/>
  <c r="X21" i="6"/>
  <c r="X22" i="6"/>
  <c r="X23" i="6"/>
  <c r="X24" i="6"/>
  <c r="X25" i="6"/>
  <c r="X26" i="6"/>
  <c r="X27" i="6"/>
  <c r="X28" i="6"/>
  <c r="X29" i="6"/>
  <c r="X30" i="6"/>
  <c r="X31" i="6"/>
  <c r="X32" i="6"/>
  <c r="X33" i="6"/>
  <c r="X34" i="6"/>
  <c r="X35" i="6"/>
  <c r="X36" i="6"/>
  <c r="X37" i="6"/>
  <c r="X38" i="6"/>
  <c r="X39" i="6"/>
  <c r="X40" i="6"/>
  <c r="X41" i="6"/>
  <c r="X42" i="6"/>
  <c r="X43" i="6"/>
  <c r="X44" i="6"/>
  <c r="X45" i="6"/>
  <c r="X46" i="6"/>
  <c r="X47" i="6"/>
  <c r="X48" i="6"/>
  <c r="X49" i="6"/>
  <c r="X50" i="6"/>
  <c r="X51" i="6"/>
  <c r="X52" i="6"/>
  <c r="X53" i="6"/>
  <c r="X54" i="6"/>
  <c r="X55" i="6"/>
  <c r="X56" i="6"/>
  <c r="X57" i="6"/>
  <c r="X58" i="6"/>
  <c r="X59" i="6"/>
  <c r="X60" i="6"/>
  <c r="X61" i="6"/>
  <c r="X62" i="6"/>
  <c r="X63" i="6"/>
  <c r="X64" i="6"/>
  <c r="X65" i="6"/>
  <c r="X66" i="6"/>
  <c r="X67" i="6"/>
  <c r="X68" i="6"/>
  <c r="X69" i="6"/>
  <c r="X70" i="6"/>
  <c r="X71" i="6"/>
  <c r="X72" i="6"/>
  <c r="X73" i="6"/>
  <c r="X74" i="6"/>
  <c r="X75" i="6"/>
  <c r="X76" i="6"/>
  <c r="X77" i="6"/>
  <c r="X78" i="6"/>
  <c r="X79" i="6"/>
  <c r="X80" i="6"/>
  <c r="X81" i="6"/>
  <c r="X82" i="6"/>
  <c r="X83" i="6"/>
  <c r="X84" i="6"/>
  <c r="X85" i="6"/>
  <c r="X86" i="6"/>
  <c r="X87" i="6"/>
  <c r="X88" i="6"/>
  <c r="X89" i="6"/>
  <c r="X90" i="6"/>
  <c r="X91" i="6"/>
  <c r="X93" i="6"/>
  <c r="X94" i="6"/>
  <c r="X95" i="6"/>
  <c r="X96" i="6"/>
  <c r="X97" i="6"/>
  <c r="X98" i="6"/>
  <c r="X99" i="6"/>
  <c r="X100" i="6"/>
  <c r="X101" i="6"/>
  <c r="X102" i="6"/>
  <c r="X103" i="6"/>
  <c r="X104" i="6"/>
  <c r="X105" i="6"/>
  <c r="X106" i="6"/>
  <c r="X107" i="6"/>
  <c r="X108" i="6"/>
  <c r="X109" i="6"/>
  <c r="X110" i="6"/>
  <c r="X111" i="6"/>
  <c r="X112" i="6"/>
  <c r="X113" i="6"/>
  <c r="X114" i="6"/>
  <c r="X115" i="6"/>
  <c r="X116" i="6"/>
  <c r="X117" i="6"/>
  <c r="X118" i="6"/>
  <c r="X119" i="6"/>
  <c r="X120" i="6"/>
  <c r="X121" i="6"/>
  <c r="X122" i="6"/>
  <c r="X123" i="6"/>
  <c r="X124" i="6"/>
  <c r="X125" i="6"/>
  <c r="X126" i="6"/>
  <c r="X127" i="6"/>
  <c r="X128" i="6"/>
  <c r="X129" i="6"/>
  <c r="X130" i="6"/>
  <c r="X131" i="6"/>
  <c r="X132" i="6"/>
  <c r="X133" i="6"/>
  <c r="X134" i="6"/>
  <c r="X135" i="6"/>
  <c r="X136" i="6"/>
  <c r="X137" i="6"/>
  <c r="X138" i="6"/>
  <c r="X139" i="6"/>
  <c r="X140" i="6"/>
  <c r="X141" i="6"/>
  <c r="X142" i="6"/>
  <c r="X143" i="6"/>
  <c r="X144" i="6"/>
  <c r="X145" i="6"/>
  <c r="X146" i="6"/>
  <c r="X147" i="6"/>
  <c r="X148" i="6"/>
  <c r="X149" i="6"/>
  <c r="X150" i="6"/>
  <c r="X151" i="6"/>
  <c r="X152" i="6"/>
  <c r="X153" i="6"/>
  <c r="X154" i="6"/>
  <c r="X155" i="6"/>
  <c r="X156" i="6"/>
  <c r="X157" i="6"/>
  <c r="X158" i="6"/>
  <c r="X159" i="6"/>
  <c r="X160" i="6"/>
  <c r="X161" i="6"/>
  <c r="X162" i="6"/>
  <c r="X163" i="6"/>
  <c r="X164" i="6"/>
  <c r="X165" i="6"/>
  <c r="X166" i="6"/>
  <c r="X167" i="6"/>
  <c r="X168" i="6"/>
  <c r="X169" i="6"/>
  <c r="X170" i="6"/>
  <c r="X171" i="6"/>
  <c r="X172" i="6"/>
  <c r="X173" i="6"/>
  <c r="X174" i="6"/>
  <c r="X175" i="6"/>
  <c r="X176" i="6"/>
  <c r="X177" i="6"/>
  <c r="X178" i="6"/>
  <c r="X3" i="6"/>
  <c r="W4" i="6"/>
  <c r="W5" i="6"/>
  <c r="W6" i="6"/>
  <c r="W7" i="6"/>
  <c r="W8" i="6"/>
  <c r="W9" i="6"/>
  <c r="W10" i="6"/>
  <c r="W11" i="6"/>
  <c r="W12" i="6"/>
  <c r="W13" i="6"/>
  <c r="W14" i="6"/>
  <c r="W15" i="6"/>
  <c r="W16" i="6"/>
  <c r="W17" i="6"/>
  <c r="W18" i="6"/>
  <c r="W19" i="6"/>
  <c r="W20" i="6"/>
  <c r="W21" i="6"/>
  <c r="W22" i="6"/>
  <c r="W23" i="6"/>
  <c r="W24" i="6"/>
  <c r="W25" i="6"/>
  <c r="W26" i="6"/>
  <c r="W27" i="6"/>
  <c r="W28" i="6"/>
  <c r="W29" i="6"/>
  <c r="W30" i="6"/>
  <c r="W31" i="6"/>
  <c r="W32" i="6"/>
  <c r="W33" i="6"/>
  <c r="W34" i="6"/>
  <c r="W35" i="6"/>
  <c r="W36" i="6"/>
  <c r="W37" i="6"/>
  <c r="W38" i="6"/>
  <c r="W39" i="6"/>
  <c r="W40" i="6"/>
  <c r="W41" i="6"/>
  <c r="W42" i="6"/>
  <c r="W43" i="6"/>
  <c r="W44" i="6"/>
  <c r="W45" i="6"/>
  <c r="W46" i="6"/>
  <c r="W47" i="6"/>
  <c r="W48" i="6"/>
  <c r="W49" i="6"/>
  <c r="W50" i="6"/>
  <c r="W51" i="6"/>
  <c r="W52" i="6"/>
  <c r="W53" i="6"/>
  <c r="W54" i="6"/>
  <c r="W55" i="6"/>
  <c r="W56" i="6"/>
  <c r="W57" i="6"/>
  <c r="W58" i="6"/>
  <c r="W59" i="6"/>
  <c r="W60" i="6"/>
  <c r="W61" i="6"/>
  <c r="W62" i="6"/>
  <c r="W63" i="6"/>
  <c r="W64" i="6"/>
  <c r="W65" i="6"/>
  <c r="W66" i="6"/>
  <c r="W67" i="6"/>
  <c r="W68" i="6"/>
  <c r="W69" i="6"/>
  <c r="W70" i="6"/>
  <c r="W71" i="6"/>
  <c r="W72" i="6"/>
  <c r="W73" i="6"/>
  <c r="W74" i="6"/>
  <c r="W75" i="6"/>
  <c r="W76" i="6"/>
  <c r="W77" i="6"/>
  <c r="W78" i="6"/>
  <c r="W79" i="6"/>
  <c r="W80" i="6"/>
  <c r="W81" i="6"/>
  <c r="W82" i="6"/>
  <c r="W83" i="6"/>
  <c r="W84" i="6"/>
  <c r="W85" i="6"/>
  <c r="W86" i="6"/>
  <c r="W87" i="6"/>
  <c r="W88" i="6"/>
  <c r="W89" i="6"/>
  <c r="W90" i="6"/>
  <c r="W91" i="6"/>
  <c r="W93" i="6"/>
  <c r="W94" i="6"/>
  <c r="W95" i="6"/>
  <c r="W96" i="6"/>
  <c r="W97" i="6"/>
  <c r="W98" i="6"/>
  <c r="W99" i="6"/>
  <c r="W100" i="6"/>
  <c r="W101" i="6"/>
  <c r="W102" i="6"/>
  <c r="W103" i="6"/>
  <c r="W104" i="6"/>
  <c r="W105" i="6"/>
  <c r="W106" i="6"/>
  <c r="W107" i="6"/>
  <c r="W108" i="6"/>
  <c r="W109" i="6"/>
  <c r="W110" i="6"/>
  <c r="W111" i="6"/>
  <c r="W112" i="6"/>
  <c r="W113" i="6"/>
  <c r="W114" i="6"/>
  <c r="W115" i="6"/>
  <c r="W116" i="6"/>
  <c r="W117" i="6"/>
  <c r="W118" i="6"/>
  <c r="W119" i="6"/>
  <c r="W120" i="6"/>
  <c r="W121" i="6"/>
  <c r="W122" i="6"/>
  <c r="W123" i="6"/>
  <c r="W124" i="6"/>
  <c r="W125" i="6"/>
  <c r="W126" i="6"/>
  <c r="W127" i="6"/>
  <c r="W128" i="6"/>
  <c r="W129" i="6"/>
  <c r="W130" i="6"/>
  <c r="W131" i="6"/>
  <c r="W132" i="6"/>
  <c r="W133" i="6"/>
  <c r="W134" i="6"/>
  <c r="W135" i="6"/>
  <c r="W136" i="6"/>
  <c r="W137" i="6"/>
  <c r="W138" i="6"/>
  <c r="W139" i="6"/>
  <c r="W140" i="6"/>
  <c r="W141" i="6"/>
  <c r="W142" i="6"/>
  <c r="W143" i="6"/>
  <c r="W144" i="6"/>
  <c r="W145" i="6"/>
  <c r="W146" i="6"/>
  <c r="W147" i="6"/>
  <c r="W148" i="6"/>
  <c r="W149" i="6"/>
  <c r="W150" i="6"/>
  <c r="W151" i="6"/>
  <c r="W152" i="6"/>
  <c r="W153" i="6"/>
  <c r="W154" i="6"/>
  <c r="W155" i="6"/>
  <c r="W156" i="6"/>
  <c r="W157" i="6"/>
  <c r="W158" i="6"/>
  <c r="W159" i="6"/>
  <c r="W160" i="6"/>
  <c r="W161" i="6"/>
  <c r="W162" i="6"/>
  <c r="W163" i="6"/>
  <c r="W164" i="6"/>
  <c r="W165" i="6"/>
  <c r="W166" i="6"/>
  <c r="W167" i="6"/>
  <c r="W168" i="6"/>
  <c r="W169" i="6"/>
  <c r="W170" i="6"/>
  <c r="W171" i="6"/>
  <c r="W172" i="6"/>
  <c r="W173" i="6"/>
  <c r="W174" i="6"/>
  <c r="W175" i="6"/>
  <c r="W176" i="6"/>
  <c r="W177" i="6"/>
  <c r="W178" i="6"/>
  <c r="W179" i="6"/>
  <c r="W180" i="6"/>
  <c r="W181" i="6"/>
  <c r="W182" i="6"/>
  <c r="W183" i="6"/>
  <c r="W184" i="6"/>
  <c r="W185" i="6"/>
  <c r="W186" i="6"/>
  <c r="W187" i="6"/>
  <c r="W188" i="6"/>
  <c r="W189" i="6"/>
  <c r="W190" i="6"/>
  <c r="W191" i="6"/>
  <c r="W192" i="6"/>
  <c r="W193" i="6"/>
  <c r="W194" i="6"/>
  <c r="W195" i="6"/>
  <c r="W196" i="6"/>
  <c r="W197" i="6"/>
  <c r="W198" i="6"/>
  <c r="W199" i="6"/>
  <c r="W200" i="6"/>
  <c r="W201" i="6"/>
  <c r="W202" i="6"/>
  <c r="W203" i="6"/>
  <c r="W204" i="6"/>
  <c r="W205" i="6"/>
  <c r="W206" i="6"/>
  <c r="W207" i="6"/>
  <c r="W208" i="6"/>
  <c r="W209" i="6"/>
  <c r="W210" i="6"/>
  <c r="W211" i="6"/>
  <c r="W212" i="6"/>
  <c r="W213" i="6"/>
  <c r="W214" i="6"/>
  <c r="W215" i="6"/>
  <c r="W216" i="6"/>
  <c r="W217" i="6"/>
  <c r="W218" i="6"/>
  <c r="W219" i="6"/>
  <c r="W220" i="6"/>
  <c r="W221" i="6"/>
  <c r="W222" i="6"/>
  <c r="W223" i="6"/>
  <c r="W224" i="6"/>
  <c r="W225" i="6"/>
  <c r="W226" i="6"/>
  <c r="W227" i="6"/>
  <c r="W228" i="6"/>
  <c r="W229" i="6"/>
  <c r="W230" i="6"/>
  <c r="W231" i="6"/>
  <c r="W232" i="6"/>
  <c r="W233" i="6"/>
  <c r="W234" i="6"/>
  <c r="W235" i="6"/>
  <c r="W236" i="6"/>
  <c r="W237" i="6"/>
  <c r="W238" i="6"/>
  <c r="V227" i="6"/>
  <c r="U14" i="6"/>
  <c r="U13" i="6"/>
  <c r="U81" i="6"/>
  <c r="U3" i="6"/>
  <c r="U10" i="6"/>
  <c r="U71" i="6"/>
  <c r="U22" i="6"/>
  <c r="U6" i="6"/>
  <c r="U60" i="6"/>
  <c r="U8" i="6"/>
  <c r="U5" i="6"/>
  <c r="U7" i="6"/>
  <c r="U78" i="6"/>
  <c r="U69" i="6"/>
  <c r="U52" i="6"/>
  <c r="U226" i="6"/>
  <c r="U38" i="6"/>
  <c r="U24" i="6"/>
  <c r="U51" i="6"/>
  <c r="U50" i="6"/>
  <c r="U72" i="6"/>
  <c r="U43" i="6"/>
  <c r="U15" i="6"/>
  <c r="U75" i="6"/>
  <c r="U19" i="6"/>
  <c r="U89" i="6"/>
  <c r="U41" i="6"/>
  <c r="U88" i="6"/>
  <c r="U39" i="6"/>
  <c r="U67" i="6"/>
  <c r="U36" i="6"/>
  <c r="U27" i="6"/>
  <c r="U20" i="6"/>
  <c r="U80" i="6"/>
  <c r="U47" i="6"/>
  <c r="U45" i="6"/>
  <c r="U34" i="6"/>
  <c r="U77" i="6"/>
  <c r="U74" i="6"/>
  <c r="U54" i="6"/>
  <c r="U58" i="6"/>
  <c r="U26" i="6"/>
  <c r="U57" i="6"/>
  <c r="U53" i="6"/>
  <c r="U42" i="6"/>
  <c r="U56" i="6"/>
  <c r="U49" i="6"/>
  <c r="U31" i="6"/>
  <c r="U48" i="6"/>
  <c r="U44" i="6"/>
  <c r="U21" i="6"/>
  <c r="U61" i="6"/>
  <c r="U62" i="6"/>
  <c r="U79" i="6"/>
  <c r="U25" i="6"/>
  <c r="U9" i="6"/>
  <c r="U59" i="6"/>
  <c r="U16" i="6"/>
  <c r="U55" i="6"/>
  <c r="U73" i="6"/>
  <c r="U40" i="6"/>
  <c r="U91" i="6"/>
  <c r="U32" i="6"/>
  <c r="U63" i="6"/>
  <c r="U90" i="6"/>
  <c r="U11" i="6"/>
  <c r="U23" i="6"/>
  <c r="U46" i="6"/>
  <c r="U12" i="6"/>
  <c r="U4" i="6"/>
  <c r="U33" i="6"/>
  <c r="U64" i="6"/>
  <c r="U65" i="6"/>
  <c r="U66" i="6"/>
  <c r="U35" i="6"/>
  <c r="U37" i="6"/>
  <c r="U17" i="6"/>
  <c r="U18"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U202" i="6"/>
  <c r="U203" i="6"/>
  <c r="U204" i="6"/>
  <c r="U205" i="6"/>
  <c r="U206" i="6"/>
  <c r="U207" i="6"/>
  <c r="U208" i="6"/>
  <c r="U209" i="6"/>
  <c r="U210" i="6"/>
  <c r="U211" i="6"/>
  <c r="U212" i="6"/>
  <c r="U213" i="6"/>
  <c r="U214" i="6"/>
  <c r="U215" i="6"/>
  <c r="U216" i="6"/>
  <c r="U217" i="6"/>
  <c r="U218" i="6"/>
  <c r="U219" i="6"/>
  <c r="U220" i="6"/>
  <c r="U221" i="6"/>
  <c r="U222" i="6"/>
  <c r="U223" i="6"/>
  <c r="U224" i="6"/>
  <c r="U225" i="6"/>
  <c r="T14" i="6"/>
  <c r="T13" i="6"/>
  <c r="V13" i="6" s="1"/>
  <c r="T81" i="6"/>
  <c r="V81" i="6" s="1"/>
  <c r="T3" i="6"/>
  <c r="T10" i="6"/>
  <c r="T71" i="6"/>
  <c r="V71" i="6" s="1"/>
  <c r="T22" i="6"/>
  <c r="T6" i="6"/>
  <c r="V6" i="6" s="1"/>
  <c r="T60" i="6"/>
  <c r="T8" i="6"/>
  <c r="V8" i="6" s="1"/>
  <c r="T5" i="6"/>
  <c r="V5" i="6" s="1"/>
  <c r="T7" i="6"/>
  <c r="T78" i="6"/>
  <c r="T69" i="6"/>
  <c r="V69" i="6" s="1"/>
  <c r="T52" i="6"/>
  <c r="V52" i="6" s="1"/>
  <c r="T226" i="6"/>
  <c r="V226" i="6" s="1"/>
  <c r="T38" i="6"/>
  <c r="V38" i="6" s="1"/>
  <c r="T24" i="6"/>
  <c r="V24" i="6" s="1"/>
  <c r="T51" i="6"/>
  <c r="V51" i="6" s="1"/>
  <c r="T50" i="6"/>
  <c r="T72" i="6"/>
  <c r="T43" i="6"/>
  <c r="V43" i="6" s="1"/>
  <c r="T15" i="6"/>
  <c r="V15" i="6" s="1"/>
  <c r="T75" i="6"/>
  <c r="V75" i="6" s="1"/>
  <c r="T19" i="6"/>
  <c r="V19" i="6" s="1"/>
  <c r="T89" i="6"/>
  <c r="V89" i="6" s="1"/>
  <c r="T41" i="6"/>
  <c r="V41" i="6" s="1"/>
  <c r="T88" i="6"/>
  <c r="T39" i="6"/>
  <c r="T67" i="6"/>
  <c r="V67" i="6" s="1"/>
  <c r="T36" i="6"/>
  <c r="V36" i="6" s="1"/>
  <c r="T27" i="6"/>
  <c r="V27" i="6" s="1"/>
  <c r="T20" i="6"/>
  <c r="V20" i="6" s="1"/>
  <c r="T80" i="6"/>
  <c r="V80" i="6" s="1"/>
  <c r="T47" i="6"/>
  <c r="V47" i="6" s="1"/>
  <c r="T45" i="6"/>
  <c r="T34" i="6"/>
  <c r="T77" i="6"/>
  <c r="V77" i="6" s="1"/>
  <c r="T74" i="6"/>
  <c r="V74" i="6" s="1"/>
  <c r="T54" i="6"/>
  <c r="V54" i="6" s="1"/>
  <c r="T58" i="6"/>
  <c r="V58" i="6" s="1"/>
  <c r="T26" i="6"/>
  <c r="V26" i="6" s="1"/>
  <c r="T57" i="6"/>
  <c r="V57" i="6" s="1"/>
  <c r="T53" i="6"/>
  <c r="T42" i="6"/>
  <c r="T56" i="6"/>
  <c r="V56" i="6" s="1"/>
  <c r="T49" i="6"/>
  <c r="V49" i="6" s="1"/>
  <c r="T31" i="6"/>
  <c r="V31" i="6" s="1"/>
  <c r="T48" i="6"/>
  <c r="V48" i="6" s="1"/>
  <c r="T44" i="6"/>
  <c r="V44" i="6" s="1"/>
  <c r="T21" i="6"/>
  <c r="V21" i="6" s="1"/>
  <c r="T61" i="6"/>
  <c r="T62" i="6"/>
  <c r="T79" i="6"/>
  <c r="V79" i="6" s="1"/>
  <c r="T25" i="6"/>
  <c r="V25" i="6" s="1"/>
  <c r="T9" i="6"/>
  <c r="V9" i="6" s="1"/>
  <c r="T59" i="6"/>
  <c r="V59" i="6" s="1"/>
  <c r="T16" i="6"/>
  <c r="V16" i="6" s="1"/>
  <c r="T55" i="6"/>
  <c r="V55" i="6" s="1"/>
  <c r="T73" i="6"/>
  <c r="T40" i="6"/>
  <c r="T91" i="6"/>
  <c r="V91" i="6" s="1"/>
  <c r="T32" i="6"/>
  <c r="V32" i="6" s="1"/>
  <c r="T63" i="6"/>
  <c r="V63" i="6" s="1"/>
  <c r="T90" i="6"/>
  <c r="V90" i="6" s="1"/>
  <c r="T11" i="6"/>
  <c r="V11" i="6" s="1"/>
  <c r="T23" i="6"/>
  <c r="V23" i="6" s="1"/>
  <c r="T46" i="6"/>
  <c r="T12" i="6"/>
  <c r="T4" i="6"/>
  <c r="V4" i="6" s="1"/>
  <c r="T33" i="6"/>
  <c r="V33" i="6" s="1"/>
  <c r="T64" i="6"/>
  <c r="V64" i="6" s="1"/>
  <c r="T65" i="6"/>
  <c r="V65" i="6" s="1"/>
  <c r="T66" i="6"/>
  <c r="V66" i="6" s="1"/>
  <c r="T35" i="6"/>
  <c r="V35" i="6" s="1"/>
  <c r="T37" i="6"/>
  <c r="T17" i="6"/>
  <c r="T18" i="6"/>
  <c r="V18" i="6" s="1"/>
  <c r="T92" i="6"/>
  <c r="T93" i="6"/>
  <c r="V93" i="6" s="1"/>
  <c r="T94" i="6"/>
  <c r="V94" i="6" s="1"/>
  <c r="T95" i="6"/>
  <c r="V95" i="6" s="1"/>
  <c r="T96" i="6"/>
  <c r="V96" i="6" s="1"/>
  <c r="T97" i="6"/>
  <c r="T98" i="6"/>
  <c r="T99" i="6"/>
  <c r="V99" i="6" s="1"/>
  <c r="T100" i="6"/>
  <c r="V100" i="6" s="1"/>
  <c r="T101" i="6"/>
  <c r="V101" i="6" s="1"/>
  <c r="T102" i="6"/>
  <c r="V102" i="6" s="1"/>
  <c r="T103" i="6"/>
  <c r="V103" i="6" s="1"/>
  <c r="T104" i="6"/>
  <c r="V104" i="6" s="1"/>
  <c r="T105" i="6"/>
  <c r="T106" i="6"/>
  <c r="T107" i="6"/>
  <c r="V107" i="6" s="1"/>
  <c r="T108" i="6"/>
  <c r="V108" i="6" s="1"/>
  <c r="T109" i="6"/>
  <c r="V109" i="6" s="1"/>
  <c r="T110" i="6"/>
  <c r="V110" i="6" s="1"/>
  <c r="T111" i="6"/>
  <c r="V111" i="6" s="1"/>
  <c r="T112" i="6"/>
  <c r="V112" i="6" s="1"/>
  <c r="T113" i="6"/>
  <c r="T114" i="6"/>
  <c r="T115" i="6"/>
  <c r="V115" i="6" s="1"/>
  <c r="T116" i="6"/>
  <c r="V116" i="6" s="1"/>
  <c r="T117" i="6"/>
  <c r="V117" i="6" s="1"/>
  <c r="T118" i="6"/>
  <c r="V118" i="6" s="1"/>
  <c r="T119" i="6"/>
  <c r="V119" i="6" s="1"/>
  <c r="T120" i="6"/>
  <c r="V120" i="6" s="1"/>
  <c r="T121" i="6"/>
  <c r="T122" i="6"/>
  <c r="T123" i="6"/>
  <c r="V123" i="6" s="1"/>
  <c r="T124" i="6"/>
  <c r="V124" i="6" s="1"/>
  <c r="T125" i="6"/>
  <c r="V125" i="6" s="1"/>
  <c r="T126" i="6"/>
  <c r="V126" i="6" s="1"/>
  <c r="T127" i="6"/>
  <c r="V127" i="6" s="1"/>
  <c r="T128" i="6"/>
  <c r="V128" i="6" s="1"/>
  <c r="T129" i="6"/>
  <c r="T130" i="6"/>
  <c r="T131" i="6"/>
  <c r="V131" i="6" s="1"/>
  <c r="T132" i="6"/>
  <c r="V132" i="6" s="1"/>
  <c r="T133" i="6"/>
  <c r="V133" i="6" s="1"/>
  <c r="T134" i="6"/>
  <c r="V134" i="6" s="1"/>
  <c r="T135" i="6"/>
  <c r="V135" i="6" s="1"/>
  <c r="T136" i="6"/>
  <c r="V136" i="6" s="1"/>
  <c r="T137" i="6"/>
  <c r="T138" i="6"/>
  <c r="T139" i="6"/>
  <c r="V139" i="6" s="1"/>
  <c r="T140" i="6"/>
  <c r="V140" i="6" s="1"/>
  <c r="T141" i="6"/>
  <c r="V141" i="6" s="1"/>
  <c r="T142" i="6"/>
  <c r="V142" i="6" s="1"/>
  <c r="T143" i="6"/>
  <c r="V143" i="6" s="1"/>
  <c r="T144" i="6"/>
  <c r="V144" i="6" s="1"/>
  <c r="T145" i="6"/>
  <c r="T146" i="6"/>
  <c r="T147" i="6"/>
  <c r="V147" i="6" s="1"/>
  <c r="T148" i="6"/>
  <c r="V148" i="6" s="1"/>
  <c r="T149" i="6"/>
  <c r="V149" i="6" s="1"/>
  <c r="T150" i="6"/>
  <c r="V150" i="6" s="1"/>
  <c r="T151" i="6"/>
  <c r="V151" i="6" s="1"/>
  <c r="T152" i="6"/>
  <c r="V152" i="6" s="1"/>
  <c r="T153" i="6"/>
  <c r="T154" i="6"/>
  <c r="T155" i="6"/>
  <c r="V155" i="6" s="1"/>
  <c r="T156" i="6"/>
  <c r="V156" i="6" s="1"/>
  <c r="T157" i="6"/>
  <c r="V157" i="6" s="1"/>
  <c r="T158" i="6"/>
  <c r="V158" i="6" s="1"/>
  <c r="T159" i="6"/>
  <c r="V159" i="6" s="1"/>
  <c r="T160" i="6"/>
  <c r="V160" i="6" s="1"/>
  <c r="T161" i="6"/>
  <c r="T162" i="6"/>
  <c r="T163" i="6"/>
  <c r="V163" i="6" s="1"/>
  <c r="T164" i="6"/>
  <c r="V164" i="6" s="1"/>
  <c r="T165" i="6"/>
  <c r="V165" i="6" s="1"/>
  <c r="T166" i="6"/>
  <c r="V166" i="6" s="1"/>
  <c r="T167" i="6"/>
  <c r="V167" i="6" s="1"/>
  <c r="T168" i="6"/>
  <c r="V168" i="6" s="1"/>
  <c r="T169" i="6"/>
  <c r="T170" i="6"/>
  <c r="T171" i="6"/>
  <c r="V171" i="6" s="1"/>
  <c r="T172" i="6"/>
  <c r="V172" i="6" s="1"/>
  <c r="T173" i="6"/>
  <c r="V173" i="6" s="1"/>
  <c r="T174" i="6"/>
  <c r="V174" i="6" s="1"/>
  <c r="T175" i="6"/>
  <c r="V175" i="6" s="1"/>
  <c r="T176" i="6"/>
  <c r="V176" i="6" s="1"/>
  <c r="T177" i="6"/>
  <c r="T178" i="6"/>
  <c r="T179" i="6"/>
  <c r="V179" i="6" s="1"/>
  <c r="T180" i="6"/>
  <c r="V180" i="6" s="1"/>
  <c r="T181" i="6"/>
  <c r="V181" i="6" s="1"/>
  <c r="T182" i="6"/>
  <c r="V182" i="6" s="1"/>
  <c r="T183" i="6"/>
  <c r="V183" i="6" s="1"/>
  <c r="T184" i="6"/>
  <c r="V184" i="6" s="1"/>
  <c r="T185" i="6"/>
  <c r="T186" i="6"/>
  <c r="T187" i="6"/>
  <c r="V187" i="6" s="1"/>
  <c r="T188" i="6"/>
  <c r="V188" i="6" s="1"/>
  <c r="T189" i="6"/>
  <c r="V189" i="6" s="1"/>
  <c r="T190" i="6"/>
  <c r="V190" i="6" s="1"/>
  <c r="T191" i="6"/>
  <c r="V191" i="6" s="1"/>
  <c r="T192" i="6"/>
  <c r="V192" i="6" s="1"/>
  <c r="T193" i="6"/>
  <c r="T194" i="6"/>
  <c r="T195" i="6"/>
  <c r="V195" i="6" s="1"/>
  <c r="T196" i="6"/>
  <c r="V196" i="6" s="1"/>
  <c r="T197" i="6"/>
  <c r="V197" i="6" s="1"/>
  <c r="T198" i="6"/>
  <c r="V198" i="6" s="1"/>
  <c r="T199" i="6"/>
  <c r="V199" i="6" s="1"/>
  <c r="T200" i="6"/>
  <c r="V200" i="6" s="1"/>
  <c r="T201" i="6"/>
  <c r="T202" i="6"/>
  <c r="T203" i="6"/>
  <c r="V203" i="6" s="1"/>
  <c r="T204" i="6"/>
  <c r="V204" i="6" s="1"/>
  <c r="T205" i="6"/>
  <c r="V205" i="6" s="1"/>
  <c r="T206" i="6"/>
  <c r="V206" i="6" s="1"/>
  <c r="T207" i="6"/>
  <c r="V207" i="6" s="1"/>
  <c r="T208" i="6"/>
  <c r="V208" i="6" s="1"/>
  <c r="T209" i="6"/>
  <c r="T210" i="6"/>
  <c r="T211" i="6"/>
  <c r="V211" i="6" s="1"/>
  <c r="T212" i="6"/>
  <c r="V212" i="6" s="1"/>
  <c r="T213" i="6"/>
  <c r="V213" i="6" s="1"/>
  <c r="T214" i="6"/>
  <c r="V214" i="6" s="1"/>
  <c r="T215" i="6"/>
  <c r="V215" i="6" s="1"/>
  <c r="T216" i="6"/>
  <c r="V216" i="6" s="1"/>
  <c r="T217" i="6"/>
  <c r="T218" i="6"/>
  <c r="T219" i="6"/>
  <c r="V219" i="6" s="1"/>
  <c r="T220" i="6"/>
  <c r="V220" i="6" s="1"/>
  <c r="T221" i="6"/>
  <c r="V221" i="6" s="1"/>
  <c r="T222" i="6"/>
  <c r="V222" i="6" s="1"/>
  <c r="T223" i="6"/>
  <c r="V223" i="6" s="1"/>
  <c r="T224" i="6"/>
  <c r="V224" i="6" s="1"/>
  <c r="T225" i="6"/>
  <c r="U82" i="6"/>
  <c r="U70" i="6"/>
  <c r="U29" i="6"/>
  <c r="U83" i="6"/>
  <c r="U86" i="6"/>
  <c r="U76" i="6"/>
  <c r="U28" i="6"/>
  <c r="U84" i="6"/>
  <c r="U68" i="6"/>
  <c r="U30" i="6"/>
  <c r="U85" i="6"/>
  <c r="U87" i="6"/>
  <c r="T82" i="6"/>
  <c r="V82" i="6" s="1"/>
  <c r="T70" i="6"/>
  <c r="V70" i="6" s="1"/>
  <c r="T29" i="6"/>
  <c r="V29" i="6" s="1"/>
  <c r="T83" i="6"/>
  <c r="T86" i="6"/>
  <c r="T76" i="6"/>
  <c r="T28" i="6"/>
  <c r="T84" i="6"/>
  <c r="T68" i="6"/>
  <c r="V68" i="6" s="1"/>
  <c r="T30" i="6"/>
  <c r="V30" i="6" s="1"/>
  <c r="T85" i="6"/>
  <c r="V85" i="6" s="1"/>
  <c r="T87" i="6"/>
  <c r="W92" i="6" l="1"/>
  <c r="R2" i="6" s="1"/>
  <c r="V92" i="6"/>
  <c r="R8" i="6" s="1"/>
  <c r="X92" i="6"/>
  <c r="V60" i="6"/>
  <c r="V22" i="6"/>
  <c r="V14" i="6"/>
  <c r="V218" i="6"/>
  <c r="V210" i="6"/>
  <c r="V202" i="6"/>
  <c r="V194" i="6"/>
  <c r="V186" i="6"/>
  <c r="V178" i="6"/>
  <c r="V170" i="6"/>
  <c r="V162" i="6"/>
  <c r="V154" i="6"/>
  <c r="V146" i="6"/>
  <c r="V138" i="6"/>
  <c r="V130" i="6"/>
  <c r="V122" i="6"/>
  <c r="V114" i="6"/>
  <c r="V106" i="6"/>
  <c r="V98" i="6"/>
  <c r="V17" i="6"/>
  <c r="V12" i="6"/>
  <c r="V40" i="6"/>
  <c r="V62" i="6"/>
  <c r="V42" i="6"/>
  <c r="V34" i="6"/>
  <c r="V39" i="6"/>
  <c r="V72" i="6"/>
  <c r="V78" i="6"/>
  <c r="V10" i="6"/>
  <c r="V83" i="6"/>
  <c r="V225" i="6"/>
  <c r="V217" i="6"/>
  <c r="V209" i="6"/>
  <c r="V201" i="6"/>
  <c r="V193" i="6"/>
  <c r="V185" i="6"/>
  <c r="V177" i="6"/>
  <c r="V169" i="6"/>
  <c r="V161" i="6"/>
  <c r="V153" i="6"/>
  <c r="V145" i="6"/>
  <c r="V137" i="6"/>
  <c r="V129" i="6"/>
  <c r="V121" i="6"/>
  <c r="V113" i="6"/>
  <c r="V105" i="6"/>
  <c r="V97" i="6"/>
  <c r="V37" i="6"/>
  <c r="V46" i="6"/>
  <c r="V73" i="6"/>
  <c r="V61" i="6"/>
  <c r="V53" i="6"/>
  <c r="V45" i="6"/>
  <c r="V88" i="6"/>
  <c r="V50" i="6"/>
  <c r="V7" i="6"/>
  <c r="V3" i="6"/>
  <c r="V86" i="6"/>
  <c r="V87" i="6"/>
  <c r="V84" i="6"/>
  <c r="V28" i="6"/>
  <c r="V76" i="6"/>
  <c r="W3" i="6"/>
  <c r="G9" i="5"/>
  <c r="H9" i="5" s="1"/>
  <c r="G8" i="5"/>
  <c r="H8" i="5" s="1"/>
  <c r="G7" i="5"/>
  <c r="H7" i="5" s="1"/>
  <c r="G6" i="5"/>
  <c r="H6" i="5" s="1"/>
  <c r="G5" i="5"/>
  <c r="H5" i="5" s="1"/>
  <c r="G31" i="4"/>
  <c r="I31" i="4" s="1"/>
  <c r="F31" i="4"/>
  <c r="E31" i="4"/>
  <c r="I30" i="4"/>
  <c r="G30" i="4"/>
  <c r="H30" i="4" s="1"/>
  <c r="F30" i="4"/>
  <c r="E30" i="4"/>
  <c r="F29" i="4"/>
  <c r="G29" i="4" s="1"/>
  <c r="E29" i="4"/>
  <c r="F28" i="4"/>
  <c r="E28" i="4"/>
  <c r="G28" i="4" s="1"/>
  <c r="F27" i="4"/>
  <c r="G27" i="4" s="1"/>
  <c r="E27" i="4"/>
  <c r="F26" i="4"/>
  <c r="E26" i="4"/>
  <c r="G26" i="4" s="1"/>
  <c r="F25" i="4"/>
  <c r="E25" i="4"/>
  <c r="G25" i="4" s="1"/>
  <c r="G24" i="4"/>
  <c r="I24" i="4" s="1"/>
  <c r="F24" i="4"/>
  <c r="E24" i="4"/>
  <c r="G23" i="4"/>
  <c r="I23" i="4" s="1"/>
  <c r="F23" i="4"/>
  <c r="E23" i="4"/>
  <c r="I22" i="4"/>
  <c r="G22" i="4"/>
  <c r="H22" i="4" s="1"/>
  <c r="F22" i="4"/>
  <c r="E22" i="4"/>
  <c r="F21" i="4"/>
  <c r="G21" i="4" s="1"/>
  <c r="E21" i="4"/>
  <c r="F20" i="4"/>
  <c r="E20" i="4"/>
  <c r="G20" i="4" s="1"/>
  <c r="F19" i="4"/>
  <c r="G19" i="4" s="1"/>
  <c r="E19" i="4"/>
  <c r="F18" i="4"/>
  <c r="E18" i="4"/>
  <c r="G18" i="4" s="1"/>
  <c r="F17" i="4"/>
  <c r="E17" i="4"/>
  <c r="G17" i="4" s="1"/>
  <c r="G16" i="4"/>
  <c r="I16" i="4" s="1"/>
  <c r="F16" i="4"/>
  <c r="E16" i="4"/>
  <c r="G15" i="4"/>
  <c r="I15" i="4" s="1"/>
  <c r="F15" i="4"/>
  <c r="E15" i="4"/>
  <c r="I14" i="4"/>
  <c r="G14" i="4"/>
  <c r="H14" i="4" s="1"/>
  <c r="F14" i="4"/>
  <c r="E14" i="4"/>
  <c r="F13" i="4"/>
  <c r="G13" i="4" s="1"/>
  <c r="E13" i="4"/>
  <c r="F12" i="4"/>
  <c r="E12" i="4"/>
  <c r="G12" i="4" s="1"/>
  <c r="F11" i="4"/>
  <c r="G11" i="4" s="1"/>
  <c r="E11" i="4"/>
  <c r="F10" i="4"/>
  <c r="E10" i="4"/>
  <c r="G10" i="4" s="1"/>
  <c r="F9" i="4"/>
  <c r="E9" i="4"/>
  <c r="G9" i="4" s="1"/>
  <c r="G8" i="4"/>
  <c r="I8" i="4" s="1"/>
  <c r="F8" i="4"/>
  <c r="E8" i="4"/>
  <c r="G7" i="4"/>
  <c r="I7" i="4" s="1"/>
  <c r="F7" i="4"/>
  <c r="E7" i="4"/>
  <c r="I6" i="4"/>
  <c r="G6" i="4"/>
  <c r="H6" i="4" s="1"/>
  <c r="F6" i="4"/>
  <c r="E6" i="4"/>
  <c r="F5" i="4"/>
  <c r="G5" i="4" s="1"/>
  <c r="E5" i="4"/>
  <c r="F4" i="4"/>
  <c r="E4" i="4"/>
  <c r="G4" i="4" s="1"/>
  <c r="O1" i="1"/>
  <c r="N1" i="1"/>
  <c r="M1" i="1"/>
  <c r="L1" i="1"/>
  <c r="K1" i="1"/>
  <c r="J1" i="1"/>
  <c r="I1" i="1"/>
  <c r="F1" i="1"/>
  <c r="E1" i="1"/>
  <c r="D1" i="1"/>
  <c r="H1" i="1"/>
  <c r="C1" i="1"/>
  <c r="B1" i="1"/>
  <c r="A1" i="1"/>
  <c r="R3" i="6" l="1"/>
  <c r="R4" i="6"/>
  <c r="R7" i="6"/>
  <c r="R6" i="6"/>
  <c r="R11" i="6" s="1"/>
  <c r="R5" i="6"/>
  <c r="R1" i="6"/>
  <c r="I11" i="4"/>
  <c r="H11" i="4"/>
  <c r="I27" i="4"/>
  <c r="H27" i="4"/>
  <c r="I12" i="4"/>
  <c r="H12" i="4"/>
  <c r="I18" i="4"/>
  <c r="H18" i="4"/>
  <c r="I28" i="4"/>
  <c r="H28" i="4"/>
  <c r="I5" i="4"/>
  <c r="H5" i="4"/>
  <c r="I9" i="4"/>
  <c r="H9" i="4"/>
  <c r="I25" i="4"/>
  <c r="H25" i="4"/>
  <c r="I17" i="4"/>
  <c r="H17" i="4"/>
  <c r="I13" i="4"/>
  <c r="H13" i="4"/>
  <c r="I19" i="4"/>
  <c r="H19" i="4"/>
  <c r="I29" i="4"/>
  <c r="H29" i="4"/>
  <c r="I4" i="4"/>
  <c r="H4" i="4"/>
  <c r="I10" i="4"/>
  <c r="H10" i="4"/>
  <c r="I20" i="4"/>
  <c r="H20" i="4"/>
  <c r="I26" i="4"/>
  <c r="H26" i="4"/>
  <c r="I21" i="4"/>
  <c r="H21" i="4"/>
  <c r="H8" i="4"/>
  <c r="H16" i="4"/>
  <c r="H24" i="4"/>
  <c r="H7" i="4"/>
  <c r="H15" i="4"/>
  <c r="H23" i="4"/>
  <c r="H31" i="4"/>
  <c r="R10" i="6" l="1"/>
  <c r="R13" i="6" s="1"/>
  <c r="G285" i="1" l="1"/>
  <c r="G293" i="1"/>
  <c r="G421" i="1"/>
  <c r="G469" i="1"/>
  <c r="G477" i="1"/>
  <c r="R14" i="6"/>
  <c r="G94" i="1" s="1"/>
  <c r="G229" i="1" l="1"/>
  <c r="G380" i="1"/>
  <c r="G196" i="1"/>
  <c r="G531" i="1"/>
  <c r="G549" i="1"/>
  <c r="G405" i="1"/>
  <c r="G221" i="1"/>
  <c r="G516" i="1"/>
  <c r="G372" i="1"/>
  <c r="G188" i="1"/>
  <c r="G483" i="1"/>
  <c r="G564" i="1"/>
  <c r="G541" i="1"/>
  <c r="G357" i="1"/>
  <c r="G213" i="1"/>
  <c r="G508" i="1"/>
  <c r="G324" i="1"/>
  <c r="G180" i="1"/>
  <c r="G475" i="1"/>
  <c r="G349" i="1"/>
  <c r="G500" i="1"/>
  <c r="G132" i="1"/>
  <c r="G419" i="1"/>
  <c r="G413" i="1"/>
  <c r="G533" i="1"/>
  <c r="G165" i="1"/>
  <c r="G316" i="1"/>
  <c r="G485" i="1"/>
  <c r="G341" i="1"/>
  <c r="G157" i="1"/>
  <c r="G452" i="1"/>
  <c r="G308" i="1"/>
  <c r="G124" i="1"/>
  <c r="G411" i="1"/>
  <c r="G149" i="1"/>
  <c r="G444" i="1"/>
  <c r="G260" i="1"/>
  <c r="G116" i="1"/>
  <c r="G355" i="1"/>
  <c r="G101" i="1"/>
  <c r="G436" i="1"/>
  <c r="G252" i="1"/>
  <c r="G547" i="1"/>
  <c r="G347" i="1"/>
  <c r="G277" i="1"/>
  <c r="G572" i="1"/>
  <c r="G388" i="1"/>
  <c r="G244" i="1"/>
  <c r="G539" i="1"/>
  <c r="G283" i="1"/>
  <c r="G517" i="1"/>
  <c r="G261" i="1"/>
  <c r="G548" i="1"/>
  <c r="G292" i="1"/>
  <c r="G515" i="1"/>
  <c r="G323" i="1"/>
  <c r="G546" i="1"/>
  <c r="G226" i="1"/>
  <c r="G573" i="1"/>
  <c r="G509" i="1"/>
  <c r="G445" i="1"/>
  <c r="G381" i="1"/>
  <c r="G317" i="1"/>
  <c r="G253" i="1"/>
  <c r="G189" i="1"/>
  <c r="G125" i="1"/>
  <c r="G540" i="1"/>
  <c r="G476" i="1"/>
  <c r="G412" i="1"/>
  <c r="G348" i="1"/>
  <c r="G284" i="1"/>
  <c r="G220" i="1"/>
  <c r="G156" i="1"/>
  <c r="G571" i="1"/>
  <c r="G507" i="1"/>
  <c r="G443" i="1"/>
  <c r="G379" i="1"/>
  <c r="G315" i="1"/>
  <c r="G251" i="1"/>
  <c r="G187" i="1"/>
  <c r="G123" i="1"/>
  <c r="G538" i="1"/>
  <c r="G474" i="1"/>
  <c r="G410" i="1"/>
  <c r="G346" i="1"/>
  <c r="G282" i="1"/>
  <c r="G218" i="1"/>
  <c r="G154" i="1"/>
  <c r="G569" i="1"/>
  <c r="G505" i="1"/>
  <c r="G441" i="1"/>
  <c r="G377" i="1"/>
  <c r="G313" i="1"/>
  <c r="G249" i="1"/>
  <c r="G185" i="1"/>
  <c r="G121" i="1"/>
  <c r="G536" i="1"/>
  <c r="G472" i="1"/>
  <c r="G408" i="1"/>
  <c r="G344" i="1"/>
  <c r="G280" i="1"/>
  <c r="G216" i="1"/>
  <c r="G152" i="1"/>
  <c r="G567" i="1"/>
  <c r="G503" i="1"/>
  <c r="G439" i="1"/>
  <c r="G375" i="1"/>
  <c r="G311" i="1"/>
  <c r="G247" i="1"/>
  <c r="G183" i="1"/>
  <c r="G119" i="1"/>
  <c r="G534" i="1"/>
  <c r="G470" i="1"/>
  <c r="G406" i="1"/>
  <c r="G342" i="1"/>
  <c r="G278" i="1"/>
  <c r="G214" i="1"/>
  <c r="G150" i="1"/>
  <c r="G453" i="1"/>
  <c r="G197" i="1"/>
  <c r="G420" i="1"/>
  <c r="G228" i="1"/>
  <c r="G451" i="1"/>
  <c r="G195" i="1"/>
  <c r="G354" i="1"/>
  <c r="G565" i="1"/>
  <c r="G501" i="1"/>
  <c r="G437" i="1"/>
  <c r="G373" i="1"/>
  <c r="G309" i="1"/>
  <c r="G245" i="1"/>
  <c r="G181" i="1"/>
  <c r="G117" i="1"/>
  <c r="G532" i="1"/>
  <c r="G468" i="1"/>
  <c r="G404" i="1"/>
  <c r="G340" i="1"/>
  <c r="G276" i="1"/>
  <c r="G212" i="1"/>
  <c r="G148" i="1"/>
  <c r="G563" i="1"/>
  <c r="G499" i="1"/>
  <c r="G435" i="1"/>
  <c r="G371" i="1"/>
  <c r="G307" i="1"/>
  <c r="G243" i="1"/>
  <c r="G179" i="1"/>
  <c r="G115" i="1"/>
  <c r="G530" i="1"/>
  <c r="G466" i="1"/>
  <c r="G402" i="1"/>
  <c r="G338" i="1"/>
  <c r="G274" i="1"/>
  <c r="G210" i="1"/>
  <c r="G146" i="1"/>
  <c r="G561" i="1"/>
  <c r="G497" i="1"/>
  <c r="G433" i="1"/>
  <c r="G369" i="1"/>
  <c r="G305" i="1"/>
  <c r="G241" i="1"/>
  <c r="G177" i="1"/>
  <c r="G113" i="1"/>
  <c r="G528" i="1"/>
  <c r="G464" i="1"/>
  <c r="G400" i="1"/>
  <c r="G336" i="1"/>
  <c r="G272" i="1"/>
  <c r="G208" i="1"/>
  <c r="G144" i="1"/>
  <c r="G559" i="1"/>
  <c r="G495" i="1"/>
  <c r="G431" i="1"/>
  <c r="G367" i="1"/>
  <c r="G303" i="1"/>
  <c r="G239" i="1"/>
  <c r="G175" i="1"/>
  <c r="G111" i="1"/>
  <c r="G526" i="1"/>
  <c r="G462" i="1"/>
  <c r="G398" i="1"/>
  <c r="G334" i="1"/>
  <c r="G270" i="1"/>
  <c r="G206" i="1"/>
  <c r="G142" i="1"/>
  <c r="G325" i="1"/>
  <c r="G133" i="1"/>
  <c r="G356" i="1"/>
  <c r="G100" i="1"/>
  <c r="G387" i="1"/>
  <c r="G131" i="1"/>
  <c r="G290" i="1"/>
  <c r="G557" i="1"/>
  <c r="G493" i="1"/>
  <c r="G429" i="1"/>
  <c r="G365" i="1"/>
  <c r="G301" i="1"/>
  <c r="G237" i="1"/>
  <c r="G173" i="1"/>
  <c r="G109" i="1"/>
  <c r="G524" i="1"/>
  <c r="G460" i="1"/>
  <c r="G396" i="1"/>
  <c r="G332" i="1"/>
  <c r="G268" i="1"/>
  <c r="G204" i="1"/>
  <c r="G140" i="1"/>
  <c r="G555" i="1"/>
  <c r="G491" i="1"/>
  <c r="G427" i="1"/>
  <c r="G363" i="1"/>
  <c r="G299" i="1"/>
  <c r="G235" i="1"/>
  <c r="G171" i="1"/>
  <c r="G107" i="1"/>
  <c r="G522" i="1"/>
  <c r="G458" i="1"/>
  <c r="G394" i="1"/>
  <c r="G330" i="1"/>
  <c r="G266" i="1"/>
  <c r="G202" i="1"/>
  <c r="G138" i="1"/>
  <c r="G553" i="1"/>
  <c r="G489" i="1"/>
  <c r="G425" i="1"/>
  <c r="G361" i="1"/>
  <c r="G297" i="1"/>
  <c r="G233" i="1"/>
  <c r="G169" i="1"/>
  <c r="G105" i="1"/>
  <c r="G520" i="1"/>
  <c r="G456" i="1"/>
  <c r="G392" i="1"/>
  <c r="G328" i="1"/>
  <c r="G264" i="1"/>
  <c r="G200" i="1"/>
  <c r="G136" i="1"/>
  <c r="G551" i="1"/>
  <c r="G487" i="1"/>
  <c r="G423" i="1"/>
  <c r="G359" i="1"/>
  <c r="G295" i="1"/>
  <c r="G231" i="1"/>
  <c r="G167" i="1"/>
  <c r="G103" i="1"/>
  <c r="G518" i="1"/>
  <c r="G454" i="1"/>
  <c r="G390" i="1"/>
  <c r="G326" i="1"/>
  <c r="G262" i="1"/>
  <c r="G198" i="1"/>
  <c r="G134" i="1"/>
  <c r="G291" i="1"/>
  <c r="G227" i="1"/>
  <c r="G163" i="1"/>
  <c r="G99" i="1"/>
  <c r="G514" i="1"/>
  <c r="G450" i="1"/>
  <c r="G386" i="1"/>
  <c r="G322" i="1"/>
  <c r="G258" i="1"/>
  <c r="G194" i="1"/>
  <c r="G130" i="1"/>
  <c r="G545" i="1"/>
  <c r="G481" i="1"/>
  <c r="G417" i="1"/>
  <c r="G353" i="1"/>
  <c r="G289" i="1"/>
  <c r="G225" i="1"/>
  <c r="G161" i="1"/>
  <c r="G97" i="1"/>
  <c r="G512" i="1"/>
  <c r="G448" i="1"/>
  <c r="G384" i="1"/>
  <c r="G320" i="1"/>
  <c r="G256" i="1"/>
  <c r="G192" i="1"/>
  <c r="G128" i="1"/>
  <c r="G543" i="1"/>
  <c r="G479" i="1"/>
  <c r="G415" i="1"/>
  <c r="G351" i="1"/>
  <c r="G287" i="1"/>
  <c r="G223" i="1"/>
  <c r="G159" i="1"/>
  <c r="G95" i="1"/>
  <c r="G510" i="1"/>
  <c r="G446" i="1"/>
  <c r="G382" i="1"/>
  <c r="G318" i="1"/>
  <c r="G254" i="1"/>
  <c r="G190" i="1"/>
  <c r="G126" i="1"/>
  <c r="G219" i="1"/>
  <c r="G155" i="1"/>
  <c r="G570" i="1"/>
  <c r="G506" i="1"/>
  <c r="G442" i="1"/>
  <c r="G378" i="1"/>
  <c r="G314" i="1"/>
  <c r="G250" i="1"/>
  <c r="G186" i="1"/>
  <c r="G122" i="1"/>
  <c r="G537" i="1"/>
  <c r="G473" i="1"/>
  <c r="G409" i="1"/>
  <c r="G345" i="1"/>
  <c r="G281" i="1"/>
  <c r="G217" i="1"/>
  <c r="G153" i="1"/>
  <c r="G568" i="1"/>
  <c r="G504" i="1"/>
  <c r="G440" i="1"/>
  <c r="G376" i="1"/>
  <c r="G312" i="1"/>
  <c r="G248" i="1"/>
  <c r="G184" i="1"/>
  <c r="G120" i="1"/>
  <c r="G535" i="1"/>
  <c r="G471" i="1"/>
  <c r="G407" i="1"/>
  <c r="G343" i="1"/>
  <c r="G279" i="1"/>
  <c r="G215" i="1"/>
  <c r="G151" i="1"/>
  <c r="G566" i="1"/>
  <c r="G502" i="1"/>
  <c r="G438" i="1"/>
  <c r="G374" i="1"/>
  <c r="G310" i="1"/>
  <c r="G246" i="1"/>
  <c r="G182" i="1"/>
  <c r="G118" i="1"/>
  <c r="G467" i="1"/>
  <c r="G275" i="1"/>
  <c r="G147" i="1"/>
  <c r="G498" i="1"/>
  <c r="G370" i="1"/>
  <c r="G242" i="1"/>
  <c r="G178" i="1"/>
  <c r="G529" i="1"/>
  <c r="G465" i="1"/>
  <c r="G401" i="1"/>
  <c r="G337" i="1"/>
  <c r="G273" i="1"/>
  <c r="G209" i="1"/>
  <c r="G145" i="1"/>
  <c r="G560" i="1"/>
  <c r="G496" i="1"/>
  <c r="G432" i="1"/>
  <c r="G368" i="1"/>
  <c r="G304" i="1"/>
  <c r="G240" i="1"/>
  <c r="G176" i="1"/>
  <c r="G112" i="1"/>
  <c r="G527" i="1"/>
  <c r="G463" i="1"/>
  <c r="G399" i="1"/>
  <c r="G335" i="1"/>
  <c r="G271" i="1"/>
  <c r="G207" i="1"/>
  <c r="G143" i="1"/>
  <c r="G558" i="1"/>
  <c r="G494" i="1"/>
  <c r="G430" i="1"/>
  <c r="G366" i="1"/>
  <c r="G302" i="1"/>
  <c r="G238" i="1"/>
  <c r="G174" i="1"/>
  <c r="G110" i="1"/>
  <c r="G403" i="1"/>
  <c r="G339" i="1"/>
  <c r="G211" i="1"/>
  <c r="G562" i="1"/>
  <c r="G434" i="1"/>
  <c r="G306" i="1"/>
  <c r="G114" i="1"/>
  <c r="G525" i="1"/>
  <c r="G461" i="1"/>
  <c r="G397" i="1"/>
  <c r="G333" i="1"/>
  <c r="G269" i="1"/>
  <c r="G205" i="1"/>
  <c r="G141" i="1"/>
  <c r="G556" i="1"/>
  <c r="G492" i="1"/>
  <c r="G428" i="1"/>
  <c r="G364" i="1"/>
  <c r="G300" i="1"/>
  <c r="G236" i="1"/>
  <c r="G172" i="1"/>
  <c r="G108" i="1"/>
  <c r="G523" i="1"/>
  <c r="G459" i="1"/>
  <c r="G395" i="1"/>
  <c r="G331" i="1"/>
  <c r="G267" i="1"/>
  <c r="G203" i="1"/>
  <c r="G139" i="1"/>
  <c r="G554" i="1"/>
  <c r="G490" i="1"/>
  <c r="G426" i="1"/>
  <c r="G362" i="1"/>
  <c r="G298" i="1"/>
  <c r="G234" i="1"/>
  <c r="G170" i="1"/>
  <c r="G106" i="1"/>
  <c r="G521" i="1"/>
  <c r="G457" i="1"/>
  <c r="G393" i="1"/>
  <c r="G329" i="1"/>
  <c r="G265" i="1"/>
  <c r="G201" i="1"/>
  <c r="G137" i="1"/>
  <c r="G552" i="1"/>
  <c r="G488" i="1"/>
  <c r="G424" i="1"/>
  <c r="G360" i="1"/>
  <c r="G296" i="1"/>
  <c r="G232" i="1"/>
  <c r="G168" i="1"/>
  <c r="G104" i="1"/>
  <c r="G519" i="1"/>
  <c r="G455" i="1"/>
  <c r="G391" i="1"/>
  <c r="G327" i="1"/>
  <c r="G263" i="1"/>
  <c r="G199" i="1"/>
  <c r="G135" i="1"/>
  <c r="G550" i="1"/>
  <c r="G486" i="1"/>
  <c r="G422" i="1"/>
  <c r="G358" i="1"/>
  <c r="G294" i="1"/>
  <c r="G230" i="1"/>
  <c r="G166" i="1"/>
  <c r="G102" i="1"/>
  <c r="G389" i="1"/>
  <c r="G484" i="1"/>
  <c r="G164" i="1"/>
  <c r="G259" i="1"/>
  <c r="G482" i="1"/>
  <c r="G418" i="1"/>
  <c r="G162" i="1"/>
  <c r="G98" i="1"/>
  <c r="G513" i="1"/>
  <c r="G449" i="1"/>
  <c r="G385" i="1"/>
  <c r="G321" i="1"/>
  <c r="G257" i="1"/>
  <c r="G193" i="1"/>
  <c r="G129" i="1"/>
  <c r="G544" i="1"/>
  <c r="G480" i="1"/>
  <c r="G416" i="1"/>
  <c r="G352" i="1"/>
  <c r="G288" i="1"/>
  <c r="G224" i="1"/>
  <c r="G160" i="1"/>
  <c r="G96" i="1"/>
  <c r="G511" i="1"/>
  <c r="G447" i="1"/>
  <c r="G383" i="1"/>
  <c r="G319" i="1"/>
  <c r="G255" i="1"/>
  <c r="G191" i="1"/>
  <c r="G127" i="1"/>
  <c r="G542" i="1"/>
  <c r="G478" i="1"/>
  <c r="G414" i="1"/>
  <c r="G350" i="1"/>
  <c r="G286" i="1"/>
  <c r="G222" i="1"/>
  <c r="G158" i="1"/>
  <c r="Z3" i="6"/>
  <c r="AA3" i="6" s="1"/>
  <c r="G40" i="1"/>
  <c r="G48" i="1"/>
  <c r="G56" i="1"/>
  <c r="G64" i="1"/>
  <c r="G72" i="1"/>
  <c r="G80" i="1"/>
  <c r="G88" i="1"/>
  <c r="G7" i="1"/>
  <c r="G15" i="1"/>
  <c r="G23" i="1"/>
  <c r="G31" i="1"/>
  <c r="G42" i="1"/>
  <c r="G50" i="1"/>
  <c r="G74" i="1"/>
  <c r="G90" i="1"/>
  <c r="G17" i="1"/>
  <c r="G33" i="1"/>
  <c r="G41" i="1"/>
  <c r="G49" i="1"/>
  <c r="G57" i="1"/>
  <c r="G65" i="1"/>
  <c r="G73" i="1"/>
  <c r="G81" i="1"/>
  <c r="G89" i="1"/>
  <c r="G8" i="1"/>
  <c r="G16" i="1"/>
  <c r="G24" i="1"/>
  <c r="G32" i="1"/>
  <c r="G34" i="1"/>
  <c r="G66" i="1"/>
  <c r="G82" i="1"/>
  <c r="G9" i="1"/>
  <c r="G25" i="1"/>
  <c r="G58" i="1"/>
  <c r="G4" i="1"/>
  <c r="G35" i="1"/>
  <c r="G43" i="1"/>
  <c r="G51" i="1"/>
  <c r="G59" i="1"/>
  <c r="G67" i="1"/>
  <c r="G75" i="1"/>
  <c r="G83" i="1"/>
  <c r="G91" i="1"/>
  <c r="G10" i="1"/>
  <c r="G18" i="1"/>
  <c r="G26" i="1"/>
  <c r="G36" i="1"/>
  <c r="G44" i="1"/>
  <c r="G52" i="1"/>
  <c r="G60" i="1"/>
  <c r="G68" i="1"/>
  <c r="G76" i="1"/>
  <c r="G84" i="1"/>
  <c r="G92" i="1"/>
  <c r="G11" i="1"/>
  <c r="G19" i="1"/>
  <c r="G27" i="1"/>
  <c r="G37" i="1"/>
  <c r="G45" i="1"/>
  <c r="G53" i="1"/>
  <c r="G61" i="1"/>
  <c r="G69" i="1"/>
  <c r="G77" i="1"/>
  <c r="G85" i="1"/>
  <c r="G93" i="1"/>
  <c r="G12" i="1"/>
  <c r="G20" i="1"/>
  <c r="G28" i="1"/>
  <c r="G38" i="1"/>
  <c r="G46" i="1"/>
  <c r="G54" i="1"/>
  <c r="G62" i="1"/>
  <c r="G70" i="1"/>
  <c r="G78" i="1"/>
  <c r="G86" i="1"/>
  <c r="G5" i="1"/>
  <c r="G13" i="1"/>
  <c r="G21" i="1"/>
  <c r="G29" i="1"/>
  <c r="G39" i="1"/>
  <c r="G47" i="1"/>
  <c r="G55" i="1"/>
  <c r="G63" i="1"/>
  <c r="G71" i="1"/>
  <c r="G79" i="1"/>
  <c r="G87" i="1"/>
  <c r="G6" i="1"/>
  <c r="G14" i="1"/>
  <c r="G22" i="1"/>
  <c r="G30" i="1"/>
  <c r="Z44" i="6"/>
  <c r="AA44" i="6" s="1"/>
  <c r="Z21" i="6"/>
  <c r="AA21" i="6" s="1"/>
  <c r="Z85" i="6"/>
  <c r="AA85" i="6" s="1"/>
  <c r="Z19" i="6"/>
  <c r="AA19" i="6" s="1"/>
  <c r="Z26" i="6"/>
  <c r="AA26" i="6" s="1"/>
  <c r="Z7" i="6"/>
  <c r="AA7" i="6" s="1"/>
  <c r="Z67" i="6"/>
  <c r="AA67" i="6" s="1"/>
  <c r="Z12" i="6"/>
  <c r="AA12" i="6" s="1"/>
  <c r="Z72" i="6"/>
  <c r="AA72" i="6" s="1"/>
  <c r="Z79" i="6"/>
  <c r="AA79" i="6" s="1"/>
  <c r="Z56" i="6"/>
  <c r="AA56" i="6" s="1"/>
  <c r="Z52" i="6"/>
  <c r="AA52" i="6" s="1"/>
  <c r="Z39" i="6"/>
  <c r="AA39" i="6" s="1"/>
  <c r="Z41" i="6"/>
  <c r="AA41" i="6" s="1"/>
  <c r="Z23" i="6"/>
  <c r="AA23" i="6" s="1"/>
  <c r="Z29" i="6"/>
  <c r="AA29" i="6" s="1"/>
  <c r="Z15" i="6"/>
  <c r="AA15" i="6" s="1"/>
  <c r="Z20" i="6"/>
  <c r="AA20" i="6" s="1"/>
  <c r="Z38" i="6"/>
  <c r="AA38" i="6" s="1"/>
  <c r="Z5" i="6"/>
  <c r="AA5" i="6" s="1"/>
  <c r="Z87" i="6"/>
  <c r="AA87" i="6" s="1"/>
  <c r="Z10" i="6"/>
  <c r="AA10" i="6" s="1"/>
  <c r="Z75" i="6"/>
  <c r="AA75" i="6" s="1"/>
  <c r="Z80" i="6"/>
  <c r="AA80" i="6" s="1"/>
  <c r="Z57" i="6"/>
  <c r="AA57" i="6" s="1"/>
  <c r="Z46" i="6"/>
  <c r="AA46" i="6" s="1"/>
  <c r="Z70" i="6"/>
  <c r="AA70" i="6" s="1"/>
  <c r="Z82" i="6"/>
  <c r="AA82" i="6" s="1"/>
  <c r="Z64" i="6"/>
  <c r="AA64" i="6" s="1"/>
  <c r="Z54" i="6"/>
  <c r="AA54" i="6" s="1"/>
  <c r="Z60" i="6"/>
  <c r="AA60" i="6" s="1"/>
  <c r="Z65" i="6"/>
  <c r="AA65" i="6" s="1"/>
  <c r="Z59" i="6"/>
  <c r="AA59" i="6" s="1"/>
  <c r="Z49" i="6"/>
  <c r="AA49" i="6" s="1"/>
  <c r="Z31" i="6"/>
  <c r="AA31" i="6" s="1"/>
  <c r="Z37" i="6"/>
  <c r="AA37" i="6" s="1"/>
  <c r="Z42" i="6"/>
  <c r="AA42" i="6" s="1"/>
  <c r="Z18" i="6"/>
  <c r="AA18" i="6" s="1"/>
  <c r="Z68" i="6"/>
  <c r="AA68" i="6" s="1"/>
  <c r="Z53" i="6"/>
  <c r="AA53" i="6" s="1"/>
  <c r="Z55" i="6"/>
  <c r="AA55" i="6" s="1"/>
  <c r="Z58" i="6"/>
  <c r="AA58" i="6" s="1"/>
  <c r="Z84" i="6"/>
  <c r="AA84" i="6" s="1"/>
  <c r="Z6" i="6"/>
  <c r="AA6" i="6" s="1"/>
  <c r="Z28" i="6"/>
  <c r="AA28" i="6" s="1"/>
  <c r="Z63" i="6"/>
  <c r="AA63" i="6" s="1"/>
  <c r="Z81" i="6"/>
  <c r="AA81" i="6" s="1"/>
  <c r="Z77" i="6"/>
  <c r="AA77" i="6" s="1"/>
  <c r="Z22" i="6"/>
  <c r="AA22" i="6" s="1"/>
  <c r="Z9" i="6"/>
  <c r="AA9" i="6" s="1"/>
  <c r="Z30" i="6"/>
  <c r="AA30" i="6" s="1"/>
  <c r="Z11" i="6"/>
  <c r="AA11" i="6" s="1"/>
  <c r="Z71" i="6"/>
  <c r="AA71" i="6" s="1"/>
  <c r="Z48" i="6"/>
  <c r="AA48" i="6" s="1"/>
  <c r="Z33" i="6"/>
  <c r="AA33" i="6" s="1"/>
  <c r="Z14" i="6"/>
  <c r="AA14" i="6" s="1"/>
  <c r="Z74" i="6"/>
  <c r="AA74" i="6" s="1"/>
  <c r="Z51" i="6"/>
  <c r="AA51" i="6" s="1"/>
  <c r="Z36" i="6"/>
  <c r="AA36" i="6" s="1"/>
  <c r="Z17" i="6"/>
  <c r="AA17" i="6" s="1"/>
  <c r="Z24" i="6"/>
  <c r="AA24" i="6" s="1"/>
  <c r="Z73" i="6"/>
  <c r="AA73" i="6" s="1"/>
  <c r="Z27" i="6"/>
  <c r="AA27" i="6" s="1"/>
  <c r="Z8" i="6"/>
  <c r="AA8" i="6" s="1"/>
  <c r="Z92" i="6"/>
  <c r="Z32" i="6"/>
  <c r="AA32" i="6" s="1"/>
  <c r="Z16" i="6"/>
  <c r="AA16" i="6" s="1"/>
  <c r="Z61" i="6"/>
  <c r="AA61" i="6" s="1"/>
  <c r="Z25" i="6"/>
  <c r="AA25" i="6" s="1"/>
  <c r="Z43" i="6"/>
  <c r="AA43" i="6" s="1"/>
  <c r="Z40" i="6"/>
  <c r="AA40" i="6" s="1"/>
  <c r="Z47" i="6"/>
  <c r="AA47" i="6" s="1"/>
  <c r="Z13" i="6"/>
  <c r="AA13" i="6" s="1"/>
  <c r="Z50" i="6"/>
  <c r="AA50" i="6" s="1"/>
  <c r="Z76" i="6"/>
  <c r="AA76" i="6" s="1"/>
  <c r="Z78" i="6"/>
  <c r="AA78" i="6" s="1"/>
  <c r="Z4" i="6"/>
  <c r="AA4" i="6" s="1"/>
  <c r="Z35" i="6"/>
  <c r="AA35" i="6" s="1"/>
  <c r="Z86" i="6"/>
  <c r="AA86" i="6" s="1"/>
  <c r="Z66" i="6"/>
  <c r="AA66" i="6" s="1"/>
  <c r="Z69" i="6"/>
  <c r="AA69" i="6" s="1"/>
  <c r="Z83" i="6"/>
  <c r="AA83" i="6" s="1"/>
  <c r="Z62" i="6"/>
  <c r="AA62" i="6" s="1"/>
  <c r="Z45" i="6"/>
  <c r="AA45" i="6" s="1"/>
  <c r="Z34" i="6"/>
  <c r="AA34" i="6" s="1"/>
  <c r="AC3" i="6" l="1"/>
  <c r="AC4" i="6"/>
  <c r="AC2" i="6"/>
</calcChain>
</file>

<file path=xl/sharedStrings.xml><?xml version="1.0" encoding="utf-8"?>
<sst xmlns="http://schemas.openxmlformats.org/spreadsheetml/2006/main" count="1017" uniqueCount="114">
  <si>
    <t>142g voor meten gehaka</t>
  </si>
  <si>
    <t>Sample nummer</t>
  </si>
  <si>
    <t>Gehaka humidity</t>
  </si>
  <si>
    <t>Gehaka  temp</t>
  </si>
  <si>
    <t>Gebruikte meter</t>
  </si>
  <si>
    <t>Lege cycli</t>
  </si>
  <si>
    <t>Sample cycli</t>
  </si>
  <si>
    <t>Temperatuur (°C)</t>
  </si>
  <si>
    <t>Plaats</t>
  </si>
  <si>
    <t>Hoogte (m)</t>
  </si>
  <si>
    <t>Geïsoleerde platen</t>
  </si>
  <si>
    <t>oro/pergamino</t>
  </si>
  <si>
    <t>datum</t>
  </si>
  <si>
    <t>weer</t>
  </si>
  <si>
    <t>extra</t>
  </si>
  <si>
    <t>Jaén</t>
  </si>
  <si>
    <t>nee</t>
  </si>
  <si>
    <t>oro</t>
  </si>
  <si>
    <t>zonnig</t>
  </si>
  <si>
    <t>niet gemeten met gehaka</t>
  </si>
  <si>
    <t>avond</t>
  </si>
  <si>
    <t>eerste volledig juiste</t>
  </si>
  <si>
    <t>3.0-2</t>
  </si>
  <si>
    <t>3,0-4</t>
  </si>
  <si>
    <t>3.0-4</t>
  </si>
  <si>
    <t>net genoeg bonen</t>
  </si>
  <si>
    <t>lege cycli niet zeker</t>
  </si>
  <si>
    <t>overvol gedaan</t>
  </si>
  <si>
    <t>13/07/2016</t>
  </si>
  <si>
    <t>zonnig, ochtend</t>
  </si>
  <si>
    <t>te weinig bonen voor gehaka</t>
  </si>
  <si>
    <t>zonnig, namiddag</t>
  </si>
  <si>
    <t>meting meerdere keren uitgevoerd</t>
  </si>
  <si>
    <t>onmiddellijk na elkaar</t>
  </si>
  <si>
    <t>Filter</t>
  </si>
  <si>
    <t>(empty)</t>
  </si>
  <si>
    <t>Total Result</t>
  </si>
  <si>
    <t>Periodicos lege meters</t>
  </si>
  <si>
    <t>opmerking</t>
  </si>
  <si>
    <t>opmerking 2</t>
  </si>
  <si>
    <t>3,0-7</t>
  </si>
  <si>
    <t>battery 4,8v</t>
  </si>
  <si>
    <t>op 08/07 heeft het heel veel geregend.</t>
  </si>
  <si>
    <t>3,0-18</t>
  </si>
  <si>
    <t>knoppen zijn belachelijk slecht</t>
  </si>
  <si>
    <t>3,0-12</t>
  </si>
  <si>
    <t>batterij net vervangen, werkte niet meer</t>
  </si>
  <si>
    <t>3,0-3</t>
  </si>
  <si>
    <t>3,0-8</t>
  </si>
  <si>
    <t>3,0-1</t>
  </si>
  <si>
    <t>dat consistency</t>
  </si>
  <si>
    <t>3,0-10</t>
  </si>
  <si>
    <t>3,0-11</t>
  </si>
  <si>
    <t>3,0-14</t>
  </si>
  <si>
    <t>3,0-13</t>
  </si>
  <si>
    <t>3,0-5</t>
  </si>
  <si>
    <t>3,0-6</t>
  </si>
  <si>
    <t>geeft heel wisselende waarden tussen 21k en 23k, stabiliseert na een tijd naar 21k</t>
  </si>
  <si>
    <t>3,0-16</t>
  </si>
  <si>
    <t>staat oude/andere software op</t>
  </si>
  <si>
    <t>2,3-1</t>
  </si>
  <si>
    <t>staat oude/andere software op, batterij 6,4V</t>
  </si>
  <si>
    <t>3,0-17</t>
  </si>
  <si>
    <t>3,0-15</t>
  </si>
  <si>
    <t>Uitleg:</t>
  </si>
  <si>
    <t>Top is telkens waar de piek van dat kanaal voorkomt. (in microseconden). Zo kan de faseverschuiving bepaald worden. Deze waarden zijn gemeten met de picoscope. Van elk kanaal worden 2 opeenvolgende pieken bepaald. Hieruit wordt de periode tweemaal berekend, de gemiddelde periode en ook tweemaal het faseverschil. De in te stellen parameters op de PCB worden ook meegegeven, de gebruikte toestellen en frequentie.</t>
  </si>
  <si>
    <t>Top A uitg instr µs</t>
  </si>
  <si>
    <t>Top B shunt µs</t>
  </si>
  <si>
    <t>nxt pk A</t>
  </si>
  <si>
    <t>nxt pk B</t>
  </si>
  <si>
    <t>Periode A</t>
  </si>
  <si>
    <t>Periode B</t>
  </si>
  <si>
    <t>Gemiddele periode</t>
  </si>
  <si>
    <t>Faseverschil 1 (°)</t>
  </si>
  <si>
    <t>Faseverschil 2 (°)</t>
  </si>
  <si>
    <t>Gain resistance</t>
  </si>
  <si>
    <t>Shunt resistance</t>
  </si>
  <si>
    <t>9V/12V</t>
  </si>
  <si>
    <t>AWG of humidity</t>
  </si>
  <si>
    <t>freq awg</t>
  </si>
  <si>
    <t>9V</t>
  </si>
  <si>
    <t>AWG</t>
  </si>
  <si>
    <t>Hier worden een aantal materialen in de humidity sensor gestoken, om te kijken of het aantal periodicos veranderen. Dit blijkt het geval te zijn. Wel moet in het achterhoofd gehouden worden dat de lege meting eraf getrokken wordt, en dat een verschil van 700 flanken overeen komt met een verschil van ongeveer 1% humidity</t>
  </si>
  <si>
    <t>gemiddeld</t>
  </si>
  <si>
    <t>afwijking in percent tov leeg</t>
  </si>
  <si>
    <t>andere plastic</t>
  </si>
  <si>
    <t>roze plastic</t>
  </si>
  <si>
    <t>hout</t>
  </si>
  <si>
    <t>schroevendraaier</t>
  </si>
  <si>
    <t>leeg</t>
  </si>
  <si>
    <t>Voorspelling</t>
  </si>
  <si>
    <t>vanaf hier 3,0-4</t>
  </si>
  <si>
    <t>const_a</t>
  </si>
  <si>
    <t>const_b</t>
  </si>
  <si>
    <t>"-sum(hum*cycl)"</t>
  </si>
  <si>
    <t>cycls</t>
  </si>
  <si>
    <t>aantal geldige samples</t>
  </si>
  <si>
    <t>true</t>
  </si>
  <si>
    <t>hum*cycls</t>
  </si>
  <si>
    <t>hum</t>
  </si>
  <si>
    <t>controle</t>
  </si>
  <si>
    <t>hum_avg</t>
  </si>
  <si>
    <t>cycl_avg</t>
  </si>
  <si>
    <t>sum_cycl</t>
  </si>
  <si>
    <t>sum_hum</t>
  </si>
  <si>
    <t>cycl²</t>
  </si>
  <si>
    <t>sum_cycl²</t>
  </si>
  <si>
    <t>teller_a</t>
  </si>
  <si>
    <t>noemer_a</t>
  </si>
  <si>
    <t>voorspelling</t>
  </si>
  <si>
    <t>fout</t>
  </si>
  <si>
    <t>maxfout</t>
  </si>
  <si>
    <t>minfout</t>
  </si>
  <si>
    <t>avgfout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</si>
</sst>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numFmt numFmtId="165" formatCode="m/d/yyyy"/>
  </numFmts>
  <fonts count="6" x14ac:knownFonts="1">
    <font>
      <sz val="11"/>
      <color rgb="FF000000"/>
      <name val="Calibri"/>
      <family val="2"/>
      <charset val="1"/>
    </font>
    <font>
      <b/>
      <sz val="11"/>
      <color rgb="FF000000"/>
      <name val="Calibri"/>
      <family val="2"/>
      <charset val="1"/>
    </font>
    <font>
      <i/>
      <sz val="11"/>
      <color rgb="FF7F7F7F"/>
      <name val="Calibri"/>
      <family val="2"/>
      <charset val="1"/>
    </font>
    <font>
      <sz val="11"/>
      <color rgb="FF000000"/>
      <name val="Calibri"/>
      <family val="2"/>
      <charset val="1"/>
    </font>
    <font>
      <b/>
      <sz val="11"/>
      <color rgb="FF000000"/>
      <name val="Calibri"/>
      <family val="2"/>
    </font>
    <font>
      <sz val="11"/>
      <color rgb="FF000000"/>
      <name val="Calibri"/>
      <family val="2"/>
    </font>
  </fonts>
  <fills count="5">
    <fill>
      <patternFill patternType="none"/>
    </fill>
    <fill>
      <patternFill patternType="gray125"/>
    </fill>
    <fill>
      <patternFill patternType="solid">
        <fgColor rgb="FFFFD966"/>
        <bgColor rgb="FFFFE699"/>
      </patternFill>
    </fill>
    <fill>
      <patternFill patternType="solid">
        <fgColor rgb="FFFFE699"/>
        <bgColor rgb="FFFFD966"/>
      </patternFill>
    </fill>
    <fill>
      <patternFill patternType="solid">
        <fgColor theme="9" tint="0.79998168889431442"/>
        <bgColor rgb="FFFFD966"/>
      </patternFill>
    </fill>
  </fills>
  <borders count="2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style="thin">
        <color auto="1"/>
      </bottom>
      <diagonal/>
    </border>
    <border>
      <left style="thin">
        <color auto="1"/>
      </left>
      <right style="medium">
        <color auto="1"/>
      </right>
      <top style="thin">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 fillId="0" borderId="0" applyBorder="0" applyProtection="0"/>
  </cellStyleXfs>
  <cellXfs count="51">
    <xf numFmtId="0" fontId="0" fillId="0" borderId="0" xfId="0"/>
    <xf numFmtId="0" fontId="2" fillId="0" borderId="0" xfId="1" applyFont="1" applyBorder="1" applyAlignment="1" applyProtection="1"/>
    <xf numFmtId="0" fontId="2" fillId="2" borderId="0" xfId="1" applyFont="1" applyFill="1" applyBorder="1" applyAlignment="1" applyProtection="1"/>
    <xf numFmtId="0" fontId="2" fillId="3" borderId="0" xfId="1" applyFont="1" applyFill="1" applyBorder="1" applyAlignment="1" applyProtection="1"/>
    <xf numFmtId="164" fontId="2" fillId="0" borderId="0" xfId="1" applyNumberFormat="1" applyFont="1" applyBorder="1" applyAlignment="1" applyProtection="1"/>
    <xf numFmtId="0" fontId="0" fillId="2" borderId="0" xfId="0" applyFont="1" applyFill="1"/>
    <xf numFmtId="0" fontId="0" fillId="3" borderId="0" xfId="0" applyFont="1" applyFill="1"/>
    <xf numFmtId="164" fontId="0" fillId="0" borderId="0" xfId="0" applyNumberFormat="1"/>
    <xf numFmtId="0" fontId="1" fillId="0" borderId="0" xfId="0" applyFont="1"/>
    <xf numFmtId="0" fontId="1" fillId="2" borderId="0" xfId="0" applyFont="1" applyFill="1"/>
    <xf numFmtId="0" fontId="1" fillId="3" borderId="0" xfId="0" applyFont="1" applyFill="1"/>
    <xf numFmtId="164" fontId="1" fillId="0" borderId="0" xfId="0" applyNumberFormat="1" applyFont="1"/>
    <xf numFmtId="0" fontId="0" fillId="2" borderId="0" xfId="0" applyFill="1"/>
    <xf numFmtId="0" fontId="0" fillId="3" borderId="0" xfId="0" applyFill="1"/>
    <xf numFmtId="165" fontId="0" fillId="0" borderId="0" xfId="0" applyNumberFormat="1"/>
    <xf numFmtId="0" fontId="0" fillId="0" borderId="0" xfId="0" applyFont="1"/>
    <xf numFmtId="0" fontId="0" fillId="0" borderId="4" xfId="1" applyFont="1" applyBorder="1" applyAlignment="1" applyProtection="1"/>
    <xf numFmtId="0" fontId="0" fillId="0" borderId="5" xfId="1" applyFont="1" applyBorder="1" applyAlignment="1" applyProtection="1"/>
    <xf numFmtId="0" fontId="3" fillId="0" borderId="6" xfId="1" applyFont="1" applyBorder="1" applyAlignment="1" applyProtection="1"/>
    <xf numFmtId="0" fontId="3" fillId="0" borderId="7" xfId="1" applyFont="1" applyBorder="1" applyAlignment="1" applyProtection="1"/>
    <xf numFmtId="0" fontId="3" fillId="0" borderId="8" xfId="1" applyFont="1" applyBorder="1" applyAlignment="1" applyProtection="1">
      <alignment horizontal="left"/>
    </xf>
    <xf numFmtId="0" fontId="3" fillId="0" borderId="2" xfId="1" applyFont="1" applyBorder="1" applyAlignment="1" applyProtection="1">
      <alignment horizontal="left"/>
    </xf>
    <xf numFmtId="0" fontId="3" fillId="0" borderId="3" xfId="1" applyFont="1" applyBorder="1" applyAlignment="1" applyProtection="1">
      <alignment horizontal="left"/>
    </xf>
    <xf numFmtId="0" fontId="0" fillId="0" borderId="1" xfId="1" applyFont="1" applyBorder="1" applyAlignment="1" applyProtection="1">
      <alignment horizontal="left"/>
    </xf>
    <xf numFmtId="0" fontId="1" fillId="0" borderId="9" xfId="1" applyFont="1" applyBorder="1" applyAlignment="1" applyProtection="1">
      <alignment horizontal="left"/>
    </xf>
    <xf numFmtId="0" fontId="3" fillId="0" borderId="10" xfId="1" applyFont="1" applyBorder="1" applyAlignment="1" applyProtection="1">
      <alignment horizontal="left"/>
    </xf>
    <xf numFmtId="0" fontId="3" fillId="0" borderId="11" xfId="1" applyFont="1" applyBorder="1" applyAlignment="1" applyProtection="1">
      <alignment horizontal="left"/>
    </xf>
    <xf numFmtId="0" fontId="1" fillId="0" borderId="12" xfId="1" applyFont="1" applyBorder="1" applyAlignment="1" applyProtection="1">
      <alignment horizontal="left"/>
    </xf>
    <xf numFmtId="165" fontId="3" fillId="0" borderId="10" xfId="1" applyNumberFormat="1" applyFont="1" applyBorder="1" applyAlignment="1" applyProtection="1">
      <alignment horizontal="left"/>
    </xf>
    <xf numFmtId="165" fontId="3" fillId="0" borderId="11" xfId="1" applyNumberFormat="1" applyFont="1" applyBorder="1" applyAlignment="1" applyProtection="1">
      <alignment horizontal="left"/>
    </xf>
    <xf numFmtId="165" fontId="1" fillId="0" borderId="12" xfId="1" applyNumberFormat="1" applyFont="1" applyBorder="1" applyAlignment="1" applyProtection="1">
      <alignment horizontal="left"/>
    </xf>
    <xf numFmtId="0" fontId="0" fillId="0" borderId="13" xfId="1" applyFont="1" applyBorder="1" applyAlignment="1" applyProtection="1">
      <alignment horizontal="left"/>
    </xf>
    <xf numFmtId="0" fontId="0" fillId="0" borderId="0" xfId="1" applyFont="1" applyBorder="1" applyAlignment="1" applyProtection="1">
      <alignment horizontal="left"/>
    </xf>
    <xf numFmtId="0" fontId="0" fillId="0" borderId="14" xfId="1" applyFont="1" applyBorder="1" applyAlignment="1" applyProtection="1">
      <alignment horizontal="left"/>
    </xf>
    <xf numFmtId="0" fontId="0" fillId="0" borderId="15" xfId="1" applyFont="1" applyBorder="1" applyAlignment="1" applyProtection="1">
      <alignment horizontal="left"/>
    </xf>
    <xf numFmtId="0" fontId="1" fillId="0" borderId="16" xfId="1" applyFont="1" applyBorder="1" applyAlignment="1" applyProtection="1">
      <alignment horizontal="left"/>
    </xf>
    <xf numFmtId="0" fontId="3" fillId="0" borderId="17" xfId="1" applyFont="1" applyBorder="1" applyProtection="1"/>
    <xf numFmtId="0" fontId="3" fillId="0" borderId="18" xfId="1" applyFont="1" applyBorder="1" applyProtection="1"/>
    <xf numFmtId="0" fontId="1" fillId="0" borderId="19" xfId="1" applyBorder="1" applyProtection="1"/>
    <xf numFmtId="165" fontId="1" fillId="0" borderId="0" xfId="0" applyNumberFormat="1" applyFont="1"/>
    <xf numFmtId="0" fontId="2" fillId="4" borderId="0" xfId="1" applyFont="1" applyFill="1" applyBorder="1" applyAlignment="1" applyProtection="1"/>
    <xf numFmtId="0" fontId="0" fillId="0" borderId="0" xfId="0" applyFont="1" applyBorder="1" applyAlignment="1">
      <alignment horizontal="left" vertical="center" wrapText="1"/>
    </xf>
    <xf numFmtId="0" fontId="0" fillId="0" borderId="0" xfId="0" applyFont="1" applyBorder="1" applyAlignment="1">
      <alignment horizontal="left" wrapText="1"/>
    </xf>
    <xf numFmtId="0" fontId="4" fillId="0" borderId="0" xfId="0" applyFont="1"/>
    <xf numFmtId="0" fontId="5" fillId="0" borderId="0" xfId="0" applyFont="1"/>
    <xf numFmtId="0" fontId="1" fillId="3" borderId="2" xfId="0" applyFont="1" applyFill="1" applyBorder="1" applyAlignment="1">
      <alignment wrapText="1"/>
    </xf>
    <xf numFmtId="0" fontId="1" fillId="0" borderId="1" xfId="0" applyFont="1" applyBorder="1" applyAlignment="1">
      <alignment wrapText="1"/>
    </xf>
    <xf numFmtId="0" fontId="1" fillId="2" borderId="2" xfId="0" applyFont="1" applyFill="1" applyBorder="1" applyAlignment="1">
      <alignment wrapText="1"/>
    </xf>
    <xf numFmtId="0" fontId="1" fillId="4" borderId="2" xfId="0" applyFont="1" applyFill="1" applyBorder="1" applyAlignment="1">
      <alignment wrapText="1"/>
    </xf>
    <xf numFmtId="0" fontId="1" fillId="0" borderId="2" xfId="0" applyFont="1" applyBorder="1" applyAlignment="1">
      <alignment wrapText="1"/>
    </xf>
    <xf numFmtId="0" fontId="1" fillId="0" borderId="3" xfId="0" applyFont="1" applyBorder="1" applyAlignment="1">
      <alignment wrapText="1"/>
    </xf>
  </cellXfs>
  <cellStyles count="2">
    <cellStyle name="Standaard" xfId="0" builtinId="0"/>
    <cellStyle name="TableStyleLight1" xfId="1"/>
  </cellStyles>
  <dxfs count="6">
    <dxf>
      <fill>
        <patternFill>
          <bgColor theme="9"/>
        </patternFill>
      </fill>
    </dxf>
    <dxf>
      <fill>
        <patternFill>
          <bgColor rgb="FFC00000"/>
        </patternFill>
      </fill>
    </dxf>
    <dxf>
      <fill>
        <patternFill patternType="none">
          <bgColor auto="1"/>
        </patternFill>
      </fill>
    </dxf>
    <dxf>
      <fill>
        <patternFill>
          <bgColor theme="9" tint="0.59996337778862885"/>
        </patternFill>
      </fill>
    </dxf>
    <dxf>
      <fill>
        <patternFill>
          <bgColor theme="7" tint="0.59996337778862885"/>
        </patternFill>
      </fill>
    </dxf>
    <dxf>
      <fill>
        <patternFill>
          <bgColor theme="7" tint="0.39994506668294322"/>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D966"/>
      <rgbColor rgb="FF3366FF"/>
      <rgbColor rgb="FF33CCCC"/>
      <rgbColor rgb="FF99CC00"/>
      <rgbColor rgb="FFFFCC00"/>
      <rgbColor rgb="FFFF9900"/>
      <rgbColor rgb="FFFF6600"/>
      <rgbColor rgb="FF595959"/>
      <rgbColor rgb="FF7F7F7F"/>
      <rgbColor rgb="FF003366"/>
      <rgbColor rgb="FF339966"/>
      <rgbColor rgb="FF003300"/>
      <rgbColor rgb="FF333300"/>
      <rgbColor rgb="FF993300"/>
      <rgbColor rgb="FF993366"/>
      <rgbColor rgb="FF333399"/>
      <rgbColor rgb="FF404040"/>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1"/>
  <c:style val="2"/>
  <c:chart>
    <c:autoTitleDeleted val="1"/>
    <c:plotArea>
      <c:layout>
        <c:manualLayout>
          <c:layoutTarget val="inner"/>
          <c:xMode val="edge"/>
          <c:yMode val="edge"/>
          <c:x val="0.10028851202806646"/>
          <c:y val="4.2677293602477837E-2"/>
          <c:w val="0.87267040962937747"/>
          <c:h val="0.89783411655808321"/>
        </c:manualLayout>
      </c:layout>
      <c:scatterChart>
        <c:scatterStyle val="lineMarker"/>
        <c:varyColors val="0"/>
        <c:ser>
          <c:idx val="0"/>
          <c:order val="0"/>
          <c:spPr>
            <a:ln w="19080">
              <a:noFill/>
            </a:ln>
          </c:spPr>
          <c:marker>
            <c:symbol val="diamond"/>
            <c:size val="2"/>
          </c:marker>
          <c:trendline>
            <c:spPr>
              <a:ln w="6480">
                <a:solidFill>
                  <a:srgbClr val="5B9BD5"/>
                </a:solidFill>
                <a:round/>
              </a:ln>
            </c:spPr>
            <c:trendlineType val="linear"/>
            <c:dispRSqr val="1"/>
            <c:dispEq val="1"/>
            <c:trendlineLbl>
              <c:numFmt formatCode="General" sourceLinked="0"/>
            </c:trendlineLbl>
          </c:trendline>
          <c:trendline>
            <c:spPr>
              <a:ln w="6480">
                <a:solidFill>
                  <a:srgbClr val="5B9BD5"/>
                </a:solidFill>
                <a:round/>
              </a:ln>
            </c:spPr>
            <c:trendlineType val="log"/>
            <c:dispRSqr val="1"/>
            <c:dispEq val="1"/>
            <c:trendlineLbl>
              <c:numFmt formatCode="General" sourceLinked="0"/>
            </c:trendlineLbl>
          </c:trendline>
          <c:xVal>
            <c:numRef>
              <c:f>Kalibratiemetingen!$B$14:$B$50000</c:f>
              <c:numCache>
                <c:formatCode>General</c:formatCode>
                <c:ptCount val="49987"/>
                <c:pt idx="0">
                  <c:v>12.1</c:v>
                </c:pt>
                <c:pt idx="1">
                  <c:v>15.1</c:v>
                </c:pt>
                <c:pt idx="2">
                  <c:v>11.2</c:v>
                </c:pt>
                <c:pt idx="3">
                  <c:v>11.2</c:v>
                </c:pt>
                <c:pt idx="4">
                  <c:v>14.5</c:v>
                </c:pt>
                <c:pt idx="5">
                  <c:v>9.8000000000000007</c:v>
                </c:pt>
                <c:pt idx="6">
                  <c:v>11</c:v>
                </c:pt>
                <c:pt idx="7">
                  <c:v>13.8</c:v>
                </c:pt>
                <c:pt idx="8">
                  <c:v>11.8</c:v>
                </c:pt>
                <c:pt idx="9">
                  <c:v>10.8</c:v>
                </c:pt>
                <c:pt idx="10">
                  <c:v>13.4</c:v>
                </c:pt>
                <c:pt idx="11">
                  <c:v>10.8</c:v>
                </c:pt>
                <c:pt idx="12">
                  <c:v>10.8</c:v>
                </c:pt>
                <c:pt idx="13">
                  <c:v>10.8</c:v>
                </c:pt>
                <c:pt idx="14">
                  <c:v>14.1</c:v>
                </c:pt>
                <c:pt idx="15">
                  <c:v>13.7</c:v>
                </c:pt>
                <c:pt idx="16">
                  <c:v>13.1</c:v>
                </c:pt>
                <c:pt idx="17">
                  <c:v>14.3</c:v>
                </c:pt>
                <c:pt idx="18">
                  <c:v>12.6</c:v>
                </c:pt>
                <c:pt idx="19">
                  <c:v>11.8</c:v>
                </c:pt>
                <c:pt idx="20">
                  <c:v>13.1</c:v>
                </c:pt>
                <c:pt idx="21">
                  <c:v>13.1</c:v>
                </c:pt>
                <c:pt idx="22">
                  <c:v>13.9</c:v>
                </c:pt>
                <c:pt idx="23">
                  <c:v>12.8</c:v>
                </c:pt>
                <c:pt idx="24">
                  <c:v>11.4</c:v>
                </c:pt>
                <c:pt idx="25">
                  <c:v>13.9</c:v>
                </c:pt>
                <c:pt idx="26">
                  <c:v>11.6</c:v>
                </c:pt>
                <c:pt idx="28">
                  <c:v>12.7</c:v>
                </c:pt>
                <c:pt idx="30">
                  <c:v>12.6</c:v>
                </c:pt>
                <c:pt idx="31">
                  <c:v>13.6</c:v>
                </c:pt>
                <c:pt idx="32">
                  <c:v>12.5</c:v>
                </c:pt>
                <c:pt idx="33">
                  <c:v>12</c:v>
                </c:pt>
                <c:pt idx="34">
                  <c:v>11.6</c:v>
                </c:pt>
                <c:pt idx="35">
                  <c:v>14.5</c:v>
                </c:pt>
                <c:pt idx="36">
                  <c:v>12.9</c:v>
                </c:pt>
                <c:pt idx="37">
                  <c:v>12.9</c:v>
                </c:pt>
                <c:pt idx="38">
                  <c:v>12.5</c:v>
                </c:pt>
                <c:pt idx="39">
                  <c:v>14</c:v>
                </c:pt>
                <c:pt idx="40">
                  <c:v>13.9</c:v>
                </c:pt>
                <c:pt idx="41">
                  <c:v>13.2</c:v>
                </c:pt>
                <c:pt idx="42">
                  <c:v>13.3</c:v>
                </c:pt>
                <c:pt idx="43">
                  <c:v>12</c:v>
                </c:pt>
                <c:pt idx="44">
                  <c:v>13.3</c:v>
                </c:pt>
                <c:pt idx="45">
                  <c:v>13.2</c:v>
                </c:pt>
                <c:pt idx="46">
                  <c:v>12.8</c:v>
                </c:pt>
                <c:pt idx="47">
                  <c:v>13.2</c:v>
                </c:pt>
                <c:pt idx="48">
                  <c:v>13</c:v>
                </c:pt>
                <c:pt idx="49">
                  <c:v>12.3</c:v>
                </c:pt>
                <c:pt idx="50">
                  <c:v>13</c:v>
                </c:pt>
                <c:pt idx="51">
                  <c:v>12.9</c:v>
                </c:pt>
                <c:pt idx="52">
                  <c:v>11.7</c:v>
                </c:pt>
                <c:pt idx="53">
                  <c:v>13.5</c:v>
                </c:pt>
                <c:pt idx="54">
                  <c:v>13.5</c:v>
                </c:pt>
                <c:pt idx="55">
                  <c:v>14.4</c:v>
                </c:pt>
                <c:pt idx="56">
                  <c:v>11.9</c:v>
                </c:pt>
                <c:pt idx="57">
                  <c:v>10.9</c:v>
                </c:pt>
                <c:pt idx="58">
                  <c:v>13.3</c:v>
                </c:pt>
                <c:pt idx="59">
                  <c:v>11.4</c:v>
                </c:pt>
                <c:pt idx="60">
                  <c:v>13.2</c:v>
                </c:pt>
                <c:pt idx="61">
                  <c:v>13.9</c:v>
                </c:pt>
                <c:pt idx="62">
                  <c:v>12.7</c:v>
                </c:pt>
                <c:pt idx="64">
                  <c:v>12.3</c:v>
                </c:pt>
                <c:pt idx="65">
                  <c:v>13.5</c:v>
                </c:pt>
                <c:pt idx="67">
                  <c:v>11</c:v>
                </c:pt>
                <c:pt idx="68">
                  <c:v>11.8</c:v>
                </c:pt>
                <c:pt idx="69">
                  <c:v>12.9</c:v>
                </c:pt>
                <c:pt idx="70">
                  <c:v>11.1</c:v>
                </c:pt>
                <c:pt idx="71">
                  <c:v>10.6</c:v>
                </c:pt>
                <c:pt idx="72">
                  <c:v>12.3</c:v>
                </c:pt>
                <c:pt idx="73">
                  <c:v>13.5</c:v>
                </c:pt>
                <c:pt idx="74">
                  <c:v>13.6</c:v>
                </c:pt>
                <c:pt idx="75">
                  <c:v>13.6</c:v>
                </c:pt>
                <c:pt idx="76">
                  <c:v>12.5</c:v>
                </c:pt>
                <c:pt idx="77">
                  <c:v>12.6</c:v>
                </c:pt>
                <c:pt idx="78">
                  <c:v>11.5</c:v>
                </c:pt>
                <c:pt idx="79">
                  <c:v>11.6</c:v>
                </c:pt>
              </c:numCache>
            </c:numRef>
          </c:xVal>
          <c:yVal>
            <c:numRef>
              <c:f>Kalibratiemetingen!$E$14:$E$50000</c:f>
              <c:numCache>
                <c:formatCode>General</c:formatCode>
                <c:ptCount val="49987"/>
                <c:pt idx="0">
                  <c:v>4834</c:v>
                </c:pt>
                <c:pt idx="1">
                  <c:v>5908</c:v>
                </c:pt>
                <c:pt idx="2">
                  <c:v>3614</c:v>
                </c:pt>
                <c:pt idx="3">
                  <c:v>3713</c:v>
                </c:pt>
                <c:pt idx="4">
                  <c:v>4436</c:v>
                </c:pt>
                <c:pt idx="5">
                  <c:v>1680</c:v>
                </c:pt>
                <c:pt idx="6">
                  <c:v>3546</c:v>
                </c:pt>
                <c:pt idx="7">
                  <c:v>5720</c:v>
                </c:pt>
                <c:pt idx="8">
                  <c:v>4329</c:v>
                </c:pt>
                <c:pt idx="9">
                  <c:v>3097</c:v>
                </c:pt>
                <c:pt idx="10">
                  <c:v>5232</c:v>
                </c:pt>
                <c:pt idx="11">
                  <c:v>2723</c:v>
                </c:pt>
                <c:pt idx="12">
                  <c:v>3339</c:v>
                </c:pt>
                <c:pt idx="13">
                  <c:v>3076</c:v>
                </c:pt>
                <c:pt idx="14">
                  <c:v>5479</c:v>
                </c:pt>
                <c:pt idx="15">
                  <c:v>5222</c:v>
                </c:pt>
                <c:pt idx="16">
                  <c:v>4905</c:v>
                </c:pt>
                <c:pt idx="18">
                  <c:v>4857</c:v>
                </c:pt>
                <c:pt idx="19">
                  <c:v>4007</c:v>
                </c:pt>
                <c:pt idx="20">
                  <c:v>5068</c:v>
                </c:pt>
                <c:pt idx="21">
                  <c:v>5386</c:v>
                </c:pt>
                <c:pt idx="22">
                  <c:v>5589</c:v>
                </c:pt>
                <c:pt idx="23">
                  <c:v>4876</c:v>
                </c:pt>
                <c:pt idx="24">
                  <c:v>3899</c:v>
                </c:pt>
                <c:pt idx="25">
                  <c:v>5294</c:v>
                </c:pt>
                <c:pt idx="26">
                  <c:v>4076</c:v>
                </c:pt>
                <c:pt idx="27">
                  <c:v>5007</c:v>
                </c:pt>
                <c:pt idx="28">
                  <c:v>4731</c:v>
                </c:pt>
                <c:pt idx="29">
                  <c:v>5010</c:v>
                </c:pt>
                <c:pt idx="30">
                  <c:v>4788</c:v>
                </c:pt>
                <c:pt idx="31">
                  <c:v>4985</c:v>
                </c:pt>
                <c:pt idx="32">
                  <c:v>4590</c:v>
                </c:pt>
                <c:pt idx="33">
                  <c:v>4106</c:v>
                </c:pt>
                <c:pt idx="34">
                  <c:v>3902</c:v>
                </c:pt>
                <c:pt idx="35">
                  <c:v>5646</c:v>
                </c:pt>
                <c:pt idx="36">
                  <c:v>4844</c:v>
                </c:pt>
                <c:pt idx="37">
                  <c:v>5110</c:v>
                </c:pt>
                <c:pt idx="38">
                  <c:v>4960</c:v>
                </c:pt>
                <c:pt idx="39">
                  <c:v>5283</c:v>
                </c:pt>
                <c:pt idx="40">
                  <c:v>5348</c:v>
                </c:pt>
                <c:pt idx="41">
                  <c:v>5216</c:v>
                </c:pt>
                <c:pt idx="42">
                  <c:v>5427</c:v>
                </c:pt>
                <c:pt idx="43">
                  <c:v>4691</c:v>
                </c:pt>
                <c:pt idx="44">
                  <c:v>5522</c:v>
                </c:pt>
                <c:pt idx="45">
                  <c:v>5260</c:v>
                </c:pt>
                <c:pt idx="46">
                  <c:v>5089</c:v>
                </c:pt>
                <c:pt idx="47">
                  <c:v>4814</c:v>
                </c:pt>
                <c:pt idx="48">
                  <c:v>5037</c:v>
                </c:pt>
                <c:pt idx="49">
                  <c:v>4731</c:v>
                </c:pt>
                <c:pt idx="50">
                  <c:v>5212</c:v>
                </c:pt>
                <c:pt idx="51">
                  <c:v>5180</c:v>
                </c:pt>
                <c:pt idx="52">
                  <c:v>4255</c:v>
                </c:pt>
                <c:pt idx="53">
                  <c:v>5477</c:v>
                </c:pt>
                <c:pt idx="54">
                  <c:v>5282</c:v>
                </c:pt>
                <c:pt idx="55">
                  <c:v>5525</c:v>
                </c:pt>
                <c:pt idx="56">
                  <c:v>4643</c:v>
                </c:pt>
                <c:pt idx="57">
                  <c:v>3469</c:v>
                </c:pt>
                <c:pt idx="58">
                  <c:v>5365</c:v>
                </c:pt>
                <c:pt idx="59">
                  <c:v>3842</c:v>
                </c:pt>
                <c:pt idx="60">
                  <c:v>5114</c:v>
                </c:pt>
                <c:pt idx="61">
                  <c:v>5420</c:v>
                </c:pt>
                <c:pt idx="62">
                  <c:v>4795</c:v>
                </c:pt>
                <c:pt idx="63">
                  <c:v>4823</c:v>
                </c:pt>
                <c:pt idx="64">
                  <c:v>4628</c:v>
                </c:pt>
                <c:pt idx="65">
                  <c:v>5260</c:v>
                </c:pt>
                <c:pt idx="66">
                  <c:v>4844</c:v>
                </c:pt>
                <c:pt idx="67">
                  <c:v>3045</c:v>
                </c:pt>
                <c:pt idx="68">
                  <c:v>4323</c:v>
                </c:pt>
                <c:pt idx="69">
                  <c:v>4994</c:v>
                </c:pt>
                <c:pt idx="70">
                  <c:v>3347</c:v>
                </c:pt>
                <c:pt idx="71">
                  <c:v>2721</c:v>
                </c:pt>
                <c:pt idx="72">
                  <c:v>4369</c:v>
                </c:pt>
                <c:pt idx="73">
                  <c:v>5078</c:v>
                </c:pt>
                <c:pt idx="74">
                  <c:v>5183</c:v>
                </c:pt>
                <c:pt idx="75">
                  <c:v>5123</c:v>
                </c:pt>
                <c:pt idx="76">
                  <c:v>4657</c:v>
                </c:pt>
                <c:pt idx="77">
                  <c:v>4885</c:v>
                </c:pt>
                <c:pt idx="78">
                  <c:v>3995</c:v>
                </c:pt>
                <c:pt idx="79">
                  <c:v>4108</c:v>
                </c:pt>
              </c:numCache>
            </c:numRef>
          </c:yVal>
          <c:smooth val="1"/>
          <c:extLst>
            <c:ext xmlns:c16="http://schemas.microsoft.com/office/drawing/2014/chart" uri="{C3380CC4-5D6E-409C-BE32-E72D297353CC}">
              <c16:uniqueId val="{00000000-6211-4322-92E0-323B2EF6689D}"/>
            </c:ext>
          </c:extLst>
        </c:ser>
        <c:dLbls>
          <c:showLegendKey val="0"/>
          <c:showVal val="0"/>
          <c:showCatName val="0"/>
          <c:showSerName val="0"/>
          <c:showPercent val="0"/>
          <c:showBubbleSize val="0"/>
        </c:dLbls>
        <c:axId val="78681514"/>
        <c:axId val="52783859"/>
      </c:scatterChart>
      <c:valAx>
        <c:axId val="78681514"/>
        <c:scaling>
          <c:orientation val="minMax"/>
          <c:min val="8"/>
        </c:scaling>
        <c:delete val="0"/>
        <c:axPos val="b"/>
        <c:majorGridlines>
          <c:spPr>
            <a:ln w="9360">
              <a:solidFill>
                <a:srgbClr val="595959"/>
              </a:solidFill>
              <a:round/>
            </a:ln>
          </c:spPr>
        </c:majorGridlines>
        <c:title>
          <c:tx>
            <c:rich>
              <a:bodyPr/>
              <a:lstStyle/>
              <a:p>
                <a:pPr>
                  <a:defRPr/>
                </a:pPr>
                <a:r>
                  <a:rPr lang="nl-BE" sz="1200" b="1">
                    <a:solidFill>
                      <a:srgbClr val="FFFFFF"/>
                    </a:solidFill>
                    <a:latin typeface="Calibri"/>
                  </a:rPr>
                  <a:t>Gehaka humidity</a:t>
                </a:r>
              </a:p>
            </c:rich>
          </c:tx>
          <c:overlay val="1"/>
        </c:title>
        <c:numFmt formatCode="General" sourceLinked="1"/>
        <c:majorTickMark val="none"/>
        <c:minorTickMark val="none"/>
        <c:tickLblPos val="nextTo"/>
        <c:spPr>
          <a:ln w="9360">
            <a:noFill/>
          </a:ln>
        </c:spPr>
        <c:crossAx val="52783859"/>
        <c:crossesAt val="0"/>
        <c:crossBetween val="midCat"/>
      </c:valAx>
      <c:valAx>
        <c:axId val="52783859"/>
        <c:scaling>
          <c:orientation val="minMax"/>
          <c:min val="1000"/>
        </c:scaling>
        <c:delete val="0"/>
        <c:axPos val="l"/>
        <c:majorGridlines>
          <c:spPr>
            <a:ln w="9360">
              <a:solidFill>
                <a:srgbClr val="595959"/>
              </a:solidFill>
              <a:round/>
            </a:ln>
          </c:spPr>
        </c:majorGridlines>
        <c:title>
          <c:tx>
            <c:rich>
              <a:bodyPr/>
              <a:lstStyle/>
              <a:p>
                <a:pPr>
                  <a:defRPr/>
                </a:pPr>
                <a:r>
                  <a:rPr lang="nl-BE" sz="1200" b="1">
                    <a:solidFill>
                      <a:srgbClr val="FFFFFF"/>
                    </a:solidFill>
                    <a:latin typeface="Calibri"/>
                  </a:rPr>
                  <a:t>Periodicos</a:t>
                </a:r>
              </a:p>
            </c:rich>
          </c:tx>
          <c:overlay val="1"/>
        </c:title>
        <c:numFmt formatCode="General" sourceLinked="1"/>
        <c:majorTickMark val="none"/>
        <c:minorTickMark val="none"/>
        <c:tickLblPos val="nextTo"/>
        <c:spPr>
          <a:ln w="9360">
            <a:solidFill>
              <a:srgbClr val="808080"/>
            </a:solidFill>
            <a:round/>
          </a:ln>
        </c:spPr>
        <c:crossAx val="78681514"/>
        <c:crossesAt val="0"/>
        <c:crossBetween val="midCat"/>
      </c:valAx>
      <c:spPr>
        <a:noFill/>
        <a:ln>
          <a:noFill/>
        </a:ln>
      </c:spPr>
    </c:plotArea>
    <c:plotVisOnly val="1"/>
    <c:dispBlanksAs val="zero"/>
    <c:showDLblsOverMax val="1"/>
  </c:chart>
  <c:spPr>
    <a:solidFill>
      <a:srgbClr val="404040"/>
    </a:solidFill>
    <a:ln w="9360">
      <a:solidFill>
        <a:srgbClr val="D9D9D9"/>
      </a:solid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1"/>
          <c:tx>
            <c:v>GehakaVSCycli</c:v>
          </c:tx>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trendline>
            <c:spPr>
              <a:ln w="25400" cap="rnd">
                <a:solidFill>
                  <a:schemeClr val="accent2">
                    <a:alpha val="50000"/>
                  </a:schemeClr>
                </a:solidFill>
              </a:ln>
              <a:effectLst/>
            </c:spPr>
            <c:trendlineType val="linear"/>
            <c:dispRSqr val="0"/>
            <c:dispEq val="0"/>
          </c:trendline>
          <c:trendline>
            <c:spPr>
              <a:ln w="25400" cap="rnd">
                <a:solidFill>
                  <a:schemeClr val="accent2">
                    <a:alpha val="50000"/>
                  </a:schemeClr>
                </a:solidFill>
              </a:ln>
              <a:effectLst/>
            </c:spPr>
            <c:trendlineType val="poly"/>
            <c:order val="2"/>
            <c:dispRSqr val="1"/>
            <c:dispEq val="1"/>
            <c:trendlineLbl>
              <c:layout>
                <c:manualLayout>
                  <c:x val="-6.197708361889967E-2"/>
                  <c:y val="-7.337574099175707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nl-BE"/>
                </a:p>
              </c:txPr>
            </c:trendlineLbl>
          </c:trendline>
          <c:xVal>
            <c:numRef>
              <c:f>Kalibratiemetingen!$E$4:$E$50000</c:f>
              <c:numCache>
                <c:formatCode>General</c:formatCode>
                <c:ptCount val="49997"/>
                <c:pt idx="0">
                  <c:v>6274</c:v>
                </c:pt>
                <c:pt idx="1">
                  <c:v>5635</c:v>
                </c:pt>
                <c:pt idx="2">
                  <c:v>4577</c:v>
                </c:pt>
                <c:pt idx="3">
                  <c:v>3728</c:v>
                </c:pt>
                <c:pt idx="4">
                  <c:v>5617</c:v>
                </c:pt>
                <c:pt idx="5">
                  <c:v>5908</c:v>
                </c:pt>
                <c:pt idx="6">
                  <c:v>5081</c:v>
                </c:pt>
                <c:pt idx="7">
                  <c:v>3935</c:v>
                </c:pt>
                <c:pt idx="8">
                  <c:v>5546</c:v>
                </c:pt>
                <c:pt idx="9">
                  <c:v>5379</c:v>
                </c:pt>
                <c:pt idx="10">
                  <c:v>4834</c:v>
                </c:pt>
                <c:pt idx="11">
                  <c:v>5908</c:v>
                </c:pt>
                <c:pt idx="12">
                  <c:v>3614</c:v>
                </c:pt>
                <c:pt idx="13">
                  <c:v>3713</c:v>
                </c:pt>
                <c:pt idx="14">
                  <c:v>4436</c:v>
                </c:pt>
                <c:pt idx="15">
                  <c:v>1680</c:v>
                </c:pt>
                <c:pt idx="16">
                  <c:v>3546</c:v>
                </c:pt>
                <c:pt idx="17">
                  <c:v>5720</c:v>
                </c:pt>
                <c:pt idx="18">
                  <c:v>4329</c:v>
                </c:pt>
                <c:pt idx="19">
                  <c:v>3097</c:v>
                </c:pt>
                <c:pt idx="20">
                  <c:v>5232</c:v>
                </c:pt>
                <c:pt idx="21">
                  <c:v>2723</c:v>
                </c:pt>
                <c:pt idx="22">
                  <c:v>3339</c:v>
                </c:pt>
                <c:pt idx="23">
                  <c:v>3076</c:v>
                </c:pt>
                <c:pt idx="24">
                  <c:v>5479</c:v>
                </c:pt>
                <c:pt idx="25">
                  <c:v>5222</c:v>
                </c:pt>
                <c:pt idx="26">
                  <c:v>4905</c:v>
                </c:pt>
                <c:pt idx="28">
                  <c:v>4857</c:v>
                </c:pt>
                <c:pt idx="29">
                  <c:v>4007</c:v>
                </c:pt>
                <c:pt idx="30">
                  <c:v>5068</c:v>
                </c:pt>
                <c:pt idx="31">
                  <c:v>5386</c:v>
                </c:pt>
                <c:pt idx="32">
                  <c:v>5589</c:v>
                </c:pt>
                <c:pt idx="33">
                  <c:v>4876</c:v>
                </c:pt>
                <c:pt idx="34">
                  <c:v>3899</c:v>
                </c:pt>
                <c:pt idx="35">
                  <c:v>5294</c:v>
                </c:pt>
                <c:pt idx="36">
                  <c:v>4076</c:v>
                </c:pt>
                <c:pt idx="37">
                  <c:v>5007</c:v>
                </c:pt>
                <c:pt idx="38">
                  <c:v>4731</c:v>
                </c:pt>
                <c:pt idx="39">
                  <c:v>5010</c:v>
                </c:pt>
                <c:pt idx="40">
                  <c:v>4788</c:v>
                </c:pt>
                <c:pt idx="41">
                  <c:v>4985</c:v>
                </c:pt>
                <c:pt idx="42">
                  <c:v>4590</c:v>
                </c:pt>
                <c:pt idx="43">
                  <c:v>4106</c:v>
                </c:pt>
                <c:pt idx="44">
                  <c:v>3902</c:v>
                </c:pt>
                <c:pt idx="45">
                  <c:v>5646</c:v>
                </c:pt>
                <c:pt idx="46">
                  <c:v>4844</c:v>
                </c:pt>
                <c:pt idx="47">
                  <c:v>5110</c:v>
                </c:pt>
                <c:pt idx="48">
                  <c:v>4960</c:v>
                </c:pt>
                <c:pt idx="49">
                  <c:v>5283</c:v>
                </c:pt>
                <c:pt idx="50">
                  <c:v>5348</c:v>
                </c:pt>
                <c:pt idx="51">
                  <c:v>5216</c:v>
                </c:pt>
                <c:pt idx="52">
                  <c:v>5427</c:v>
                </c:pt>
                <c:pt idx="53">
                  <c:v>4691</c:v>
                </c:pt>
                <c:pt idx="54">
                  <c:v>5522</c:v>
                </c:pt>
                <c:pt idx="55">
                  <c:v>5260</c:v>
                </c:pt>
                <c:pt idx="56">
                  <c:v>5089</c:v>
                </c:pt>
                <c:pt idx="57">
                  <c:v>4814</c:v>
                </c:pt>
                <c:pt idx="58">
                  <c:v>5037</c:v>
                </c:pt>
                <c:pt idx="59">
                  <c:v>4731</c:v>
                </c:pt>
                <c:pt idx="60">
                  <c:v>5212</c:v>
                </c:pt>
                <c:pt idx="61">
                  <c:v>5180</c:v>
                </c:pt>
                <c:pt idx="62">
                  <c:v>4255</c:v>
                </c:pt>
                <c:pt idx="63">
                  <c:v>5477</c:v>
                </c:pt>
                <c:pt idx="64">
                  <c:v>5282</c:v>
                </c:pt>
                <c:pt idx="65">
                  <c:v>5525</c:v>
                </c:pt>
                <c:pt idx="66">
                  <c:v>4643</c:v>
                </c:pt>
                <c:pt idx="67">
                  <c:v>3469</c:v>
                </c:pt>
                <c:pt idx="68">
                  <c:v>5365</c:v>
                </c:pt>
                <c:pt idx="69">
                  <c:v>3842</c:v>
                </c:pt>
                <c:pt idx="70">
                  <c:v>5114</c:v>
                </c:pt>
                <c:pt idx="71">
                  <c:v>5420</c:v>
                </c:pt>
                <c:pt idx="72">
                  <c:v>4795</c:v>
                </c:pt>
                <c:pt idx="73">
                  <c:v>4823</c:v>
                </c:pt>
                <c:pt idx="74">
                  <c:v>4628</c:v>
                </c:pt>
                <c:pt idx="75">
                  <c:v>5260</c:v>
                </c:pt>
                <c:pt idx="76">
                  <c:v>4844</c:v>
                </c:pt>
                <c:pt idx="77">
                  <c:v>3045</c:v>
                </c:pt>
                <c:pt idx="78">
                  <c:v>4323</c:v>
                </c:pt>
                <c:pt idx="79">
                  <c:v>4994</c:v>
                </c:pt>
                <c:pt idx="80">
                  <c:v>3347</c:v>
                </c:pt>
                <c:pt idx="81">
                  <c:v>2721</c:v>
                </c:pt>
                <c:pt idx="82">
                  <c:v>4369</c:v>
                </c:pt>
                <c:pt idx="83">
                  <c:v>5078</c:v>
                </c:pt>
                <c:pt idx="84">
                  <c:v>5183</c:v>
                </c:pt>
                <c:pt idx="85">
                  <c:v>5123</c:v>
                </c:pt>
                <c:pt idx="86">
                  <c:v>4657</c:v>
                </c:pt>
                <c:pt idx="87">
                  <c:v>4885</c:v>
                </c:pt>
                <c:pt idx="88">
                  <c:v>3995</c:v>
                </c:pt>
                <c:pt idx="89">
                  <c:v>4108</c:v>
                </c:pt>
              </c:numCache>
            </c:numRef>
          </c:xVal>
          <c:yVal>
            <c:numRef>
              <c:f>Kalibratiemetingen!$B$4:$B$50000</c:f>
              <c:numCache>
                <c:formatCode>General</c:formatCode>
                <c:ptCount val="49997"/>
                <c:pt idx="0">
                  <c:v>17.8</c:v>
                </c:pt>
                <c:pt idx="1">
                  <c:v>14.6</c:v>
                </c:pt>
                <c:pt idx="2">
                  <c:v>13.7</c:v>
                </c:pt>
                <c:pt idx="3">
                  <c:v>12</c:v>
                </c:pt>
                <c:pt idx="4">
                  <c:v>14.6</c:v>
                </c:pt>
                <c:pt idx="5">
                  <c:v>16.100000000000001</c:v>
                </c:pt>
                <c:pt idx="6">
                  <c:v>13.9</c:v>
                </c:pt>
                <c:pt idx="7">
                  <c:v>12</c:v>
                </c:pt>
                <c:pt idx="8">
                  <c:v>14.8</c:v>
                </c:pt>
                <c:pt idx="9">
                  <c:v>13.7</c:v>
                </c:pt>
                <c:pt idx="10">
                  <c:v>12.1</c:v>
                </c:pt>
                <c:pt idx="11">
                  <c:v>15.1</c:v>
                </c:pt>
                <c:pt idx="12">
                  <c:v>11.2</c:v>
                </c:pt>
                <c:pt idx="13">
                  <c:v>11.2</c:v>
                </c:pt>
                <c:pt idx="14">
                  <c:v>14.5</c:v>
                </c:pt>
                <c:pt idx="15">
                  <c:v>9.8000000000000007</c:v>
                </c:pt>
                <c:pt idx="16">
                  <c:v>11</c:v>
                </c:pt>
                <c:pt idx="17">
                  <c:v>13.8</c:v>
                </c:pt>
                <c:pt idx="18">
                  <c:v>11.8</c:v>
                </c:pt>
                <c:pt idx="19">
                  <c:v>10.8</c:v>
                </c:pt>
                <c:pt idx="20">
                  <c:v>13.4</c:v>
                </c:pt>
                <c:pt idx="21">
                  <c:v>10.8</c:v>
                </c:pt>
                <c:pt idx="22">
                  <c:v>10.8</c:v>
                </c:pt>
                <c:pt idx="23">
                  <c:v>10.8</c:v>
                </c:pt>
                <c:pt idx="24">
                  <c:v>14.1</c:v>
                </c:pt>
                <c:pt idx="25">
                  <c:v>13.7</c:v>
                </c:pt>
                <c:pt idx="26">
                  <c:v>13.1</c:v>
                </c:pt>
                <c:pt idx="27">
                  <c:v>14.3</c:v>
                </c:pt>
                <c:pt idx="28">
                  <c:v>12.6</c:v>
                </c:pt>
                <c:pt idx="29">
                  <c:v>11.8</c:v>
                </c:pt>
                <c:pt idx="30">
                  <c:v>13.1</c:v>
                </c:pt>
                <c:pt idx="31">
                  <c:v>13.1</c:v>
                </c:pt>
                <c:pt idx="32">
                  <c:v>13.9</c:v>
                </c:pt>
                <c:pt idx="33">
                  <c:v>12.8</c:v>
                </c:pt>
                <c:pt idx="34">
                  <c:v>11.4</c:v>
                </c:pt>
                <c:pt idx="35">
                  <c:v>13.9</c:v>
                </c:pt>
                <c:pt idx="36">
                  <c:v>11.6</c:v>
                </c:pt>
                <c:pt idx="38">
                  <c:v>12.7</c:v>
                </c:pt>
                <c:pt idx="40">
                  <c:v>12.6</c:v>
                </c:pt>
                <c:pt idx="41">
                  <c:v>13.6</c:v>
                </c:pt>
                <c:pt idx="42">
                  <c:v>12.5</c:v>
                </c:pt>
                <c:pt idx="43">
                  <c:v>12</c:v>
                </c:pt>
                <c:pt idx="44">
                  <c:v>11.6</c:v>
                </c:pt>
                <c:pt idx="45">
                  <c:v>14.5</c:v>
                </c:pt>
                <c:pt idx="46">
                  <c:v>12.9</c:v>
                </c:pt>
                <c:pt idx="47">
                  <c:v>12.9</c:v>
                </c:pt>
                <c:pt idx="48">
                  <c:v>12.5</c:v>
                </c:pt>
                <c:pt idx="49">
                  <c:v>14</c:v>
                </c:pt>
                <c:pt idx="50">
                  <c:v>13.9</c:v>
                </c:pt>
                <c:pt idx="51">
                  <c:v>13.2</c:v>
                </c:pt>
                <c:pt idx="52">
                  <c:v>13.3</c:v>
                </c:pt>
                <c:pt idx="53">
                  <c:v>12</c:v>
                </c:pt>
                <c:pt idx="54">
                  <c:v>13.3</c:v>
                </c:pt>
                <c:pt idx="55">
                  <c:v>13.2</c:v>
                </c:pt>
                <c:pt idx="56">
                  <c:v>12.8</c:v>
                </c:pt>
                <c:pt idx="57">
                  <c:v>13.2</c:v>
                </c:pt>
                <c:pt idx="58">
                  <c:v>13</c:v>
                </c:pt>
                <c:pt idx="59">
                  <c:v>12.3</c:v>
                </c:pt>
                <c:pt idx="60">
                  <c:v>13</c:v>
                </c:pt>
                <c:pt idx="61">
                  <c:v>12.9</c:v>
                </c:pt>
                <c:pt idx="62">
                  <c:v>11.7</c:v>
                </c:pt>
                <c:pt idx="63">
                  <c:v>13.5</c:v>
                </c:pt>
                <c:pt idx="64">
                  <c:v>13.5</c:v>
                </c:pt>
                <c:pt idx="65">
                  <c:v>14.4</c:v>
                </c:pt>
                <c:pt idx="66">
                  <c:v>11.9</c:v>
                </c:pt>
                <c:pt idx="67">
                  <c:v>10.9</c:v>
                </c:pt>
                <c:pt idx="68">
                  <c:v>13.3</c:v>
                </c:pt>
                <c:pt idx="69">
                  <c:v>11.4</c:v>
                </c:pt>
                <c:pt idx="70">
                  <c:v>13.2</c:v>
                </c:pt>
                <c:pt idx="71">
                  <c:v>13.9</c:v>
                </c:pt>
                <c:pt idx="72">
                  <c:v>12.7</c:v>
                </c:pt>
                <c:pt idx="74">
                  <c:v>12.3</c:v>
                </c:pt>
                <c:pt idx="75">
                  <c:v>13.5</c:v>
                </c:pt>
                <c:pt idx="77">
                  <c:v>11</c:v>
                </c:pt>
                <c:pt idx="78">
                  <c:v>11.8</c:v>
                </c:pt>
                <c:pt idx="79">
                  <c:v>12.9</c:v>
                </c:pt>
                <c:pt idx="80">
                  <c:v>11.1</c:v>
                </c:pt>
                <c:pt idx="81">
                  <c:v>10.6</c:v>
                </c:pt>
                <c:pt idx="82">
                  <c:v>12.3</c:v>
                </c:pt>
                <c:pt idx="83">
                  <c:v>13.5</c:v>
                </c:pt>
                <c:pt idx="84">
                  <c:v>13.6</c:v>
                </c:pt>
                <c:pt idx="85">
                  <c:v>13.6</c:v>
                </c:pt>
                <c:pt idx="86">
                  <c:v>12.5</c:v>
                </c:pt>
                <c:pt idx="87">
                  <c:v>12.6</c:v>
                </c:pt>
                <c:pt idx="88">
                  <c:v>11.5</c:v>
                </c:pt>
                <c:pt idx="89">
                  <c:v>11.6</c:v>
                </c:pt>
              </c:numCache>
            </c:numRef>
          </c:yVal>
          <c:smooth val="0"/>
          <c:extLst>
            <c:ext xmlns:c16="http://schemas.microsoft.com/office/drawing/2014/chart" uri="{C3380CC4-5D6E-409C-BE32-E72D297353CC}">
              <c16:uniqueId val="{00000001-0370-4C05-9E5B-1988AA54D049}"/>
            </c:ext>
          </c:extLst>
        </c:ser>
        <c:dLbls>
          <c:showLegendKey val="0"/>
          <c:showVal val="0"/>
          <c:showCatName val="0"/>
          <c:showSerName val="0"/>
          <c:showPercent val="0"/>
          <c:showBubbleSize val="0"/>
        </c:dLbls>
        <c:axId val="376711448"/>
        <c:axId val="376706856"/>
        <c:extLst>
          <c:ext xmlns:c15="http://schemas.microsoft.com/office/drawing/2012/chart" uri="{02D57815-91ED-43cb-92C2-25804820EDAC}">
            <c15:filteredScatterSeries>
              <c15:ser>
                <c:idx val="0"/>
                <c:order val="0"/>
                <c:spPr>
                  <a:ln w="25400" cap="rnd">
                    <a:noFill/>
                  </a:ln>
                  <a:effectLst/>
                </c:spPr>
                <c:marker>
                  <c:symbol val="circle"/>
                  <c:size val="3"/>
                  <c:spPr>
                    <a:solidFill>
                      <a:schemeClr val="accent1">
                        <a:lumMod val="60000"/>
                        <a:lumOff val="40000"/>
                      </a:schemeClr>
                    </a:solidFill>
                    <a:ln>
                      <a:noFill/>
                    </a:ln>
                    <a:effectLst/>
                  </c:spPr>
                </c:marker>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nl-BE"/>
                      </a:p>
                    </c:txPr>
                  </c:trendlineLbl>
                </c:trendline>
                <c:xVal>
                  <c:numRef>
                    <c:extLst>
                      <c:ext uri="{02D57815-91ED-43cb-92C2-25804820EDAC}">
                        <c15:formulaRef>
                          <c15:sqref>Kalibratiemetingen!$B$4:$B$50000</c15:sqref>
                        </c15:formulaRef>
                      </c:ext>
                    </c:extLst>
                    <c:numCache>
                      <c:formatCode>General</c:formatCode>
                      <c:ptCount val="49997"/>
                      <c:pt idx="0">
                        <c:v>17.8</c:v>
                      </c:pt>
                      <c:pt idx="1">
                        <c:v>14.6</c:v>
                      </c:pt>
                      <c:pt idx="2">
                        <c:v>13.7</c:v>
                      </c:pt>
                      <c:pt idx="3">
                        <c:v>12</c:v>
                      </c:pt>
                      <c:pt idx="4">
                        <c:v>14.6</c:v>
                      </c:pt>
                      <c:pt idx="5">
                        <c:v>16.100000000000001</c:v>
                      </c:pt>
                      <c:pt idx="6">
                        <c:v>13.9</c:v>
                      </c:pt>
                      <c:pt idx="7">
                        <c:v>12</c:v>
                      </c:pt>
                      <c:pt idx="8">
                        <c:v>14.8</c:v>
                      </c:pt>
                      <c:pt idx="9">
                        <c:v>13.7</c:v>
                      </c:pt>
                      <c:pt idx="10">
                        <c:v>12.1</c:v>
                      </c:pt>
                      <c:pt idx="11">
                        <c:v>15.1</c:v>
                      </c:pt>
                      <c:pt idx="12">
                        <c:v>11.2</c:v>
                      </c:pt>
                      <c:pt idx="13">
                        <c:v>11.2</c:v>
                      </c:pt>
                      <c:pt idx="14">
                        <c:v>14.5</c:v>
                      </c:pt>
                      <c:pt idx="15">
                        <c:v>9.8000000000000007</c:v>
                      </c:pt>
                      <c:pt idx="16">
                        <c:v>11</c:v>
                      </c:pt>
                      <c:pt idx="17">
                        <c:v>13.8</c:v>
                      </c:pt>
                      <c:pt idx="18">
                        <c:v>11.8</c:v>
                      </c:pt>
                      <c:pt idx="19">
                        <c:v>10.8</c:v>
                      </c:pt>
                      <c:pt idx="20">
                        <c:v>13.4</c:v>
                      </c:pt>
                      <c:pt idx="21">
                        <c:v>10.8</c:v>
                      </c:pt>
                      <c:pt idx="22">
                        <c:v>10.8</c:v>
                      </c:pt>
                      <c:pt idx="23">
                        <c:v>10.8</c:v>
                      </c:pt>
                      <c:pt idx="24">
                        <c:v>14.1</c:v>
                      </c:pt>
                      <c:pt idx="25">
                        <c:v>13.7</c:v>
                      </c:pt>
                      <c:pt idx="26">
                        <c:v>13.1</c:v>
                      </c:pt>
                      <c:pt idx="27">
                        <c:v>14.3</c:v>
                      </c:pt>
                      <c:pt idx="28">
                        <c:v>12.6</c:v>
                      </c:pt>
                      <c:pt idx="29">
                        <c:v>11.8</c:v>
                      </c:pt>
                      <c:pt idx="30">
                        <c:v>13.1</c:v>
                      </c:pt>
                      <c:pt idx="31">
                        <c:v>13.1</c:v>
                      </c:pt>
                      <c:pt idx="32">
                        <c:v>13.9</c:v>
                      </c:pt>
                      <c:pt idx="33">
                        <c:v>12.8</c:v>
                      </c:pt>
                      <c:pt idx="34">
                        <c:v>11.4</c:v>
                      </c:pt>
                      <c:pt idx="35">
                        <c:v>13.9</c:v>
                      </c:pt>
                      <c:pt idx="36">
                        <c:v>11.6</c:v>
                      </c:pt>
                      <c:pt idx="38">
                        <c:v>12.7</c:v>
                      </c:pt>
                      <c:pt idx="40">
                        <c:v>12.6</c:v>
                      </c:pt>
                      <c:pt idx="41">
                        <c:v>13.6</c:v>
                      </c:pt>
                      <c:pt idx="42">
                        <c:v>12.5</c:v>
                      </c:pt>
                      <c:pt idx="43">
                        <c:v>12</c:v>
                      </c:pt>
                      <c:pt idx="44">
                        <c:v>11.6</c:v>
                      </c:pt>
                      <c:pt idx="45">
                        <c:v>14.5</c:v>
                      </c:pt>
                      <c:pt idx="46">
                        <c:v>12.9</c:v>
                      </c:pt>
                      <c:pt idx="47">
                        <c:v>12.9</c:v>
                      </c:pt>
                      <c:pt idx="48">
                        <c:v>12.5</c:v>
                      </c:pt>
                      <c:pt idx="49">
                        <c:v>14</c:v>
                      </c:pt>
                      <c:pt idx="50">
                        <c:v>13.9</c:v>
                      </c:pt>
                      <c:pt idx="51">
                        <c:v>13.2</c:v>
                      </c:pt>
                      <c:pt idx="52">
                        <c:v>13.3</c:v>
                      </c:pt>
                      <c:pt idx="53">
                        <c:v>12</c:v>
                      </c:pt>
                      <c:pt idx="54">
                        <c:v>13.3</c:v>
                      </c:pt>
                      <c:pt idx="55">
                        <c:v>13.2</c:v>
                      </c:pt>
                      <c:pt idx="56">
                        <c:v>12.8</c:v>
                      </c:pt>
                      <c:pt idx="57">
                        <c:v>13.2</c:v>
                      </c:pt>
                      <c:pt idx="58">
                        <c:v>13</c:v>
                      </c:pt>
                      <c:pt idx="59">
                        <c:v>12.3</c:v>
                      </c:pt>
                      <c:pt idx="60">
                        <c:v>13</c:v>
                      </c:pt>
                      <c:pt idx="61">
                        <c:v>12.9</c:v>
                      </c:pt>
                      <c:pt idx="62">
                        <c:v>11.7</c:v>
                      </c:pt>
                      <c:pt idx="63">
                        <c:v>13.5</c:v>
                      </c:pt>
                      <c:pt idx="64">
                        <c:v>13.5</c:v>
                      </c:pt>
                      <c:pt idx="65">
                        <c:v>14.4</c:v>
                      </c:pt>
                      <c:pt idx="66">
                        <c:v>11.9</c:v>
                      </c:pt>
                      <c:pt idx="67">
                        <c:v>10.9</c:v>
                      </c:pt>
                      <c:pt idx="68">
                        <c:v>13.3</c:v>
                      </c:pt>
                      <c:pt idx="69">
                        <c:v>11.4</c:v>
                      </c:pt>
                      <c:pt idx="70">
                        <c:v>13.2</c:v>
                      </c:pt>
                      <c:pt idx="71">
                        <c:v>13.9</c:v>
                      </c:pt>
                      <c:pt idx="72">
                        <c:v>12.7</c:v>
                      </c:pt>
                      <c:pt idx="74">
                        <c:v>12.3</c:v>
                      </c:pt>
                      <c:pt idx="75">
                        <c:v>13.5</c:v>
                      </c:pt>
                      <c:pt idx="77">
                        <c:v>11</c:v>
                      </c:pt>
                      <c:pt idx="78">
                        <c:v>11.8</c:v>
                      </c:pt>
                      <c:pt idx="79">
                        <c:v>12.9</c:v>
                      </c:pt>
                      <c:pt idx="80">
                        <c:v>11.1</c:v>
                      </c:pt>
                      <c:pt idx="81">
                        <c:v>10.6</c:v>
                      </c:pt>
                      <c:pt idx="82">
                        <c:v>12.3</c:v>
                      </c:pt>
                      <c:pt idx="83">
                        <c:v>13.5</c:v>
                      </c:pt>
                      <c:pt idx="84">
                        <c:v>13.6</c:v>
                      </c:pt>
                      <c:pt idx="85">
                        <c:v>13.6</c:v>
                      </c:pt>
                      <c:pt idx="86">
                        <c:v>12.5</c:v>
                      </c:pt>
                      <c:pt idx="87">
                        <c:v>12.6</c:v>
                      </c:pt>
                      <c:pt idx="88">
                        <c:v>11.5</c:v>
                      </c:pt>
                      <c:pt idx="89">
                        <c:v>11.6</c:v>
                      </c:pt>
                    </c:numCache>
                  </c:numRef>
                </c:xVal>
                <c:yVal>
                  <c:numRef>
                    <c:extLst>
                      <c:ext uri="{02D57815-91ED-43cb-92C2-25804820EDAC}">
                        <c15:formulaRef>
                          <c15:sqref>Kalibratiemetingen!$E$4:$E$50000</c15:sqref>
                        </c15:formulaRef>
                      </c:ext>
                    </c:extLst>
                    <c:numCache>
                      <c:formatCode>General</c:formatCode>
                      <c:ptCount val="49997"/>
                      <c:pt idx="0">
                        <c:v>6274</c:v>
                      </c:pt>
                      <c:pt idx="1">
                        <c:v>5635</c:v>
                      </c:pt>
                      <c:pt idx="2">
                        <c:v>4577</c:v>
                      </c:pt>
                      <c:pt idx="3">
                        <c:v>3728</c:v>
                      </c:pt>
                      <c:pt idx="4">
                        <c:v>5617</c:v>
                      </c:pt>
                      <c:pt idx="5">
                        <c:v>5908</c:v>
                      </c:pt>
                      <c:pt idx="6">
                        <c:v>5081</c:v>
                      </c:pt>
                      <c:pt idx="7">
                        <c:v>3935</c:v>
                      </c:pt>
                      <c:pt idx="8">
                        <c:v>5546</c:v>
                      </c:pt>
                      <c:pt idx="9">
                        <c:v>5379</c:v>
                      </c:pt>
                      <c:pt idx="10">
                        <c:v>4834</c:v>
                      </c:pt>
                      <c:pt idx="11">
                        <c:v>5908</c:v>
                      </c:pt>
                      <c:pt idx="12">
                        <c:v>3614</c:v>
                      </c:pt>
                      <c:pt idx="13">
                        <c:v>3713</c:v>
                      </c:pt>
                      <c:pt idx="14">
                        <c:v>4436</c:v>
                      </c:pt>
                      <c:pt idx="15">
                        <c:v>1680</c:v>
                      </c:pt>
                      <c:pt idx="16">
                        <c:v>3546</c:v>
                      </c:pt>
                      <c:pt idx="17">
                        <c:v>5720</c:v>
                      </c:pt>
                      <c:pt idx="18">
                        <c:v>4329</c:v>
                      </c:pt>
                      <c:pt idx="19">
                        <c:v>3097</c:v>
                      </c:pt>
                      <c:pt idx="20">
                        <c:v>5232</c:v>
                      </c:pt>
                      <c:pt idx="21">
                        <c:v>2723</c:v>
                      </c:pt>
                      <c:pt idx="22">
                        <c:v>3339</c:v>
                      </c:pt>
                      <c:pt idx="23">
                        <c:v>3076</c:v>
                      </c:pt>
                      <c:pt idx="24">
                        <c:v>5479</c:v>
                      </c:pt>
                      <c:pt idx="25">
                        <c:v>5222</c:v>
                      </c:pt>
                      <c:pt idx="26">
                        <c:v>4905</c:v>
                      </c:pt>
                      <c:pt idx="28">
                        <c:v>4857</c:v>
                      </c:pt>
                      <c:pt idx="29">
                        <c:v>4007</c:v>
                      </c:pt>
                      <c:pt idx="30">
                        <c:v>5068</c:v>
                      </c:pt>
                      <c:pt idx="31">
                        <c:v>5386</c:v>
                      </c:pt>
                      <c:pt idx="32">
                        <c:v>5589</c:v>
                      </c:pt>
                      <c:pt idx="33">
                        <c:v>4876</c:v>
                      </c:pt>
                      <c:pt idx="34">
                        <c:v>3899</c:v>
                      </c:pt>
                      <c:pt idx="35">
                        <c:v>5294</c:v>
                      </c:pt>
                      <c:pt idx="36">
                        <c:v>4076</c:v>
                      </c:pt>
                      <c:pt idx="37">
                        <c:v>5007</c:v>
                      </c:pt>
                      <c:pt idx="38">
                        <c:v>4731</c:v>
                      </c:pt>
                      <c:pt idx="39">
                        <c:v>5010</c:v>
                      </c:pt>
                      <c:pt idx="40">
                        <c:v>4788</c:v>
                      </c:pt>
                      <c:pt idx="41">
                        <c:v>4985</c:v>
                      </c:pt>
                      <c:pt idx="42">
                        <c:v>4590</c:v>
                      </c:pt>
                      <c:pt idx="43">
                        <c:v>4106</c:v>
                      </c:pt>
                      <c:pt idx="44">
                        <c:v>3902</c:v>
                      </c:pt>
                      <c:pt idx="45">
                        <c:v>5646</c:v>
                      </c:pt>
                      <c:pt idx="46">
                        <c:v>4844</c:v>
                      </c:pt>
                      <c:pt idx="47">
                        <c:v>5110</c:v>
                      </c:pt>
                      <c:pt idx="48">
                        <c:v>4960</c:v>
                      </c:pt>
                      <c:pt idx="49">
                        <c:v>5283</c:v>
                      </c:pt>
                      <c:pt idx="50">
                        <c:v>5348</c:v>
                      </c:pt>
                      <c:pt idx="51">
                        <c:v>5216</c:v>
                      </c:pt>
                      <c:pt idx="52">
                        <c:v>5427</c:v>
                      </c:pt>
                      <c:pt idx="53">
                        <c:v>4691</c:v>
                      </c:pt>
                      <c:pt idx="54">
                        <c:v>5522</c:v>
                      </c:pt>
                      <c:pt idx="55">
                        <c:v>5260</c:v>
                      </c:pt>
                      <c:pt idx="56">
                        <c:v>5089</c:v>
                      </c:pt>
                      <c:pt idx="57">
                        <c:v>4814</c:v>
                      </c:pt>
                      <c:pt idx="58">
                        <c:v>5037</c:v>
                      </c:pt>
                      <c:pt idx="59">
                        <c:v>4731</c:v>
                      </c:pt>
                      <c:pt idx="60">
                        <c:v>5212</c:v>
                      </c:pt>
                      <c:pt idx="61">
                        <c:v>5180</c:v>
                      </c:pt>
                      <c:pt idx="62">
                        <c:v>4255</c:v>
                      </c:pt>
                      <c:pt idx="63">
                        <c:v>5477</c:v>
                      </c:pt>
                      <c:pt idx="64">
                        <c:v>5282</c:v>
                      </c:pt>
                      <c:pt idx="65">
                        <c:v>5525</c:v>
                      </c:pt>
                      <c:pt idx="66">
                        <c:v>4643</c:v>
                      </c:pt>
                      <c:pt idx="67">
                        <c:v>3469</c:v>
                      </c:pt>
                      <c:pt idx="68">
                        <c:v>5365</c:v>
                      </c:pt>
                      <c:pt idx="69">
                        <c:v>3842</c:v>
                      </c:pt>
                      <c:pt idx="70">
                        <c:v>5114</c:v>
                      </c:pt>
                      <c:pt idx="71">
                        <c:v>5420</c:v>
                      </c:pt>
                      <c:pt idx="72">
                        <c:v>4795</c:v>
                      </c:pt>
                      <c:pt idx="73">
                        <c:v>4823</c:v>
                      </c:pt>
                      <c:pt idx="74">
                        <c:v>4628</c:v>
                      </c:pt>
                      <c:pt idx="75">
                        <c:v>5260</c:v>
                      </c:pt>
                      <c:pt idx="76">
                        <c:v>4844</c:v>
                      </c:pt>
                      <c:pt idx="77">
                        <c:v>3045</c:v>
                      </c:pt>
                      <c:pt idx="78">
                        <c:v>4323</c:v>
                      </c:pt>
                      <c:pt idx="79">
                        <c:v>4994</c:v>
                      </c:pt>
                      <c:pt idx="80">
                        <c:v>3347</c:v>
                      </c:pt>
                      <c:pt idx="81">
                        <c:v>2721</c:v>
                      </c:pt>
                      <c:pt idx="82">
                        <c:v>4369</c:v>
                      </c:pt>
                      <c:pt idx="83">
                        <c:v>5078</c:v>
                      </c:pt>
                      <c:pt idx="84">
                        <c:v>5183</c:v>
                      </c:pt>
                      <c:pt idx="85">
                        <c:v>5123</c:v>
                      </c:pt>
                      <c:pt idx="86">
                        <c:v>4657</c:v>
                      </c:pt>
                      <c:pt idx="87">
                        <c:v>4885</c:v>
                      </c:pt>
                      <c:pt idx="88">
                        <c:v>3995</c:v>
                      </c:pt>
                      <c:pt idx="89">
                        <c:v>4108</c:v>
                      </c:pt>
                    </c:numCache>
                  </c:numRef>
                </c:yVal>
                <c:smooth val="0"/>
                <c:extLst>
                  <c:ext xmlns:c16="http://schemas.microsoft.com/office/drawing/2014/chart" uri="{C3380CC4-5D6E-409C-BE32-E72D297353CC}">
                    <c16:uniqueId val="{00000000-0370-4C05-9E5B-1988AA54D049}"/>
                  </c:ext>
                </c:extLst>
              </c15:ser>
            </c15:filteredScatterSeries>
          </c:ext>
        </c:extLst>
      </c:scatterChart>
      <c:valAx>
        <c:axId val="37671144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nl-BE" sz="1400"/>
                  <a:t>Cyclos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nl-BE"/>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nl-BE"/>
          </a:p>
        </c:txPr>
        <c:crossAx val="376706856"/>
        <c:crosses val="autoZero"/>
        <c:crossBetween val="midCat"/>
      </c:valAx>
      <c:valAx>
        <c:axId val="376706856"/>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nl-BE" sz="1400"/>
                  <a:t>Gehaka humidity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nl-BE"/>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nl-BE"/>
          </a:p>
        </c:txPr>
        <c:crossAx val="376711448"/>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15</xdr:col>
      <xdr:colOff>592200</xdr:colOff>
      <xdr:row>3</xdr:row>
      <xdr:rowOff>155160</xdr:rowOff>
    </xdr:from>
    <xdr:to>
      <xdr:col>25</xdr:col>
      <xdr:colOff>57240</xdr:colOff>
      <xdr:row>27</xdr:row>
      <xdr:rowOff>77400</xdr:rowOff>
    </xdr:to>
    <xdr:graphicFrame macro="">
      <xdr:nvGraphicFramePr>
        <xdr:cNvPr id="2" name="Grafiek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161925</xdr:colOff>
      <xdr:row>31</xdr:row>
      <xdr:rowOff>3810</xdr:rowOff>
    </xdr:to>
    <xdr:graphicFrame macro="">
      <xdr:nvGraphicFramePr>
        <xdr:cNvPr id="3" name="Grafiek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3"/>
  <sheetViews>
    <sheetView zoomScaleNormal="100" workbookViewId="0">
      <selection activeCell="A94" sqref="A94"/>
    </sheetView>
  </sheetViews>
  <sheetFormatPr defaultRowHeight="15" x14ac:dyDescent="0.25"/>
  <cols>
    <col min="1" max="1" width="10.85546875" customWidth="1"/>
    <col min="2" max="2" width="17.28515625"/>
    <col min="3" max="3" width="14.140625"/>
    <col min="4" max="4" width="9.5703125"/>
    <col min="5" max="5" width="8.28515625" customWidth="1"/>
    <col min="6" max="6" width="8.85546875" customWidth="1"/>
    <col min="7" max="7" width="12.5703125" bestFit="1" customWidth="1"/>
    <col min="9" max="9" width="6.28515625"/>
    <col min="10" max="10" width="11.140625"/>
    <col min="11" max="11" width="10.7109375"/>
    <col min="12" max="12" width="8.5703125"/>
    <col min="13" max="13" width="10.7109375"/>
    <col min="14" max="14" width="16.7109375" bestFit="1" customWidth="1"/>
    <col min="15" max="15" width="24.140625"/>
    <col min="16" max="1026" width="8.5703125"/>
  </cols>
  <sheetData>
    <row r="1" spans="1:19" x14ac:dyDescent="0.25">
      <c r="A1">
        <f t="shared" ref="A1:F1" si="0">COUNT(A$4:A$65000)</f>
        <v>87</v>
      </c>
      <c r="B1">
        <f t="shared" si="0"/>
        <v>86</v>
      </c>
      <c r="C1">
        <f t="shared" si="0"/>
        <v>74</v>
      </c>
      <c r="D1">
        <f t="shared" si="0"/>
        <v>89</v>
      </c>
      <c r="E1">
        <f t="shared" si="0"/>
        <v>89</v>
      </c>
      <c r="F1">
        <f t="shared" si="0"/>
        <v>89</v>
      </c>
      <c r="H1">
        <f t="shared" ref="H1:O1" si="1">COUNT(H$4:H$65000)</f>
        <v>0</v>
      </c>
      <c r="I1">
        <f t="shared" si="1"/>
        <v>0</v>
      </c>
      <c r="J1">
        <f t="shared" si="1"/>
        <v>72</v>
      </c>
      <c r="K1">
        <f t="shared" si="1"/>
        <v>0</v>
      </c>
      <c r="L1">
        <f t="shared" si="1"/>
        <v>0</v>
      </c>
      <c r="M1">
        <f t="shared" si="1"/>
        <v>72</v>
      </c>
      <c r="N1">
        <f t="shared" si="1"/>
        <v>0</v>
      </c>
      <c r="O1">
        <f t="shared" si="1"/>
        <v>0</v>
      </c>
      <c r="S1" t="s">
        <v>0</v>
      </c>
    </row>
    <row r="3" spans="1:19" ht="45" customHeight="1" x14ac:dyDescent="0.25">
      <c r="A3" s="46" t="s">
        <v>1</v>
      </c>
      <c r="B3" s="47" t="s">
        <v>2</v>
      </c>
      <c r="C3" s="47" t="s">
        <v>3</v>
      </c>
      <c r="D3" s="45" t="s">
        <v>5</v>
      </c>
      <c r="E3" s="45" t="s">
        <v>6</v>
      </c>
      <c r="F3" s="45" t="s">
        <v>7</v>
      </c>
      <c r="G3" s="48" t="s">
        <v>90</v>
      </c>
      <c r="H3" s="49" t="s">
        <v>4</v>
      </c>
      <c r="I3" s="49" t="s">
        <v>8</v>
      </c>
      <c r="J3" s="49" t="s">
        <v>9</v>
      </c>
      <c r="K3" s="49" t="s">
        <v>10</v>
      </c>
      <c r="L3" s="49" t="s">
        <v>11</v>
      </c>
      <c r="M3" s="49" t="s">
        <v>12</v>
      </c>
      <c r="N3" s="49" t="s">
        <v>13</v>
      </c>
      <c r="O3" s="50" t="s">
        <v>14</v>
      </c>
    </row>
    <row r="4" spans="1:19" x14ac:dyDescent="0.25">
      <c r="A4" s="1">
        <v>8703</v>
      </c>
      <c r="B4" s="2">
        <v>17.8</v>
      </c>
      <c r="C4" s="2"/>
      <c r="D4" s="3">
        <v>21629</v>
      </c>
      <c r="E4" s="3">
        <v>6274</v>
      </c>
      <c r="F4" s="3">
        <v>30</v>
      </c>
      <c r="G4" s="40">
        <f>Grafiek_kalibratiemetingen!$R$13*Kalibratiemetingen!E4+Grafiek_kalibratiemetingen!$R$14</f>
        <v>14.98154181268424</v>
      </c>
      <c r="H4" s="1"/>
      <c r="I4" s="1" t="s">
        <v>15</v>
      </c>
      <c r="J4" s="1">
        <v>729</v>
      </c>
      <c r="K4" s="1" t="s">
        <v>16</v>
      </c>
      <c r="L4" s="1" t="s">
        <v>17</v>
      </c>
      <c r="M4" s="4">
        <v>42551</v>
      </c>
      <c r="N4" s="1" t="s">
        <v>18</v>
      </c>
      <c r="O4" s="1" t="s">
        <v>19</v>
      </c>
    </row>
    <row r="5" spans="1:19" x14ac:dyDescent="0.25">
      <c r="A5" s="1">
        <v>8705</v>
      </c>
      <c r="B5" s="2">
        <v>14.6</v>
      </c>
      <c r="C5" s="2"/>
      <c r="D5" s="3">
        <v>21696</v>
      </c>
      <c r="E5" s="3">
        <v>5635</v>
      </c>
      <c r="F5" s="3">
        <v>31</v>
      </c>
      <c r="G5" s="40">
        <f>Grafiek_kalibratiemetingen!$R$13*Kalibratiemetingen!E5+Grafiek_kalibratiemetingen!$R$14</f>
        <v>14.099932763656142</v>
      </c>
      <c r="H5" s="1"/>
      <c r="I5" s="1" t="s">
        <v>15</v>
      </c>
      <c r="J5" s="1">
        <v>729</v>
      </c>
      <c r="K5" s="1" t="s">
        <v>16</v>
      </c>
      <c r="L5" s="1" t="s">
        <v>17</v>
      </c>
      <c r="M5" s="4">
        <v>42551</v>
      </c>
      <c r="N5" s="1" t="s">
        <v>18</v>
      </c>
      <c r="O5" s="1" t="s">
        <v>19</v>
      </c>
    </row>
    <row r="6" spans="1:19" x14ac:dyDescent="0.25">
      <c r="A6" s="1">
        <v>8667</v>
      </c>
      <c r="B6" s="2">
        <v>13.7</v>
      </c>
      <c r="C6" s="2"/>
      <c r="D6" s="3">
        <v>21709</v>
      </c>
      <c r="E6" s="3">
        <v>4577</v>
      </c>
      <c r="F6" s="3">
        <v>31</v>
      </c>
      <c r="G6" s="40">
        <f>Grafiek_kalibratiemetingen!$R$13*Kalibratiemetingen!E6+Grafiek_kalibratiemetingen!$R$14</f>
        <v>12.640242037722292</v>
      </c>
      <c r="H6" s="1"/>
      <c r="I6" s="1" t="s">
        <v>15</v>
      </c>
      <c r="J6" s="1">
        <v>729</v>
      </c>
      <c r="K6" s="1" t="s">
        <v>16</v>
      </c>
      <c r="L6" s="1" t="s">
        <v>17</v>
      </c>
      <c r="M6" s="4">
        <v>42551</v>
      </c>
      <c r="N6" s="1" t="s">
        <v>18</v>
      </c>
      <c r="O6" s="1" t="s">
        <v>19</v>
      </c>
    </row>
    <row r="7" spans="1:19" x14ac:dyDescent="0.25">
      <c r="A7" s="1">
        <v>8708</v>
      </c>
      <c r="B7" s="2">
        <v>12</v>
      </c>
      <c r="C7" s="2"/>
      <c r="D7" s="3">
        <v>21719</v>
      </c>
      <c r="E7" s="3">
        <v>3728</v>
      </c>
      <c r="F7" s="3">
        <v>31</v>
      </c>
      <c r="G7" s="40">
        <f>Grafiek_kalibratiemetingen!$R$13*Kalibratiemetingen!E7+Grafiek_kalibratiemetingen!$R$14</f>
        <v>11.468902315304678</v>
      </c>
      <c r="H7" s="1"/>
      <c r="I7" s="1" t="s">
        <v>15</v>
      </c>
      <c r="J7" s="1">
        <v>729</v>
      </c>
      <c r="K7" s="1" t="s">
        <v>16</v>
      </c>
      <c r="L7" s="1" t="s">
        <v>17</v>
      </c>
      <c r="M7" s="4">
        <v>42551</v>
      </c>
      <c r="N7" s="1" t="s">
        <v>18</v>
      </c>
      <c r="O7" s="1" t="s">
        <v>19</v>
      </c>
    </row>
    <row r="8" spans="1:19" x14ac:dyDescent="0.25">
      <c r="A8" s="1">
        <v>8717</v>
      </c>
      <c r="B8" s="2">
        <v>14.6</v>
      </c>
      <c r="C8" s="2"/>
      <c r="D8" s="3">
        <v>21686</v>
      </c>
      <c r="E8" s="3">
        <v>5617</v>
      </c>
      <c r="F8" s="3">
        <v>33</v>
      </c>
      <c r="G8" s="40">
        <f>Grafiek_kalibratiemetingen!$R$13*Kalibratiemetingen!E8+Grafiek_kalibratiemetingen!$R$14</f>
        <v>14.075098705937041</v>
      </c>
      <c r="H8" s="1"/>
      <c r="I8" s="1" t="s">
        <v>15</v>
      </c>
      <c r="J8" s="1">
        <v>729</v>
      </c>
      <c r="K8" s="1" t="s">
        <v>16</v>
      </c>
      <c r="L8" s="1" t="s">
        <v>17</v>
      </c>
      <c r="M8" s="4">
        <v>42551</v>
      </c>
      <c r="N8" s="1" t="s">
        <v>18</v>
      </c>
      <c r="O8" s="1" t="s">
        <v>19</v>
      </c>
    </row>
    <row r="9" spans="1:19" x14ac:dyDescent="0.25">
      <c r="A9" s="1"/>
      <c r="B9" s="2">
        <v>16.100000000000001</v>
      </c>
      <c r="C9" s="2"/>
      <c r="D9" s="3">
        <v>21647</v>
      </c>
      <c r="E9" s="3">
        <v>5908</v>
      </c>
      <c r="F9" s="3">
        <v>33</v>
      </c>
      <c r="G9" s="40">
        <f>Grafiek_kalibratiemetingen!$R$13*Kalibratiemetingen!E9+Grafiek_kalibratiemetingen!$R$14</f>
        <v>14.476582639062512</v>
      </c>
      <c r="H9" s="1"/>
      <c r="I9" s="1" t="s">
        <v>15</v>
      </c>
      <c r="J9" s="1">
        <v>729</v>
      </c>
      <c r="K9" s="1" t="s">
        <v>16</v>
      </c>
      <c r="L9" s="1" t="s">
        <v>17</v>
      </c>
      <c r="M9" s="4">
        <v>42551</v>
      </c>
      <c r="N9" s="1" t="s">
        <v>18</v>
      </c>
      <c r="O9" s="1" t="s">
        <v>19</v>
      </c>
    </row>
    <row r="10" spans="1:19" x14ac:dyDescent="0.25">
      <c r="A10" s="1"/>
      <c r="B10" s="2">
        <v>13.9</v>
      </c>
      <c r="C10" s="2"/>
      <c r="D10" s="3">
        <v>21646</v>
      </c>
      <c r="E10" s="3">
        <v>5081</v>
      </c>
      <c r="F10" s="3">
        <v>32</v>
      </c>
      <c r="G10" s="40">
        <f>Grafiek_kalibratiemetingen!$R$13*Kalibratiemetingen!E10+Grafiek_kalibratiemetingen!$R$14</f>
        <v>13.335595653857132</v>
      </c>
      <c r="H10" s="1"/>
      <c r="I10" s="1" t="s">
        <v>15</v>
      </c>
      <c r="J10" s="1">
        <v>729</v>
      </c>
      <c r="K10" s="1" t="s">
        <v>16</v>
      </c>
      <c r="L10" s="1" t="s">
        <v>17</v>
      </c>
      <c r="M10" s="4">
        <v>42551</v>
      </c>
      <c r="N10" s="1" t="s">
        <v>18</v>
      </c>
      <c r="O10" s="1" t="s">
        <v>19</v>
      </c>
    </row>
    <row r="11" spans="1:19" x14ac:dyDescent="0.25">
      <c r="A11" s="1">
        <v>8723</v>
      </c>
      <c r="B11" s="2">
        <v>12</v>
      </c>
      <c r="C11" s="2"/>
      <c r="D11" s="3">
        <v>21682</v>
      </c>
      <c r="E11" s="3">
        <v>3935</v>
      </c>
      <c r="F11" s="3">
        <v>33</v>
      </c>
      <c r="G11" s="40">
        <f>Grafiek_kalibratiemetingen!$R$13*Kalibratiemetingen!E11+Grafiek_kalibratiemetingen!$R$14</f>
        <v>11.754493979074343</v>
      </c>
      <c r="H11" s="1"/>
      <c r="I11" s="1" t="s">
        <v>15</v>
      </c>
      <c r="J11" s="1">
        <v>729</v>
      </c>
      <c r="K11" s="1" t="s">
        <v>16</v>
      </c>
      <c r="L11" s="1" t="s">
        <v>17</v>
      </c>
      <c r="M11" s="4">
        <v>42551</v>
      </c>
      <c r="N11" s="1" t="s">
        <v>18</v>
      </c>
      <c r="O11" s="1" t="s">
        <v>19</v>
      </c>
    </row>
    <row r="12" spans="1:19" x14ac:dyDescent="0.25">
      <c r="A12" s="1">
        <v>8649</v>
      </c>
      <c r="B12" s="2">
        <v>14.8</v>
      </c>
      <c r="C12" s="2"/>
      <c r="D12" s="3">
        <v>21538</v>
      </c>
      <c r="E12" s="3">
        <v>5546</v>
      </c>
      <c r="F12" s="3">
        <v>31</v>
      </c>
      <c r="G12" s="40">
        <f>Grafiek_kalibratiemetingen!$R$13*Kalibratiemetingen!E12+Grafiek_kalibratiemetingen!$R$14</f>
        <v>13.977142144933918</v>
      </c>
      <c r="H12" s="1"/>
      <c r="I12" s="1" t="s">
        <v>15</v>
      </c>
      <c r="J12" s="1">
        <v>729</v>
      </c>
      <c r="K12" s="1" t="s">
        <v>16</v>
      </c>
      <c r="L12" s="1" t="s">
        <v>17</v>
      </c>
      <c r="M12" s="4">
        <v>42551</v>
      </c>
      <c r="N12" s="1" t="s">
        <v>18</v>
      </c>
      <c r="O12" s="1" t="s">
        <v>19</v>
      </c>
    </row>
    <row r="13" spans="1:19" x14ac:dyDescent="0.25">
      <c r="A13" s="1">
        <v>8647</v>
      </c>
      <c r="B13" s="2">
        <v>13.7</v>
      </c>
      <c r="C13" s="2"/>
      <c r="D13" s="3">
        <v>21548</v>
      </c>
      <c r="E13" s="3">
        <v>5379</v>
      </c>
      <c r="F13" s="3">
        <v>31</v>
      </c>
      <c r="G13" s="40">
        <f>Grafiek_kalibratiemetingen!$R$13*Kalibratiemetingen!E13+Grafiek_kalibratiemetingen!$R$14</f>
        <v>13.746737276095587</v>
      </c>
      <c r="H13" s="1"/>
      <c r="I13" s="1" t="s">
        <v>15</v>
      </c>
      <c r="J13" s="1">
        <v>729</v>
      </c>
      <c r="K13" s="1" t="s">
        <v>16</v>
      </c>
      <c r="L13" s="1" t="s">
        <v>17</v>
      </c>
      <c r="M13" s="4">
        <v>42551</v>
      </c>
      <c r="N13" s="1" t="s">
        <v>18</v>
      </c>
      <c r="O13" s="1" t="s">
        <v>19</v>
      </c>
    </row>
    <row r="14" spans="1:19" x14ac:dyDescent="0.25">
      <c r="A14" s="1">
        <v>123</v>
      </c>
      <c r="B14" s="2">
        <v>12.1</v>
      </c>
      <c r="C14" s="2"/>
      <c r="D14" s="3">
        <v>21572</v>
      </c>
      <c r="E14" s="3">
        <v>4834</v>
      </c>
      <c r="F14" s="3">
        <v>31</v>
      </c>
      <c r="G14" s="40">
        <f>Grafiek_kalibratiemetingen!$R$13*Kalibratiemetingen!E14+Grafiek_kalibratiemetingen!$R$14</f>
        <v>12.994817195156131</v>
      </c>
      <c r="H14" s="1"/>
      <c r="I14" s="1" t="s">
        <v>15</v>
      </c>
      <c r="J14" s="1">
        <v>729</v>
      </c>
      <c r="K14" s="1" t="s">
        <v>16</v>
      </c>
      <c r="L14" s="1" t="s">
        <v>17</v>
      </c>
      <c r="M14" s="4">
        <v>42551</v>
      </c>
      <c r="N14" s="1" t="s">
        <v>20</v>
      </c>
      <c r="O14" s="1" t="s">
        <v>19</v>
      </c>
    </row>
    <row r="15" spans="1:19" x14ac:dyDescent="0.25">
      <c r="A15">
        <v>121</v>
      </c>
      <c r="B15" s="5">
        <v>15.1</v>
      </c>
      <c r="C15" s="5"/>
      <c r="D15" s="6">
        <v>21521</v>
      </c>
      <c r="E15" s="6">
        <v>5908</v>
      </c>
      <c r="F15" s="6">
        <v>31</v>
      </c>
      <c r="G15" s="40">
        <f>Grafiek_kalibratiemetingen!$R$13*Kalibratiemetingen!E15+Grafiek_kalibratiemetingen!$R$14</f>
        <v>14.476582639062512</v>
      </c>
      <c r="I15" t="s">
        <v>15</v>
      </c>
      <c r="J15">
        <v>729</v>
      </c>
      <c r="K15" t="s">
        <v>16</v>
      </c>
      <c r="L15" t="s">
        <v>17</v>
      </c>
      <c r="M15" s="7">
        <v>42551</v>
      </c>
      <c r="N15" t="s">
        <v>20</v>
      </c>
      <c r="O15" t="s">
        <v>21</v>
      </c>
    </row>
    <row r="16" spans="1:19" x14ac:dyDescent="0.25">
      <c r="A16">
        <v>8892</v>
      </c>
      <c r="B16" s="5">
        <v>11.2</v>
      </c>
      <c r="C16" s="5">
        <v>31.3</v>
      </c>
      <c r="D16" s="6">
        <v>22250</v>
      </c>
      <c r="E16" s="6">
        <v>3614</v>
      </c>
      <c r="F16" s="6">
        <v>25</v>
      </c>
      <c r="G16" s="40">
        <f>Grafiek_kalibratiemetingen!$R$13*Kalibratiemetingen!E16+Grafiek_kalibratiemetingen!$R$14</f>
        <v>11.311619949750369</v>
      </c>
      <c r="H16" t="s">
        <v>22</v>
      </c>
      <c r="I16" t="s">
        <v>15</v>
      </c>
      <c r="J16">
        <v>729</v>
      </c>
      <c r="K16" t="s">
        <v>16</v>
      </c>
      <c r="L16" t="s">
        <v>17</v>
      </c>
      <c r="M16" s="7">
        <v>42556</v>
      </c>
      <c r="N16" t="s">
        <v>18</v>
      </c>
    </row>
    <row r="17" spans="1:15" x14ac:dyDescent="0.25">
      <c r="A17">
        <v>175</v>
      </c>
      <c r="B17" s="5">
        <v>11.2</v>
      </c>
      <c r="C17" s="5">
        <v>31.3</v>
      </c>
      <c r="D17" s="6">
        <v>22353</v>
      </c>
      <c r="E17" s="6">
        <v>3713</v>
      </c>
      <c r="F17" s="6">
        <v>26</v>
      </c>
      <c r="G17" s="40">
        <f>Grafiek_kalibratiemetingen!$R$13*Kalibratiemetingen!E17+Grafiek_kalibratiemetingen!$R$14</f>
        <v>11.448207267205426</v>
      </c>
      <c r="H17" t="s">
        <v>22</v>
      </c>
      <c r="I17" t="s">
        <v>15</v>
      </c>
      <c r="J17">
        <v>729</v>
      </c>
      <c r="K17" t="s">
        <v>16</v>
      </c>
      <c r="L17" t="s">
        <v>17</v>
      </c>
      <c r="M17" s="7">
        <v>42556</v>
      </c>
      <c r="N17" t="s">
        <v>18</v>
      </c>
    </row>
    <row r="18" spans="1:15" x14ac:dyDescent="0.25">
      <c r="A18" s="8">
        <v>212</v>
      </c>
      <c r="B18" s="9">
        <v>14.5</v>
      </c>
      <c r="C18" s="9">
        <v>31.5</v>
      </c>
      <c r="D18" s="10">
        <v>22372</v>
      </c>
      <c r="E18" s="10">
        <v>4436</v>
      </c>
      <c r="F18" s="10">
        <v>26</v>
      </c>
      <c r="G18" s="40">
        <f>Grafiek_kalibratiemetingen!$R$13*Kalibratiemetingen!E18+Grafiek_kalibratiemetingen!$R$14</f>
        <v>12.445708585589333</v>
      </c>
      <c r="H18" s="8" t="s">
        <v>22</v>
      </c>
      <c r="I18" s="8" t="s">
        <v>15</v>
      </c>
      <c r="J18" s="8">
        <v>729</v>
      </c>
      <c r="K18" s="8" t="s">
        <v>16</v>
      </c>
      <c r="L18" s="8" t="s">
        <v>17</v>
      </c>
      <c r="M18" s="11">
        <v>42556</v>
      </c>
      <c r="N18" s="8" t="s">
        <v>18</v>
      </c>
    </row>
    <row r="19" spans="1:15" x14ac:dyDescent="0.25">
      <c r="A19">
        <v>173</v>
      </c>
      <c r="B19" s="12">
        <v>9.8000000000000007</v>
      </c>
      <c r="C19" s="12">
        <v>31.4</v>
      </c>
      <c r="D19" s="13">
        <v>22366</v>
      </c>
      <c r="E19" s="13">
        <v>1680</v>
      </c>
      <c r="F19" s="13">
        <v>26</v>
      </c>
      <c r="G19" s="40">
        <f>Grafiek_kalibratiemetingen!$R$13*Kalibratiemetingen!E19+Grafiek_kalibratiemetingen!$R$14</f>
        <v>8.6433384148202528</v>
      </c>
      <c r="H19" t="s">
        <v>22</v>
      </c>
      <c r="I19" t="s">
        <v>15</v>
      </c>
      <c r="J19">
        <v>729</v>
      </c>
      <c r="K19" t="s">
        <v>16</v>
      </c>
      <c r="L19" t="s">
        <v>17</v>
      </c>
      <c r="M19" s="7">
        <v>42556</v>
      </c>
      <c r="N19" t="s">
        <v>18</v>
      </c>
    </row>
    <row r="20" spans="1:15" x14ac:dyDescent="0.25">
      <c r="A20">
        <v>174</v>
      </c>
      <c r="B20" s="12">
        <v>11</v>
      </c>
      <c r="C20" s="12">
        <v>31.3</v>
      </c>
      <c r="D20" s="13">
        <v>22367</v>
      </c>
      <c r="E20" s="13">
        <v>3546</v>
      </c>
      <c r="F20" s="13">
        <v>26</v>
      </c>
      <c r="G20" s="40">
        <f>Grafiek_kalibratiemetingen!$R$13*Kalibratiemetingen!E20+Grafiek_kalibratiemetingen!$R$14</f>
        <v>11.217802398367096</v>
      </c>
      <c r="H20" t="s">
        <v>22</v>
      </c>
      <c r="I20" t="s">
        <v>15</v>
      </c>
      <c r="J20">
        <v>729</v>
      </c>
      <c r="K20" t="s">
        <v>16</v>
      </c>
      <c r="L20" t="s">
        <v>17</v>
      </c>
      <c r="M20" s="7">
        <v>42556</v>
      </c>
      <c r="N20" t="s">
        <v>18</v>
      </c>
    </row>
    <row r="21" spans="1:15" x14ac:dyDescent="0.25">
      <c r="A21">
        <v>8894</v>
      </c>
      <c r="B21" s="12">
        <v>13.8</v>
      </c>
      <c r="C21" s="12">
        <v>31.8</v>
      </c>
      <c r="D21" s="13">
        <v>22306</v>
      </c>
      <c r="E21" s="13">
        <v>5720</v>
      </c>
      <c r="F21" s="13">
        <v>26</v>
      </c>
      <c r="G21" s="40">
        <f>Grafiek_kalibratiemetingen!$R$13*Kalibratiemetingen!E21+Grafiek_kalibratiemetingen!$R$14</f>
        <v>14.217204702885232</v>
      </c>
      <c r="H21" t="s">
        <v>22</v>
      </c>
      <c r="I21" t="s">
        <v>15</v>
      </c>
      <c r="J21">
        <v>729</v>
      </c>
      <c r="K21" t="s">
        <v>16</v>
      </c>
      <c r="L21" t="s">
        <v>17</v>
      </c>
      <c r="M21" s="7">
        <v>42556</v>
      </c>
      <c r="N21" t="s">
        <v>18</v>
      </c>
    </row>
    <row r="22" spans="1:15" x14ac:dyDescent="0.25">
      <c r="A22">
        <v>8895</v>
      </c>
      <c r="B22" s="12">
        <v>11.8</v>
      </c>
      <c r="C22" s="12">
        <v>31.7</v>
      </c>
      <c r="D22" s="13">
        <v>22306</v>
      </c>
      <c r="E22" s="13">
        <v>4329</v>
      </c>
      <c r="F22" s="13">
        <v>26</v>
      </c>
      <c r="G22" s="40">
        <f>Grafiek_kalibratiemetingen!$R$13*Kalibratiemetingen!E22+Grafiek_kalibratiemetingen!$R$14</f>
        <v>12.298083909148007</v>
      </c>
      <c r="H22" t="s">
        <v>22</v>
      </c>
      <c r="I22" t="s">
        <v>15</v>
      </c>
      <c r="J22">
        <v>729</v>
      </c>
      <c r="K22" t="s">
        <v>16</v>
      </c>
      <c r="L22" t="s">
        <v>17</v>
      </c>
      <c r="M22" s="7">
        <v>42556</v>
      </c>
      <c r="N22" t="s">
        <v>18</v>
      </c>
    </row>
    <row r="23" spans="1:15" x14ac:dyDescent="0.25">
      <c r="A23">
        <v>8840</v>
      </c>
      <c r="B23" s="12">
        <v>10.8</v>
      </c>
      <c r="C23" s="12">
        <v>31.6</v>
      </c>
      <c r="D23" s="13">
        <v>22203</v>
      </c>
      <c r="E23" s="13">
        <v>3097</v>
      </c>
      <c r="F23" s="13">
        <v>25</v>
      </c>
      <c r="G23" s="40">
        <f>Grafiek_kalibratiemetingen!$R$13*Kalibratiemetingen!E23+Grafiek_kalibratiemetingen!$R$14</f>
        <v>10.598330625262847</v>
      </c>
      <c r="H23" t="s">
        <v>22</v>
      </c>
      <c r="I23" t="s">
        <v>15</v>
      </c>
      <c r="J23">
        <v>729</v>
      </c>
      <c r="K23" t="s">
        <v>16</v>
      </c>
      <c r="L23" t="s">
        <v>17</v>
      </c>
      <c r="M23" s="7">
        <v>42556</v>
      </c>
      <c r="N23" t="s">
        <v>20</v>
      </c>
    </row>
    <row r="24" spans="1:15" x14ac:dyDescent="0.25">
      <c r="A24">
        <v>8850</v>
      </c>
      <c r="B24" s="12">
        <v>13.4</v>
      </c>
      <c r="C24" s="12">
        <v>31.4</v>
      </c>
      <c r="D24" s="13">
        <v>22217</v>
      </c>
      <c r="E24" s="13">
        <v>5232</v>
      </c>
      <c r="F24" s="13">
        <v>25</v>
      </c>
      <c r="G24" s="40">
        <f>Grafiek_kalibratiemetingen!$R$13*Kalibratiemetingen!E24+Grafiek_kalibratiemetingen!$R$14</f>
        <v>13.543925804722928</v>
      </c>
      <c r="H24" t="s">
        <v>22</v>
      </c>
      <c r="I24" t="s">
        <v>15</v>
      </c>
      <c r="J24">
        <v>729</v>
      </c>
      <c r="K24" t="s">
        <v>16</v>
      </c>
      <c r="L24" t="s">
        <v>17</v>
      </c>
      <c r="M24" s="7">
        <v>42556</v>
      </c>
      <c r="N24" t="s">
        <v>20</v>
      </c>
    </row>
    <row r="25" spans="1:15" x14ac:dyDescent="0.25">
      <c r="A25">
        <v>8852</v>
      </c>
      <c r="B25" s="12">
        <v>10.8</v>
      </c>
      <c r="C25" s="12">
        <v>31.5</v>
      </c>
      <c r="D25" s="13">
        <v>22215</v>
      </c>
      <c r="E25" s="13">
        <v>2723</v>
      </c>
      <c r="F25" s="13">
        <v>25</v>
      </c>
      <c r="G25" s="40">
        <f>Grafiek_kalibratiemetingen!$R$13*Kalibratiemetingen!E25+Grafiek_kalibratiemetingen!$R$14</f>
        <v>10.08233409265485</v>
      </c>
      <c r="H25" t="s">
        <v>22</v>
      </c>
      <c r="I25" t="s">
        <v>15</v>
      </c>
      <c r="J25">
        <v>729</v>
      </c>
      <c r="K25" t="s">
        <v>16</v>
      </c>
      <c r="L25" t="s">
        <v>17</v>
      </c>
      <c r="M25" s="7">
        <v>42556</v>
      </c>
      <c r="N25" t="s">
        <v>20</v>
      </c>
    </row>
    <row r="26" spans="1:15" x14ac:dyDescent="0.25">
      <c r="A26">
        <v>8851</v>
      </c>
      <c r="B26" s="12">
        <v>10.8</v>
      </c>
      <c r="C26" s="12">
        <v>31.5</v>
      </c>
      <c r="D26" s="13">
        <v>22216</v>
      </c>
      <c r="E26" s="13">
        <v>3339</v>
      </c>
      <c r="F26" s="13">
        <v>26</v>
      </c>
      <c r="G26" s="40">
        <f>Grafiek_kalibratiemetingen!$R$13*Kalibratiemetingen!E26+Grafiek_kalibratiemetingen!$R$14</f>
        <v>10.93221073459743</v>
      </c>
      <c r="H26" t="s">
        <v>22</v>
      </c>
      <c r="I26" t="s">
        <v>15</v>
      </c>
      <c r="J26">
        <v>729</v>
      </c>
      <c r="K26" t="s">
        <v>16</v>
      </c>
      <c r="L26" t="s">
        <v>17</v>
      </c>
      <c r="M26" s="7">
        <v>42556</v>
      </c>
      <c r="N26" t="s">
        <v>20</v>
      </c>
    </row>
    <row r="27" spans="1:15" x14ac:dyDescent="0.25">
      <c r="A27">
        <v>8858</v>
      </c>
      <c r="B27" s="12">
        <v>10.8</v>
      </c>
      <c r="C27" s="12">
        <v>31.6</v>
      </c>
      <c r="D27" s="13">
        <v>22212</v>
      </c>
      <c r="E27" s="13">
        <v>3076</v>
      </c>
      <c r="F27" s="13">
        <v>26</v>
      </c>
      <c r="G27" s="40">
        <f>Grafiek_kalibratiemetingen!$R$13*Kalibratiemetingen!E27+Grafiek_kalibratiemetingen!$R$14</f>
        <v>10.569357557923894</v>
      </c>
      <c r="H27" t="s">
        <v>22</v>
      </c>
      <c r="I27" t="s">
        <v>15</v>
      </c>
      <c r="J27">
        <v>729</v>
      </c>
      <c r="K27" t="s">
        <v>16</v>
      </c>
      <c r="L27" t="s">
        <v>17</v>
      </c>
      <c r="M27" s="7">
        <v>42556</v>
      </c>
      <c r="N27" t="s">
        <v>20</v>
      </c>
    </row>
    <row r="28" spans="1:15" x14ac:dyDescent="0.25">
      <c r="A28">
        <v>9200</v>
      </c>
      <c r="B28" s="12">
        <v>14.1</v>
      </c>
      <c r="C28" s="12">
        <v>28.7</v>
      </c>
      <c r="D28" s="13">
        <v>21798</v>
      </c>
      <c r="E28" s="13">
        <v>5479</v>
      </c>
      <c r="F28" s="13">
        <v>29</v>
      </c>
      <c r="G28" s="40">
        <f>Grafiek_kalibratiemetingen!$R$13*Kalibratiemetingen!E28+Grafiek_kalibratiemetingen!$R$14</f>
        <v>13.884704263423929</v>
      </c>
      <c r="H28" t="s">
        <v>23</v>
      </c>
      <c r="I28" t="s">
        <v>15</v>
      </c>
      <c r="J28">
        <v>729</v>
      </c>
      <c r="K28" t="s">
        <v>16</v>
      </c>
      <c r="L28" t="s">
        <v>17</v>
      </c>
      <c r="M28" s="7">
        <v>42562</v>
      </c>
      <c r="N28" t="s">
        <v>18</v>
      </c>
      <c r="O28" t="s">
        <v>91</v>
      </c>
    </row>
    <row r="29" spans="1:15" x14ac:dyDescent="0.25">
      <c r="A29">
        <v>9201</v>
      </c>
      <c r="B29" s="12">
        <v>13.7</v>
      </c>
      <c r="C29" s="12">
        <v>29</v>
      </c>
      <c r="D29" s="13">
        <v>21874</v>
      </c>
      <c r="E29" s="13">
        <v>5222</v>
      </c>
      <c r="F29" s="13">
        <v>29</v>
      </c>
      <c r="G29" s="40">
        <f>Grafiek_kalibratiemetingen!$R$13*Kalibratiemetingen!E29+Grafiek_kalibratiemetingen!$R$14</f>
        <v>13.530129105990092</v>
      </c>
      <c r="H29" t="s">
        <v>23</v>
      </c>
      <c r="I29" t="s">
        <v>15</v>
      </c>
      <c r="J29">
        <v>729</v>
      </c>
      <c r="K29" t="s">
        <v>16</v>
      </c>
      <c r="L29" t="s">
        <v>17</v>
      </c>
      <c r="M29" s="7">
        <v>42562</v>
      </c>
      <c r="N29" t="s">
        <v>18</v>
      </c>
    </row>
    <row r="30" spans="1:15" x14ac:dyDescent="0.25">
      <c r="A30">
        <v>9199</v>
      </c>
      <c r="B30" s="12">
        <v>13.1</v>
      </c>
      <c r="C30" s="12">
        <v>28.5</v>
      </c>
      <c r="D30" s="13">
        <v>21900</v>
      </c>
      <c r="E30" s="13">
        <v>4905</v>
      </c>
      <c r="F30" s="13">
        <v>29</v>
      </c>
      <c r="G30" s="40">
        <f>Grafiek_kalibratiemetingen!$R$13*Kalibratiemetingen!E30+Grafiek_kalibratiemetingen!$R$14</f>
        <v>13.092773756159252</v>
      </c>
      <c r="H30" t="s">
        <v>23</v>
      </c>
      <c r="I30" t="s">
        <v>15</v>
      </c>
      <c r="J30">
        <v>729</v>
      </c>
      <c r="K30" t="s">
        <v>16</v>
      </c>
      <c r="L30" t="s">
        <v>17</v>
      </c>
      <c r="M30" s="7">
        <v>42562</v>
      </c>
      <c r="N30" t="s">
        <v>18</v>
      </c>
    </row>
    <row r="31" spans="1:15" x14ac:dyDescent="0.25">
      <c r="B31" s="12">
        <v>14.3</v>
      </c>
      <c r="C31" s="12">
        <v>28.5</v>
      </c>
      <c r="E31" s="13"/>
      <c r="G31" s="40">
        <f>Grafiek_kalibratiemetingen!$R$13*Kalibratiemetingen!E31+Grafiek_kalibratiemetingen!$R$14</f>
        <v>6.3254930277041233</v>
      </c>
      <c r="H31" t="s">
        <v>23</v>
      </c>
      <c r="I31" t="s">
        <v>15</v>
      </c>
      <c r="J31">
        <v>729</v>
      </c>
      <c r="K31" t="s">
        <v>16</v>
      </c>
      <c r="L31" t="s">
        <v>17</v>
      </c>
      <c r="M31" s="7">
        <v>42562</v>
      </c>
      <c r="N31" t="s">
        <v>18</v>
      </c>
    </row>
    <row r="32" spans="1:15" x14ac:dyDescent="0.25">
      <c r="A32">
        <v>9192</v>
      </c>
      <c r="B32" s="12">
        <v>12.6</v>
      </c>
      <c r="C32" s="12">
        <v>28.1</v>
      </c>
      <c r="D32" s="13">
        <v>21962</v>
      </c>
      <c r="E32" s="13">
        <v>4857</v>
      </c>
      <c r="F32" s="13">
        <v>30</v>
      </c>
      <c r="G32" s="40">
        <f>Grafiek_kalibratiemetingen!$R$13*Kalibratiemetingen!E32+Grafiek_kalibratiemetingen!$R$14</f>
        <v>13.026549602241648</v>
      </c>
      <c r="H32" t="s">
        <v>23</v>
      </c>
      <c r="I32" t="s">
        <v>15</v>
      </c>
      <c r="J32">
        <v>729</v>
      </c>
      <c r="K32" t="s">
        <v>16</v>
      </c>
      <c r="L32" t="s">
        <v>17</v>
      </c>
      <c r="M32" s="7">
        <v>42562</v>
      </c>
      <c r="N32" t="s">
        <v>18</v>
      </c>
    </row>
    <row r="33" spans="1:15" x14ac:dyDescent="0.25">
      <c r="A33">
        <v>9165</v>
      </c>
      <c r="B33" s="12">
        <v>11.8</v>
      </c>
      <c r="C33" s="12">
        <v>27.8</v>
      </c>
      <c r="D33" s="13">
        <v>21987</v>
      </c>
      <c r="E33" s="13">
        <v>4007</v>
      </c>
      <c r="F33" s="13">
        <v>30</v>
      </c>
      <c r="G33" s="40">
        <f>Grafiek_kalibratiemetingen!$R$13*Kalibratiemetingen!E33+Grafiek_kalibratiemetingen!$R$14</f>
        <v>11.853830209950749</v>
      </c>
      <c r="H33" t="s">
        <v>23</v>
      </c>
      <c r="I33" t="s">
        <v>15</v>
      </c>
      <c r="J33">
        <v>729</v>
      </c>
      <c r="K33" t="s">
        <v>16</v>
      </c>
      <c r="L33" t="s">
        <v>17</v>
      </c>
      <c r="M33" s="7">
        <v>42562</v>
      </c>
      <c r="N33" t="s">
        <v>18</v>
      </c>
    </row>
    <row r="34" spans="1:15" x14ac:dyDescent="0.25">
      <c r="A34">
        <v>9162</v>
      </c>
      <c r="B34" s="12">
        <v>13.1</v>
      </c>
      <c r="C34" s="12">
        <v>27.5</v>
      </c>
      <c r="D34" s="13">
        <v>22004</v>
      </c>
      <c r="E34" s="13">
        <v>5068</v>
      </c>
      <c r="F34" s="13">
        <v>30</v>
      </c>
      <c r="G34" s="40">
        <f>Grafiek_kalibratiemetingen!$R$13*Kalibratiemetingen!E34+Grafiek_kalibratiemetingen!$R$14</f>
        <v>13.317659945504447</v>
      </c>
      <c r="H34" t="s">
        <v>23</v>
      </c>
      <c r="I34" t="s">
        <v>15</v>
      </c>
      <c r="J34">
        <v>729</v>
      </c>
      <c r="K34" t="s">
        <v>16</v>
      </c>
      <c r="L34" t="s">
        <v>17</v>
      </c>
      <c r="M34" s="7">
        <v>42562</v>
      </c>
      <c r="N34" t="s">
        <v>18</v>
      </c>
    </row>
    <row r="35" spans="1:15" x14ac:dyDescent="0.25">
      <c r="A35">
        <v>9163</v>
      </c>
      <c r="B35" s="12">
        <v>13.1</v>
      </c>
      <c r="C35" s="12">
        <v>27.6</v>
      </c>
      <c r="D35" s="13">
        <v>22009</v>
      </c>
      <c r="E35" s="13">
        <v>5386</v>
      </c>
      <c r="F35" s="13">
        <v>30</v>
      </c>
      <c r="G35" s="40">
        <f>Grafiek_kalibratiemetingen!$R$13*Kalibratiemetingen!E35+Grafiek_kalibratiemetingen!$R$14</f>
        <v>13.756394965208571</v>
      </c>
      <c r="H35" t="s">
        <v>24</v>
      </c>
      <c r="I35" t="s">
        <v>15</v>
      </c>
      <c r="J35">
        <v>729</v>
      </c>
      <c r="K35" t="s">
        <v>16</v>
      </c>
      <c r="L35" t="s">
        <v>17</v>
      </c>
      <c r="M35" s="7">
        <v>42562</v>
      </c>
      <c r="N35" t="s">
        <v>18</v>
      </c>
    </row>
    <row r="36" spans="1:15" x14ac:dyDescent="0.25">
      <c r="A36">
        <v>9164</v>
      </c>
      <c r="B36" s="12">
        <v>13.9</v>
      </c>
      <c r="C36" s="12">
        <v>27.5</v>
      </c>
      <c r="D36" s="13">
        <v>22016</v>
      </c>
      <c r="E36" s="13">
        <v>5589</v>
      </c>
      <c r="F36" s="13">
        <v>30</v>
      </c>
      <c r="G36" s="40">
        <f>Grafiek_kalibratiemetingen!$R$13*Kalibratiemetingen!E36+Grafiek_kalibratiemetingen!$R$14</f>
        <v>14.036467949485104</v>
      </c>
      <c r="H36" t="s">
        <v>24</v>
      </c>
      <c r="I36" t="s">
        <v>15</v>
      </c>
      <c r="J36">
        <v>729</v>
      </c>
      <c r="K36" t="s">
        <v>16</v>
      </c>
      <c r="L36" t="s">
        <v>17</v>
      </c>
      <c r="M36" s="7">
        <v>42562</v>
      </c>
      <c r="N36" t="s">
        <v>18</v>
      </c>
    </row>
    <row r="37" spans="1:15" x14ac:dyDescent="0.25">
      <c r="A37">
        <v>195</v>
      </c>
      <c r="B37" s="12">
        <v>12.8</v>
      </c>
      <c r="C37" s="12">
        <v>27.5</v>
      </c>
      <c r="D37" s="13">
        <v>22050</v>
      </c>
      <c r="E37" s="13">
        <v>4876</v>
      </c>
      <c r="F37" s="13">
        <v>30</v>
      </c>
      <c r="G37" s="40">
        <f>Grafiek_kalibratiemetingen!$R$13*Kalibratiemetingen!E37+Grafiek_kalibratiemetingen!$R$14</f>
        <v>13.052763329834033</v>
      </c>
      <c r="H37" t="s">
        <v>24</v>
      </c>
      <c r="I37" t="s">
        <v>15</v>
      </c>
      <c r="J37">
        <v>729</v>
      </c>
      <c r="K37" t="s">
        <v>16</v>
      </c>
      <c r="L37" t="s">
        <v>17</v>
      </c>
      <c r="M37" s="7">
        <v>42562</v>
      </c>
      <c r="N37" t="s">
        <v>18</v>
      </c>
    </row>
    <row r="38" spans="1:15" x14ac:dyDescent="0.25">
      <c r="A38">
        <v>8932</v>
      </c>
      <c r="B38" s="12">
        <v>11.4</v>
      </c>
      <c r="C38" s="12">
        <v>27.7</v>
      </c>
      <c r="D38" s="13">
        <v>21987</v>
      </c>
      <c r="E38" s="13">
        <v>3899</v>
      </c>
      <c r="F38" s="13">
        <v>30</v>
      </c>
      <c r="G38" s="40">
        <f>Grafiek_kalibratiemetingen!$R$13*Kalibratiemetingen!E38+Grafiek_kalibratiemetingen!$R$14</f>
        <v>11.704825863636142</v>
      </c>
      <c r="H38" t="s">
        <v>24</v>
      </c>
      <c r="I38" t="s">
        <v>15</v>
      </c>
      <c r="J38">
        <v>729</v>
      </c>
      <c r="K38" t="s">
        <v>16</v>
      </c>
      <c r="L38" t="s">
        <v>17</v>
      </c>
      <c r="M38" s="7">
        <v>42562</v>
      </c>
      <c r="N38" t="s">
        <v>18</v>
      </c>
    </row>
    <row r="39" spans="1:15" x14ac:dyDescent="0.25">
      <c r="A39">
        <v>9161</v>
      </c>
      <c r="B39" s="12">
        <v>13.9</v>
      </c>
      <c r="C39" s="12">
        <v>28.1</v>
      </c>
      <c r="D39" s="13">
        <v>21945</v>
      </c>
      <c r="E39" s="13">
        <v>5294</v>
      </c>
      <c r="F39" s="13">
        <v>30</v>
      </c>
      <c r="G39" s="40">
        <f>Grafiek_kalibratiemetingen!$R$13*Kalibratiemetingen!E39+Grafiek_kalibratiemetingen!$R$14</f>
        <v>13.629465336866499</v>
      </c>
      <c r="H39" t="s">
        <v>24</v>
      </c>
      <c r="I39" t="s">
        <v>15</v>
      </c>
      <c r="J39">
        <v>729</v>
      </c>
      <c r="K39" t="s">
        <v>16</v>
      </c>
      <c r="L39" t="s">
        <v>17</v>
      </c>
      <c r="M39" s="7">
        <v>42562</v>
      </c>
      <c r="N39" t="s">
        <v>18</v>
      </c>
    </row>
    <row r="40" spans="1:15" x14ac:dyDescent="0.25">
      <c r="A40">
        <v>9172</v>
      </c>
      <c r="B40" s="12">
        <v>11.6</v>
      </c>
      <c r="C40" s="12">
        <v>28.5</v>
      </c>
      <c r="D40" s="13">
        <v>22050</v>
      </c>
      <c r="E40" s="13">
        <v>4076</v>
      </c>
      <c r="F40" s="13">
        <v>30</v>
      </c>
      <c r="G40" s="40">
        <f>Grafiek_kalibratiemetingen!$R$13*Kalibratiemetingen!E40+Grafiek_kalibratiemetingen!$R$14</f>
        <v>11.949027431207305</v>
      </c>
      <c r="H40" t="s">
        <v>24</v>
      </c>
      <c r="I40" t="s">
        <v>15</v>
      </c>
      <c r="J40">
        <v>729</v>
      </c>
      <c r="K40" t="s">
        <v>16</v>
      </c>
      <c r="L40" t="s">
        <v>17</v>
      </c>
      <c r="M40" s="7">
        <v>42562</v>
      </c>
      <c r="N40" t="s">
        <v>18</v>
      </c>
    </row>
    <row r="41" spans="1:15" x14ac:dyDescent="0.25">
      <c r="A41">
        <v>9205</v>
      </c>
      <c r="D41" s="13">
        <v>22005</v>
      </c>
      <c r="E41">
        <v>5007</v>
      </c>
      <c r="F41" s="13">
        <v>30</v>
      </c>
      <c r="G41" s="40">
        <f>Grafiek_kalibratiemetingen!$R$13*Kalibratiemetingen!E41+Grafiek_kalibratiemetingen!$R$14</f>
        <v>13.233500083234158</v>
      </c>
      <c r="H41" t="s">
        <v>24</v>
      </c>
      <c r="I41" t="s">
        <v>15</v>
      </c>
      <c r="J41">
        <v>729</v>
      </c>
      <c r="K41" t="s">
        <v>16</v>
      </c>
      <c r="L41" t="s">
        <v>17</v>
      </c>
      <c r="M41" s="7">
        <v>42562</v>
      </c>
      <c r="N41" t="s">
        <v>18</v>
      </c>
      <c r="O41" t="s">
        <v>25</v>
      </c>
    </row>
    <row r="42" spans="1:15" x14ac:dyDescent="0.25">
      <c r="A42">
        <v>9174</v>
      </c>
      <c r="B42" s="12">
        <v>12.7</v>
      </c>
      <c r="C42" s="12">
        <v>28.4</v>
      </c>
      <c r="D42" s="13">
        <v>22055</v>
      </c>
      <c r="E42" s="13">
        <v>4731</v>
      </c>
      <c r="F42" s="13">
        <v>30</v>
      </c>
      <c r="G42" s="40">
        <f>Grafiek_kalibratiemetingen!$R$13*Kalibratiemetingen!E42+Grafiek_kalibratiemetingen!$R$14</f>
        <v>12.852711198207938</v>
      </c>
      <c r="H42" t="s">
        <v>24</v>
      </c>
      <c r="I42" t="s">
        <v>15</v>
      </c>
      <c r="J42">
        <v>729</v>
      </c>
      <c r="K42" t="s">
        <v>16</v>
      </c>
      <c r="L42" t="s">
        <v>17</v>
      </c>
      <c r="M42" s="7">
        <v>42562</v>
      </c>
      <c r="N42" t="s">
        <v>18</v>
      </c>
    </row>
    <row r="43" spans="1:15" x14ac:dyDescent="0.25">
      <c r="A43">
        <v>9204</v>
      </c>
      <c r="D43" s="13">
        <v>22002</v>
      </c>
      <c r="E43">
        <v>5010</v>
      </c>
      <c r="F43" s="13">
        <v>30</v>
      </c>
      <c r="G43" s="40">
        <f>Grafiek_kalibratiemetingen!$R$13*Kalibratiemetingen!E43+Grafiek_kalibratiemetingen!$R$14</f>
        <v>13.23763909285401</v>
      </c>
      <c r="H43" t="s">
        <v>24</v>
      </c>
      <c r="I43" t="s">
        <v>15</v>
      </c>
      <c r="J43">
        <v>729</v>
      </c>
      <c r="K43" t="s">
        <v>16</v>
      </c>
      <c r="L43" t="s">
        <v>17</v>
      </c>
      <c r="M43" s="7">
        <v>42562</v>
      </c>
      <c r="N43" t="s">
        <v>18</v>
      </c>
    </row>
    <row r="44" spans="1:15" x14ac:dyDescent="0.25">
      <c r="A44">
        <v>9175</v>
      </c>
      <c r="B44" s="12">
        <v>12.6</v>
      </c>
      <c r="C44" s="12">
        <v>28.3</v>
      </c>
      <c r="D44" s="13">
        <v>21986</v>
      </c>
      <c r="E44" s="13">
        <v>4788</v>
      </c>
      <c r="F44" s="13">
        <v>30</v>
      </c>
      <c r="G44" s="40">
        <f>Grafiek_kalibratiemetingen!$R$13*Kalibratiemetingen!E44+Grafiek_kalibratiemetingen!$R$14</f>
        <v>12.931352380985093</v>
      </c>
      <c r="H44" t="s">
        <v>24</v>
      </c>
      <c r="I44" t="s">
        <v>15</v>
      </c>
      <c r="J44">
        <v>729</v>
      </c>
      <c r="K44" t="s">
        <v>16</v>
      </c>
      <c r="L44" t="s">
        <v>17</v>
      </c>
      <c r="M44" s="7">
        <v>42562</v>
      </c>
      <c r="N44" t="s">
        <v>18</v>
      </c>
    </row>
    <row r="45" spans="1:15" x14ac:dyDescent="0.25">
      <c r="A45">
        <v>9176</v>
      </c>
      <c r="B45" s="12">
        <v>13.6</v>
      </c>
      <c r="C45" s="12">
        <v>28.4</v>
      </c>
      <c r="D45" s="13">
        <v>22032</v>
      </c>
      <c r="E45" s="13">
        <v>4985</v>
      </c>
      <c r="F45" s="13">
        <v>30</v>
      </c>
      <c r="G45" s="40">
        <f>Grafiek_kalibratiemetingen!$R$13*Kalibratiemetingen!E45+Grafiek_kalibratiemetingen!$R$14</f>
        <v>13.203147346021925</v>
      </c>
      <c r="H45" t="s">
        <v>24</v>
      </c>
      <c r="I45" t="s">
        <v>15</v>
      </c>
      <c r="J45">
        <v>729</v>
      </c>
      <c r="K45" t="s">
        <v>16</v>
      </c>
      <c r="L45" t="s">
        <v>17</v>
      </c>
      <c r="M45" s="7">
        <v>42562</v>
      </c>
      <c r="N45" t="s">
        <v>18</v>
      </c>
    </row>
    <row r="46" spans="1:15" x14ac:dyDescent="0.25">
      <c r="A46">
        <v>9173</v>
      </c>
      <c r="B46" s="12">
        <v>12.5</v>
      </c>
      <c r="C46" s="12">
        <v>28.4</v>
      </c>
      <c r="D46" s="13">
        <v>22053</v>
      </c>
      <c r="E46" s="13">
        <v>4590</v>
      </c>
      <c r="F46" s="13">
        <v>30</v>
      </c>
      <c r="G46" s="40">
        <f>Grafiek_kalibratiemetingen!$R$13*Kalibratiemetingen!E46+Grafiek_kalibratiemetingen!$R$14</f>
        <v>12.658177746074976</v>
      </c>
      <c r="H46" t="s">
        <v>24</v>
      </c>
      <c r="I46" t="s">
        <v>15</v>
      </c>
      <c r="J46">
        <v>729</v>
      </c>
      <c r="K46" t="s">
        <v>16</v>
      </c>
      <c r="L46" t="s">
        <v>17</v>
      </c>
      <c r="M46" s="7">
        <v>42562</v>
      </c>
      <c r="N46" t="s">
        <v>18</v>
      </c>
    </row>
    <row r="47" spans="1:15" x14ac:dyDescent="0.25">
      <c r="A47">
        <v>9171</v>
      </c>
      <c r="B47" s="12">
        <v>12</v>
      </c>
      <c r="C47" s="12">
        <v>28.3</v>
      </c>
      <c r="D47" s="13">
        <v>22067</v>
      </c>
      <c r="E47" s="13">
        <v>4106</v>
      </c>
      <c r="F47" s="13">
        <v>30</v>
      </c>
      <c r="G47" s="40">
        <f>Grafiek_kalibratiemetingen!$R$13*Kalibratiemetingen!E47+Grafiek_kalibratiemetingen!$R$14</f>
        <v>11.990417527405807</v>
      </c>
      <c r="H47" t="s">
        <v>24</v>
      </c>
      <c r="I47" t="s">
        <v>15</v>
      </c>
      <c r="J47">
        <v>729</v>
      </c>
      <c r="K47" t="s">
        <v>16</v>
      </c>
      <c r="L47" t="s">
        <v>17</v>
      </c>
      <c r="M47" s="7">
        <v>42562</v>
      </c>
      <c r="N47" t="s">
        <v>18</v>
      </c>
    </row>
    <row r="48" spans="1:15" x14ac:dyDescent="0.25">
      <c r="A48">
        <v>9166</v>
      </c>
      <c r="B48" s="12">
        <v>11.6</v>
      </c>
      <c r="C48" s="12">
        <v>28.1</v>
      </c>
      <c r="D48" s="13">
        <v>22057</v>
      </c>
      <c r="E48" s="13">
        <v>3902</v>
      </c>
      <c r="F48" s="13">
        <v>30</v>
      </c>
      <c r="G48" s="40">
        <f>Grafiek_kalibratiemetingen!$R$13*Kalibratiemetingen!E48+Grafiek_kalibratiemetingen!$R$14</f>
        <v>11.70896487325599</v>
      </c>
      <c r="H48" t="s">
        <v>24</v>
      </c>
      <c r="I48" t="s">
        <v>15</v>
      </c>
      <c r="J48">
        <v>729</v>
      </c>
      <c r="K48" t="s">
        <v>16</v>
      </c>
      <c r="L48" t="s">
        <v>17</v>
      </c>
      <c r="M48" s="7">
        <v>42562</v>
      </c>
      <c r="N48" t="s">
        <v>18</v>
      </c>
    </row>
    <row r="49" spans="1:15" x14ac:dyDescent="0.25">
      <c r="A49">
        <v>9203</v>
      </c>
      <c r="B49" s="12">
        <v>14.5</v>
      </c>
      <c r="C49" s="12">
        <v>28.8</v>
      </c>
      <c r="D49" s="13">
        <v>22041</v>
      </c>
      <c r="E49" s="13">
        <v>5646</v>
      </c>
      <c r="F49" s="13">
        <v>30</v>
      </c>
      <c r="G49" s="40">
        <f>Grafiek_kalibratiemetingen!$R$13*Kalibratiemetingen!E49+Grafiek_kalibratiemetingen!$R$14</f>
        <v>14.115109132262258</v>
      </c>
      <c r="H49" t="s">
        <v>24</v>
      </c>
      <c r="I49" t="s">
        <v>15</v>
      </c>
      <c r="J49">
        <v>729</v>
      </c>
      <c r="K49" t="s">
        <v>16</v>
      </c>
      <c r="L49" t="s">
        <v>17</v>
      </c>
      <c r="M49" s="7">
        <v>42562</v>
      </c>
      <c r="N49" t="s">
        <v>18</v>
      </c>
    </row>
    <row r="50" spans="1:15" x14ac:dyDescent="0.25">
      <c r="A50">
        <v>9188</v>
      </c>
      <c r="B50" s="12">
        <v>12.9</v>
      </c>
      <c r="C50" s="12">
        <v>28.8</v>
      </c>
      <c r="D50" s="13">
        <v>22015</v>
      </c>
      <c r="E50" s="13">
        <v>4844</v>
      </c>
      <c r="F50" s="13">
        <v>30</v>
      </c>
      <c r="G50" s="40">
        <f>Grafiek_kalibratiemetingen!$R$13*Kalibratiemetingen!E50+Grafiek_kalibratiemetingen!$R$14</f>
        <v>13.008613893888963</v>
      </c>
      <c r="H50" t="s">
        <v>24</v>
      </c>
      <c r="I50" t="s">
        <v>15</v>
      </c>
      <c r="J50">
        <v>729</v>
      </c>
      <c r="K50" t="s">
        <v>16</v>
      </c>
      <c r="L50" t="s">
        <v>17</v>
      </c>
      <c r="M50" s="7">
        <v>42562</v>
      </c>
      <c r="N50" t="s">
        <v>18</v>
      </c>
    </row>
    <row r="51" spans="1:15" x14ac:dyDescent="0.25">
      <c r="A51">
        <v>9204</v>
      </c>
      <c r="B51" s="12">
        <v>12.9</v>
      </c>
      <c r="C51" s="12">
        <v>28.9</v>
      </c>
      <c r="D51" s="13">
        <v>22008</v>
      </c>
      <c r="E51" s="13">
        <v>5110</v>
      </c>
      <c r="F51" s="13">
        <v>30</v>
      </c>
      <c r="G51" s="40">
        <f>Grafiek_kalibratiemetingen!$R$13*Kalibratiemetingen!E51+Grafiek_kalibratiemetingen!$R$14</f>
        <v>13.375606080182351</v>
      </c>
      <c r="H51" t="s">
        <v>24</v>
      </c>
      <c r="I51" t="s">
        <v>15</v>
      </c>
      <c r="J51">
        <v>729</v>
      </c>
      <c r="K51" t="s">
        <v>16</v>
      </c>
      <c r="L51" t="s">
        <v>17</v>
      </c>
      <c r="M51" s="7">
        <v>42562</v>
      </c>
      <c r="N51" t="s">
        <v>18</v>
      </c>
    </row>
    <row r="52" spans="1:15" x14ac:dyDescent="0.25">
      <c r="A52">
        <v>9205</v>
      </c>
      <c r="B52" s="12">
        <v>12.5</v>
      </c>
      <c r="C52" s="12">
        <v>28.9</v>
      </c>
      <c r="D52" s="13">
        <v>22034</v>
      </c>
      <c r="E52" s="13">
        <v>4960</v>
      </c>
      <c r="F52" s="13">
        <v>30</v>
      </c>
      <c r="G52" s="40">
        <f>Grafiek_kalibratiemetingen!$R$13*Kalibratiemetingen!E52+Grafiek_kalibratiemetingen!$R$14</f>
        <v>13.16865559918984</v>
      </c>
      <c r="H52" t="s">
        <v>24</v>
      </c>
      <c r="I52" t="s">
        <v>15</v>
      </c>
      <c r="J52">
        <v>729</v>
      </c>
      <c r="K52" t="s">
        <v>16</v>
      </c>
      <c r="L52" t="s">
        <v>17</v>
      </c>
      <c r="M52" s="7">
        <v>42562</v>
      </c>
      <c r="N52" t="s">
        <v>18</v>
      </c>
      <c r="O52" t="s">
        <v>25</v>
      </c>
    </row>
    <row r="53" spans="1:15" x14ac:dyDescent="0.25">
      <c r="A53">
        <v>9183</v>
      </c>
      <c r="B53" s="12">
        <v>14</v>
      </c>
      <c r="C53" s="12">
        <v>28.4</v>
      </c>
      <c r="D53" s="13">
        <v>21750</v>
      </c>
      <c r="E53" s="13">
        <v>5283</v>
      </c>
      <c r="F53" s="13">
        <v>29</v>
      </c>
      <c r="G53" s="40">
        <f>Grafiek_kalibratiemetingen!$R$13*Kalibratiemetingen!E53+Grafiek_kalibratiemetingen!$R$14</f>
        <v>13.61428896826038</v>
      </c>
      <c r="H53" t="s">
        <v>24</v>
      </c>
      <c r="I53" t="s">
        <v>15</v>
      </c>
      <c r="J53">
        <v>729</v>
      </c>
      <c r="K53" t="s">
        <v>16</v>
      </c>
      <c r="L53" t="s">
        <v>17</v>
      </c>
      <c r="M53" s="7">
        <v>42562</v>
      </c>
      <c r="N53" t="s">
        <v>18</v>
      </c>
    </row>
    <row r="54" spans="1:15" x14ac:dyDescent="0.25">
      <c r="A54">
        <v>9185</v>
      </c>
      <c r="B54" s="12">
        <v>13.9</v>
      </c>
      <c r="C54" s="12">
        <v>28.4</v>
      </c>
      <c r="D54" s="13">
        <v>21809</v>
      </c>
      <c r="E54" s="13">
        <v>5348</v>
      </c>
      <c r="F54" s="13">
        <v>30</v>
      </c>
      <c r="G54" s="40">
        <f>Grafiek_kalibratiemetingen!$R$13*Kalibratiemetingen!E54+Grafiek_kalibratiemetingen!$R$14</f>
        <v>13.703967510023801</v>
      </c>
      <c r="H54" t="s">
        <v>24</v>
      </c>
      <c r="I54" t="s">
        <v>15</v>
      </c>
      <c r="J54">
        <v>729</v>
      </c>
      <c r="K54" t="s">
        <v>16</v>
      </c>
      <c r="L54" t="s">
        <v>17</v>
      </c>
      <c r="M54" s="7">
        <v>42562</v>
      </c>
      <c r="N54" t="s">
        <v>18</v>
      </c>
    </row>
    <row r="55" spans="1:15" x14ac:dyDescent="0.25">
      <c r="A55">
        <v>9186</v>
      </c>
      <c r="B55" s="12">
        <v>13.2</v>
      </c>
      <c r="C55" s="12">
        <v>28.3</v>
      </c>
      <c r="D55" s="13">
        <v>21859</v>
      </c>
      <c r="E55" s="13">
        <v>5216</v>
      </c>
      <c r="F55" s="13">
        <v>30</v>
      </c>
      <c r="G55" s="40">
        <f>Grafiek_kalibratiemetingen!$R$13*Kalibratiemetingen!E55+Grafiek_kalibratiemetingen!$R$14</f>
        <v>13.521851086750392</v>
      </c>
      <c r="H55" t="s">
        <v>24</v>
      </c>
      <c r="I55" t="s">
        <v>15</v>
      </c>
      <c r="J55">
        <v>729</v>
      </c>
      <c r="K55" t="s">
        <v>16</v>
      </c>
      <c r="L55" t="s">
        <v>17</v>
      </c>
      <c r="M55" s="7">
        <v>42562</v>
      </c>
      <c r="N55" t="s">
        <v>18</v>
      </c>
    </row>
    <row r="56" spans="1:15" x14ac:dyDescent="0.25">
      <c r="A56">
        <v>9189</v>
      </c>
      <c r="B56" s="12">
        <v>13.3</v>
      </c>
      <c r="C56" s="12">
        <v>28.4</v>
      </c>
      <c r="D56" s="13">
        <v>21884</v>
      </c>
      <c r="E56" s="13">
        <v>5427</v>
      </c>
      <c r="F56" s="13">
        <v>30</v>
      </c>
      <c r="G56" s="40">
        <f>Grafiek_kalibratiemetingen!$R$13*Kalibratiemetingen!E56+Grafiek_kalibratiemetingen!$R$14</f>
        <v>13.812961430013193</v>
      </c>
      <c r="H56" t="s">
        <v>24</v>
      </c>
      <c r="I56" t="s">
        <v>15</v>
      </c>
      <c r="J56">
        <v>729</v>
      </c>
      <c r="K56" t="s">
        <v>16</v>
      </c>
      <c r="L56" t="s">
        <v>17</v>
      </c>
      <c r="M56" s="7">
        <v>42562</v>
      </c>
      <c r="N56" t="s">
        <v>18</v>
      </c>
    </row>
    <row r="57" spans="1:15" x14ac:dyDescent="0.25">
      <c r="A57">
        <v>9177</v>
      </c>
      <c r="B57" s="12">
        <v>12</v>
      </c>
      <c r="C57" s="12">
        <v>28.3</v>
      </c>
      <c r="D57" s="13">
        <v>21892</v>
      </c>
      <c r="E57" s="13">
        <v>4691</v>
      </c>
      <c r="F57" s="13">
        <v>30</v>
      </c>
      <c r="G57" s="40">
        <f>Grafiek_kalibratiemetingen!$R$13*Kalibratiemetingen!E57+Grafiek_kalibratiemetingen!$R$14</f>
        <v>12.797524403276601</v>
      </c>
      <c r="H57" t="s">
        <v>24</v>
      </c>
      <c r="I57" t="s">
        <v>15</v>
      </c>
      <c r="J57">
        <v>729</v>
      </c>
      <c r="K57" t="s">
        <v>16</v>
      </c>
      <c r="L57" t="s">
        <v>17</v>
      </c>
      <c r="M57" s="7">
        <v>42562</v>
      </c>
      <c r="N57" t="s">
        <v>20</v>
      </c>
    </row>
    <row r="58" spans="1:15" x14ac:dyDescent="0.25">
      <c r="A58">
        <v>189</v>
      </c>
      <c r="B58" s="12">
        <v>13.3</v>
      </c>
      <c r="C58" s="12">
        <v>28.3</v>
      </c>
      <c r="D58" s="13">
        <v>21929</v>
      </c>
      <c r="E58" s="13">
        <v>5522</v>
      </c>
      <c r="F58" s="13">
        <v>30</v>
      </c>
      <c r="G58" s="40">
        <f>Grafiek_kalibratiemetingen!$R$13*Kalibratiemetingen!E58+Grafiek_kalibratiemetingen!$R$14</f>
        <v>13.944030067975117</v>
      </c>
      <c r="H58" t="s">
        <v>24</v>
      </c>
      <c r="I58" t="s">
        <v>15</v>
      </c>
      <c r="J58">
        <v>729</v>
      </c>
      <c r="K58" t="s">
        <v>16</v>
      </c>
      <c r="L58" t="s">
        <v>17</v>
      </c>
      <c r="M58" s="7">
        <v>42562</v>
      </c>
      <c r="N58" t="s">
        <v>20</v>
      </c>
    </row>
    <row r="59" spans="1:15" x14ac:dyDescent="0.25">
      <c r="A59">
        <v>9178</v>
      </c>
      <c r="B59" s="12">
        <v>13.2</v>
      </c>
      <c r="C59" s="12">
        <v>28.3</v>
      </c>
      <c r="D59" s="13">
        <v>21922</v>
      </c>
      <c r="E59" s="13">
        <v>5260</v>
      </c>
      <c r="F59" s="13">
        <v>30</v>
      </c>
      <c r="G59" s="40">
        <f>Grafiek_kalibratiemetingen!$R$13*Kalibratiemetingen!E59+Grafiek_kalibratiemetingen!$R$14</f>
        <v>13.582556561174862</v>
      </c>
      <c r="H59" t="s">
        <v>24</v>
      </c>
      <c r="I59" t="s">
        <v>15</v>
      </c>
      <c r="J59">
        <v>729</v>
      </c>
      <c r="K59" t="s">
        <v>16</v>
      </c>
      <c r="L59" t="s">
        <v>17</v>
      </c>
      <c r="M59" s="7">
        <v>42562</v>
      </c>
      <c r="N59" t="s">
        <v>20</v>
      </c>
    </row>
    <row r="60" spans="1:15" x14ac:dyDescent="0.25">
      <c r="A60">
        <v>9179</v>
      </c>
      <c r="B60" s="12">
        <v>12.8</v>
      </c>
      <c r="C60" s="12">
        <v>28.2</v>
      </c>
      <c r="D60" s="13">
        <v>21923</v>
      </c>
      <c r="E60" s="13">
        <v>5089</v>
      </c>
      <c r="F60" s="13">
        <v>30</v>
      </c>
      <c r="G60" s="40">
        <f>Grafiek_kalibratiemetingen!$R$13*Kalibratiemetingen!E60+Grafiek_kalibratiemetingen!$R$14</f>
        <v>13.346633012843398</v>
      </c>
      <c r="H60" t="s">
        <v>24</v>
      </c>
      <c r="I60" t="s">
        <v>15</v>
      </c>
      <c r="J60">
        <v>729</v>
      </c>
      <c r="K60" t="s">
        <v>16</v>
      </c>
      <c r="L60" t="s">
        <v>17</v>
      </c>
      <c r="M60" s="7">
        <v>42562</v>
      </c>
      <c r="N60" t="s">
        <v>20</v>
      </c>
    </row>
    <row r="61" spans="1:15" x14ac:dyDescent="0.25">
      <c r="A61">
        <v>9180</v>
      </c>
      <c r="B61" s="12">
        <v>13.2</v>
      </c>
      <c r="C61" s="12">
        <v>28.2</v>
      </c>
      <c r="D61" s="13">
        <v>21965</v>
      </c>
      <c r="E61" s="13">
        <v>4814</v>
      </c>
      <c r="F61" s="13">
        <v>30</v>
      </c>
      <c r="G61" s="40">
        <f>Grafiek_kalibratiemetingen!$R$13*Kalibratiemetingen!E61+Grafiek_kalibratiemetingen!$R$14</f>
        <v>12.967223797690462</v>
      </c>
      <c r="H61" t="s">
        <v>24</v>
      </c>
      <c r="I61" t="s">
        <v>15</v>
      </c>
      <c r="J61">
        <v>729</v>
      </c>
      <c r="K61" t="s">
        <v>16</v>
      </c>
      <c r="L61" t="s">
        <v>17</v>
      </c>
      <c r="M61" s="7">
        <v>42562</v>
      </c>
      <c r="N61" t="s">
        <v>20</v>
      </c>
    </row>
    <row r="62" spans="1:15" x14ac:dyDescent="0.25">
      <c r="A62">
        <v>9182</v>
      </c>
      <c r="B62" s="12">
        <v>13</v>
      </c>
      <c r="C62" s="12">
        <v>28.4</v>
      </c>
      <c r="D62" s="13">
        <v>21875</v>
      </c>
      <c r="E62" s="13">
        <v>5037</v>
      </c>
      <c r="F62" s="13">
        <v>30</v>
      </c>
      <c r="G62" s="40">
        <f>Grafiek_kalibratiemetingen!$R$13*Kalibratiemetingen!E62+Grafiek_kalibratiemetingen!$R$14</f>
        <v>13.274890179432662</v>
      </c>
      <c r="H62" t="s">
        <v>24</v>
      </c>
      <c r="I62" t="s">
        <v>15</v>
      </c>
      <c r="J62">
        <v>729</v>
      </c>
      <c r="K62" t="s">
        <v>16</v>
      </c>
      <c r="L62" t="s">
        <v>17</v>
      </c>
      <c r="M62" s="7">
        <v>42562</v>
      </c>
      <c r="N62" t="s">
        <v>20</v>
      </c>
    </row>
    <row r="63" spans="1:15" x14ac:dyDescent="0.25">
      <c r="A63">
        <v>199</v>
      </c>
      <c r="B63" s="12">
        <v>12.3</v>
      </c>
      <c r="C63" s="12">
        <v>30.3</v>
      </c>
      <c r="D63" s="13">
        <v>21665</v>
      </c>
      <c r="E63" s="13">
        <v>4731</v>
      </c>
      <c r="F63" s="13">
        <v>30</v>
      </c>
      <c r="G63" s="40">
        <f>Grafiek_kalibratiemetingen!$R$13*Kalibratiemetingen!E63+Grafiek_kalibratiemetingen!$R$14</f>
        <v>12.852711198207938</v>
      </c>
      <c r="H63" t="s">
        <v>24</v>
      </c>
      <c r="I63" t="s">
        <v>15</v>
      </c>
      <c r="J63">
        <v>729</v>
      </c>
      <c r="K63" t="s">
        <v>16</v>
      </c>
      <c r="L63" t="s">
        <v>17</v>
      </c>
      <c r="M63" s="14">
        <v>42564</v>
      </c>
      <c r="N63" t="s">
        <v>20</v>
      </c>
    </row>
    <row r="64" spans="1:15" x14ac:dyDescent="0.25">
      <c r="A64">
        <v>203</v>
      </c>
      <c r="B64" s="12">
        <v>13</v>
      </c>
      <c r="C64" s="12">
        <v>30.3</v>
      </c>
      <c r="D64" s="13">
        <v>21799</v>
      </c>
      <c r="E64" s="13">
        <v>5212</v>
      </c>
      <c r="F64" s="13">
        <v>30</v>
      </c>
      <c r="G64" s="40">
        <f>Grafiek_kalibratiemetingen!$R$13*Kalibratiemetingen!E64+Grafiek_kalibratiemetingen!$R$14</f>
        <v>13.516332407257259</v>
      </c>
      <c r="H64" t="s">
        <v>24</v>
      </c>
      <c r="I64" t="s">
        <v>15</v>
      </c>
      <c r="J64">
        <v>729</v>
      </c>
      <c r="K64" t="s">
        <v>16</v>
      </c>
      <c r="L64" t="s">
        <v>17</v>
      </c>
      <c r="M64" s="14">
        <v>42564</v>
      </c>
      <c r="N64" t="s">
        <v>20</v>
      </c>
    </row>
    <row r="65" spans="1:15" x14ac:dyDescent="0.25">
      <c r="A65">
        <v>9238</v>
      </c>
      <c r="B65" s="12">
        <v>12.9</v>
      </c>
      <c r="C65" s="12">
        <v>30.2</v>
      </c>
      <c r="D65" s="13">
        <v>21841</v>
      </c>
      <c r="E65" s="13">
        <v>5180</v>
      </c>
      <c r="F65" s="13">
        <v>30</v>
      </c>
      <c r="G65" s="40">
        <f>Grafiek_kalibratiemetingen!$R$13*Kalibratiemetingen!E65+Grafiek_kalibratiemetingen!$R$14</f>
        <v>13.47218297131219</v>
      </c>
      <c r="H65" t="s">
        <v>24</v>
      </c>
      <c r="I65" t="s">
        <v>15</v>
      </c>
      <c r="J65">
        <v>729</v>
      </c>
      <c r="K65" t="s">
        <v>16</v>
      </c>
      <c r="L65" t="s">
        <v>17</v>
      </c>
      <c r="M65" s="14">
        <v>42564</v>
      </c>
      <c r="N65" t="s">
        <v>20</v>
      </c>
    </row>
    <row r="66" spans="1:15" x14ac:dyDescent="0.25">
      <c r="A66">
        <v>9177</v>
      </c>
      <c r="B66" s="12">
        <v>11.7</v>
      </c>
      <c r="C66" s="12">
        <v>30.4</v>
      </c>
      <c r="D66" s="13">
        <v>21816</v>
      </c>
      <c r="E66" s="13">
        <v>4255</v>
      </c>
      <c r="F66" s="13">
        <v>30</v>
      </c>
      <c r="G66" s="40">
        <f>Grafiek_kalibratiemetingen!$R$13*Kalibratiemetingen!E66+Grafiek_kalibratiemetingen!$R$14</f>
        <v>12.195988338525034</v>
      </c>
      <c r="H66" t="s">
        <v>24</v>
      </c>
      <c r="I66" t="s">
        <v>15</v>
      </c>
      <c r="J66">
        <v>729</v>
      </c>
      <c r="K66" t="s">
        <v>16</v>
      </c>
      <c r="L66" t="s">
        <v>17</v>
      </c>
      <c r="M66" s="14">
        <v>42564</v>
      </c>
      <c r="N66" t="s">
        <v>20</v>
      </c>
    </row>
    <row r="67" spans="1:15" x14ac:dyDescent="0.25">
      <c r="A67">
        <v>9189</v>
      </c>
      <c r="B67" s="12">
        <v>13.5</v>
      </c>
      <c r="C67" s="12">
        <v>30.4</v>
      </c>
      <c r="D67" s="13">
        <v>21815</v>
      </c>
      <c r="E67" s="13">
        <v>5477</v>
      </c>
      <c r="F67" s="13">
        <v>30</v>
      </c>
      <c r="G67" s="40">
        <f>Grafiek_kalibratiemetingen!$R$13*Kalibratiemetingen!E67+Grafiek_kalibratiemetingen!$R$14</f>
        <v>13.881944923677363</v>
      </c>
      <c r="H67" t="s">
        <v>24</v>
      </c>
      <c r="I67" t="s">
        <v>15</v>
      </c>
      <c r="J67">
        <v>729</v>
      </c>
      <c r="K67" t="s">
        <v>16</v>
      </c>
      <c r="L67" t="s">
        <v>17</v>
      </c>
      <c r="M67" s="14">
        <v>42564</v>
      </c>
      <c r="N67" t="s">
        <v>20</v>
      </c>
      <c r="O67" t="s">
        <v>26</v>
      </c>
    </row>
    <row r="68" spans="1:15" x14ac:dyDescent="0.25">
      <c r="A68">
        <v>9186</v>
      </c>
      <c r="B68" s="12">
        <v>13.5</v>
      </c>
      <c r="C68" s="12">
        <v>30.3</v>
      </c>
      <c r="D68" s="13">
        <v>21824</v>
      </c>
      <c r="E68" s="13">
        <v>5282</v>
      </c>
      <c r="F68" s="13">
        <v>31</v>
      </c>
      <c r="G68" s="40">
        <f>Grafiek_kalibratiemetingen!$R$13*Kalibratiemetingen!E68+Grafiek_kalibratiemetingen!$R$14</f>
        <v>13.612909298387098</v>
      </c>
      <c r="H68" t="s">
        <v>24</v>
      </c>
      <c r="I68" t="s">
        <v>15</v>
      </c>
      <c r="J68">
        <v>729</v>
      </c>
      <c r="K68" t="s">
        <v>16</v>
      </c>
      <c r="L68" t="s">
        <v>17</v>
      </c>
      <c r="M68" s="14">
        <v>42564</v>
      </c>
      <c r="N68" t="s">
        <v>20</v>
      </c>
      <c r="O68" t="s">
        <v>27</v>
      </c>
    </row>
    <row r="69" spans="1:15" x14ac:dyDescent="0.25">
      <c r="A69">
        <v>9216</v>
      </c>
      <c r="B69" s="12">
        <v>14.4</v>
      </c>
      <c r="C69" s="12">
        <v>30.1</v>
      </c>
      <c r="D69" s="13">
        <v>21799</v>
      </c>
      <c r="E69" s="13">
        <v>5525</v>
      </c>
      <c r="F69" s="13">
        <v>31</v>
      </c>
      <c r="G69" s="40">
        <f>Grafiek_kalibratiemetingen!$R$13*Kalibratiemetingen!E69+Grafiek_kalibratiemetingen!$R$14</f>
        <v>13.948169077594965</v>
      </c>
      <c r="H69" t="s">
        <v>24</v>
      </c>
      <c r="I69" t="s">
        <v>15</v>
      </c>
      <c r="J69">
        <v>729</v>
      </c>
      <c r="K69" t="s">
        <v>16</v>
      </c>
      <c r="L69" t="s">
        <v>17</v>
      </c>
      <c r="M69" s="14">
        <v>42564</v>
      </c>
      <c r="N69" t="s">
        <v>20</v>
      </c>
    </row>
    <row r="70" spans="1:15" x14ac:dyDescent="0.25">
      <c r="A70">
        <v>9214</v>
      </c>
      <c r="B70" s="12">
        <v>11.9</v>
      </c>
      <c r="C70" s="12">
        <v>30.3</v>
      </c>
      <c r="D70" s="13">
        <v>21779</v>
      </c>
      <c r="E70" s="13">
        <v>4643</v>
      </c>
      <c r="F70" s="13">
        <v>31</v>
      </c>
      <c r="G70" s="40">
        <f>Grafiek_kalibratiemetingen!$R$13*Kalibratiemetingen!E70+Grafiek_kalibratiemetingen!$R$14</f>
        <v>12.731300249358998</v>
      </c>
      <c r="H70" t="s">
        <v>24</v>
      </c>
      <c r="I70" t="s">
        <v>15</v>
      </c>
      <c r="J70">
        <v>729</v>
      </c>
      <c r="K70" t="s">
        <v>16</v>
      </c>
      <c r="L70" t="s">
        <v>17</v>
      </c>
      <c r="M70" s="14">
        <v>42564</v>
      </c>
      <c r="N70" t="s">
        <v>20</v>
      </c>
    </row>
    <row r="71" spans="1:15" x14ac:dyDescent="0.25">
      <c r="A71">
        <v>9211</v>
      </c>
      <c r="B71" s="12">
        <v>10.9</v>
      </c>
      <c r="C71" s="12">
        <v>30.3</v>
      </c>
      <c r="D71" s="13">
        <v>21818</v>
      </c>
      <c r="E71" s="13">
        <v>3469</v>
      </c>
      <c r="F71" s="13">
        <v>31</v>
      </c>
      <c r="G71" s="40">
        <f>Grafiek_kalibratiemetingen!$R$13*Kalibratiemetingen!E71+Grafiek_kalibratiemetingen!$R$14</f>
        <v>11.111567818124275</v>
      </c>
      <c r="H71" t="s">
        <v>24</v>
      </c>
      <c r="I71" t="s">
        <v>15</v>
      </c>
      <c r="J71">
        <v>729</v>
      </c>
      <c r="K71" t="s">
        <v>16</v>
      </c>
      <c r="L71" t="s">
        <v>17</v>
      </c>
      <c r="M71" s="14">
        <v>42564</v>
      </c>
      <c r="N71" t="s">
        <v>20</v>
      </c>
    </row>
    <row r="72" spans="1:15" x14ac:dyDescent="0.25">
      <c r="A72">
        <v>9212</v>
      </c>
      <c r="B72" s="12">
        <v>13.3</v>
      </c>
      <c r="C72" s="12">
        <v>30.2</v>
      </c>
      <c r="D72" s="13">
        <v>21815</v>
      </c>
      <c r="E72" s="13">
        <v>5365</v>
      </c>
      <c r="F72" s="13">
        <v>31</v>
      </c>
      <c r="G72" s="40">
        <f>Grafiek_kalibratiemetingen!$R$13*Kalibratiemetingen!E72+Grafiek_kalibratiemetingen!$R$14</f>
        <v>13.72742189786962</v>
      </c>
      <c r="H72" t="s">
        <v>24</v>
      </c>
      <c r="I72" t="s">
        <v>15</v>
      </c>
      <c r="J72">
        <v>729</v>
      </c>
      <c r="K72" t="s">
        <v>16</v>
      </c>
      <c r="L72" t="s">
        <v>17</v>
      </c>
      <c r="M72" s="14">
        <v>42564</v>
      </c>
      <c r="N72" t="s">
        <v>20</v>
      </c>
    </row>
    <row r="73" spans="1:15" x14ac:dyDescent="0.25">
      <c r="A73">
        <v>9210</v>
      </c>
      <c r="B73" s="12">
        <v>11.4</v>
      </c>
      <c r="C73" s="12">
        <v>30.2</v>
      </c>
      <c r="D73" s="13">
        <v>21820</v>
      </c>
      <c r="E73" s="13">
        <v>3842</v>
      </c>
      <c r="F73" s="13">
        <v>31</v>
      </c>
      <c r="G73" s="40">
        <f>Grafiek_kalibratiemetingen!$R$13*Kalibratiemetingen!E73+Grafiek_kalibratiemetingen!$R$14</f>
        <v>11.626184680858987</v>
      </c>
      <c r="H73" t="s">
        <v>24</v>
      </c>
      <c r="I73" t="s">
        <v>15</v>
      </c>
      <c r="J73">
        <v>729</v>
      </c>
      <c r="K73" t="s">
        <v>16</v>
      </c>
      <c r="L73" t="s">
        <v>17</v>
      </c>
      <c r="M73" s="14">
        <v>42564</v>
      </c>
      <c r="N73" t="s">
        <v>20</v>
      </c>
    </row>
    <row r="74" spans="1:15" x14ac:dyDescent="0.25">
      <c r="A74">
        <v>9209</v>
      </c>
      <c r="B74" s="12">
        <v>13.2</v>
      </c>
      <c r="C74" s="12">
        <v>30.2</v>
      </c>
      <c r="D74" s="13">
        <v>21834</v>
      </c>
      <c r="E74" s="13">
        <v>5114</v>
      </c>
      <c r="F74" s="13">
        <v>31</v>
      </c>
      <c r="G74" s="40">
        <f>Grafiek_kalibratiemetingen!$R$13*Kalibratiemetingen!E74+Grafiek_kalibratiemetingen!$R$14</f>
        <v>13.381124759675483</v>
      </c>
      <c r="H74" t="s">
        <v>24</v>
      </c>
      <c r="I74" t="s">
        <v>15</v>
      </c>
      <c r="J74">
        <v>729</v>
      </c>
      <c r="K74" t="s">
        <v>16</v>
      </c>
      <c r="L74" t="s">
        <v>17</v>
      </c>
      <c r="M74" s="14">
        <v>42564</v>
      </c>
      <c r="N74" t="s">
        <v>20</v>
      </c>
    </row>
    <row r="75" spans="1:15" x14ac:dyDescent="0.25">
      <c r="A75">
        <v>215</v>
      </c>
      <c r="B75" s="12">
        <v>13.9</v>
      </c>
      <c r="C75" s="12">
        <v>31</v>
      </c>
      <c r="D75" s="13">
        <v>21840</v>
      </c>
      <c r="E75" s="13">
        <v>5420</v>
      </c>
      <c r="F75" s="13">
        <v>30</v>
      </c>
      <c r="G75" s="40">
        <f>Grafiek_kalibratiemetingen!$R$13*Kalibratiemetingen!E75+Grafiek_kalibratiemetingen!$R$14</f>
        <v>13.803303740900208</v>
      </c>
      <c r="H75" t="s">
        <v>24</v>
      </c>
      <c r="I75" t="s">
        <v>15</v>
      </c>
      <c r="J75">
        <v>729</v>
      </c>
      <c r="K75" t="s">
        <v>16</v>
      </c>
      <c r="L75" t="s">
        <v>17</v>
      </c>
      <c r="M75" s="14">
        <v>42564</v>
      </c>
      <c r="N75" t="s">
        <v>20</v>
      </c>
    </row>
    <row r="76" spans="1:15" x14ac:dyDescent="0.25">
      <c r="A76">
        <v>210</v>
      </c>
      <c r="B76" s="12">
        <v>12.7</v>
      </c>
      <c r="C76" s="12">
        <v>29.4</v>
      </c>
      <c r="D76" s="13">
        <v>21490</v>
      </c>
      <c r="E76" s="13">
        <v>4795</v>
      </c>
      <c r="F76" s="13">
        <v>30</v>
      </c>
      <c r="G76" s="40">
        <f>Grafiek_kalibratiemetingen!$R$13*Kalibratiemetingen!E76+Grafiek_kalibratiemetingen!$R$14</f>
        <v>12.941010070098077</v>
      </c>
      <c r="M76" t="s">
        <v>28</v>
      </c>
      <c r="N76" t="s">
        <v>29</v>
      </c>
    </row>
    <row r="77" spans="1:15" x14ac:dyDescent="0.25">
      <c r="A77">
        <v>214</v>
      </c>
      <c r="D77" s="13">
        <v>21573</v>
      </c>
      <c r="E77">
        <v>4823</v>
      </c>
      <c r="F77" s="13">
        <v>30</v>
      </c>
      <c r="G77" s="40">
        <f>Grafiek_kalibratiemetingen!$R$13*Kalibratiemetingen!E77+Grafiek_kalibratiemetingen!$R$14</f>
        <v>12.979640826550012</v>
      </c>
      <c r="N77" t="s">
        <v>29</v>
      </c>
      <c r="O77" t="s">
        <v>30</v>
      </c>
    </row>
    <row r="78" spans="1:15" x14ac:dyDescent="0.25">
      <c r="A78">
        <v>216</v>
      </c>
      <c r="B78" s="12">
        <v>12.3</v>
      </c>
      <c r="C78" s="12">
        <v>29.4</v>
      </c>
      <c r="D78" s="13">
        <v>21594</v>
      </c>
      <c r="E78" s="13">
        <v>4628</v>
      </c>
      <c r="F78" s="13">
        <v>30</v>
      </c>
      <c r="G78" s="40">
        <f>Grafiek_kalibratiemetingen!$R$13*Kalibratiemetingen!E78+Grafiek_kalibratiemetingen!$R$14</f>
        <v>12.710605201259746</v>
      </c>
      <c r="N78" t="s">
        <v>29</v>
      </c>
    </row>
    <row r="79" spans="1:15" x14ac:dyDescent="0.25">
      <c r="A79">
        <v>215</v>
      </c>
      <c r="B79" s="12">
        <v>13.5</v>
      </c>
      <c r="C79" s="12">
        <v>29.4</v>
      </c>
      <c r="D79" s="13">
        <v>21625</v>
      </c>
      <c r="E79" s="13">
        <v>5260</v>
      </c>
      <c r="F79" s="13">
        <v>30</v>
      </c>
      <c r="G79" s="40">
        <f>Grafiek_kalibratiemetingen!$R$13*Kalibratiemetingen!E79+Grafiek_kalibratiemetingen!$R$14</f>
        <v>13.582556561174862</v>
      </c>
      <c r="N79" t="s">
        <v>29</v>
      </c>
    </row>
    <row r="80" spans="1:15" x14ac:dyDescent="0.25">
      <c r="A80">
        <v>211</v>
      </c>
      <c r="D80" s="13">
        <v>21633</v>
      </c>
      <c r="E80">
        <v>4844</v>
      </c>
      <c r="F80" s="13">
        <v>30</v>
      </c>
      <c r="G80" s="40">
        <f>Grafiek_kalibratiemetingen!$R$13*Kalibratiemetingen!E80+Grafiek_kalibratiemetingen!$R$14</f>
        <v>13.008613893888963</v>
      </c>
      <c r="N80" t="s">
        <v>29</v>
      </c>
      <c r="O80" t="s">
        <v>30</v>
      </c>
    </row>
    <row r="81" spans="1:15" x14ac:dyDescent="0.25">
      <c r="A81">
        <v>212</v>
      </c>
      <c r="B81" s="12">
        <v>11</v>
      </c>
      <c r="C81" s="12">
        <v>29.4</v>
      </c>
      <c r="D81" s="13">
        <v>21658</v>
      </c>
      <c r="E81" s="13">
        <v>3045</v>
      </c>
      <c r="F81" s="13">
        <v>30</v>
      </c>
      <c r="G81" s="40">
        <f>Grafiek_kalibratiemetingen!$R$13*Kalibratiemetingen!E81+Grafiek_kalibratiemetingen!$R$14</f>
        <v>10.526587791852108</v>
      </c>
      <c r="N81" t="s">
        <v>29</v>
      </c>
    </row>
    <row r="82" spans="1:15" x14ac:dyDescent="0.25">
      <c r="A82">
        <v>217</v>
      </c>
      <c r="B82" s="12">
        <v>11.8</v>
      </c>
      <c r="C82" s="12">
        <v>29.3</v>
      </c>
      <c r="D82" s="13">
        <v>21646</v>
      </c>
      <c r="E82" s="13">
        <v>4323</v>
      </c>
      <c r="F82" s="13">
        <v>30</v>
      </c>
      <c r="G82" s="40">
        <f>Grafiek_kalibratiemetingen!$R$13*Kalibratiemetingen!E82+Grafiek_kalibratiemetingen!$R$14</f>
        <v>12.289805889908306</v>
      </c>
      <c r="N82" t="s">
        <v>29</v>
      </c>
    </row>
    <row r="83" spans="1:15" x14ac:dyDescent="0.25">
      <c r="A83">
        <v>9285</v>
      </c>
      <c r="B83" s="12">
        <v>12.9</v>
      </c>
      <c r="C83" s="12">
        <v>30</v>
      </c>
      <c r="D83" s="13">
        <v>21626</v>
      </c>
      <c r="E83" s="13">
        <v>4994</v>
      </c>
      <c r="F83" s="13">
        <v>30</v>
      </c>
      <c r="G83" s="40">
        <f>Grafiek_kalibratiemetingen!$R$13*Kalibratiemetingen!E83+Grafiek_kalibratiemetingen!$R$14</f>
        <v>13.215564374881474</v>
      </c>
      <c r="N83" t="s">
        <v>29</v>
      </c>
    </row>
    <row r="84" spans="1:15" x14ac:dyDescent="0.25">
      <c r="A84">
        <v>9288</v>
      </c>
      <c r="B84" s="12">
        <v>11.1</v>
      </c>
      <c r="C84" s="12">
        <v>30.2</v>
      </c>
      <c r="D84" s="13">
        <v>21536</v>
      </c>
      <c r="E84" s="13">
        <v>3347</v>
      </c>
      <c r="F84" s="13">
        <v>30</v>
      </c>
      <c r="G84" s="40">
        <f>Grafiek_kalibratiemetingen!$R$13*Kalibratiemetingen!E84+Grafiek_kalibratiemetingen!$R$14</f>
        <v>10.943248093583698</v>
      </c>
      <c r="N84" t="s">
        <v>29</v>
      </c>
    </row>
    <row r="85" spans="1:15" x14ac:dyDescent="0.25">
      <c r="A85">
        <v>9289</v>
      </c>
      <c r="B85" s="12">
        <v>10.6</v>
      </c>
      <c r="C85" s="12">
        <v>31</v>
      </c>
      <c r="D85" s="13">
        <v>21574</v>
      </c>
      <c r="E85" s="13">
        <v>2721</v>
      </c>
      <c r="F85" s="13">
        <v>30</v>
      </c>
      <c r="G85" s="40">
        <f>Grafiek_kalibratiemetingen!$R$13*Kalibratiemetingen!E85+Grafiek_kalibratiemetingen!$R$14</f>
        <v>10.079574752908282</v>
      </c>
      <c r="N85" t="s">
        <v>29</v>
      </c>
    </row>
    <row r="86" spans="1:15" x14ac:dyDescent="0.25">
      <c r="A86">
        <v>9269</v>
      </c>
      <c r="B86" s="12">
        <v>12.3</v>
      </c>
      <c r="C86" s="12">
        <v>30.2</v>
      </c>
      <c r="D86" s="13">
        <v>21597</v>
      </c>
      <c r="E86" s="13">
        <v>4369</v>
      </c>
      <c r="F86" s="13">
        <v>30</v>
      </c>
      <c r="G86" s="40">
        <f>Grafiek_kalibratiemetingen!$R$13*Kalibratiemetingen!E86+Grafiek_kalibratiemetingen!$R$14</f>
        <v>12.353270704079343</v>
      </c>
      <c r="N86" t="s">
        <v>31</v>
      </c>
    </row>
    <row r="87" spans="1:15" x14ac:dyDescent="0.25">
      <c r="A87">
        <v>9267</v>
      </c>
      <c r="B87" s="12">
        <v>13.5</v>
      </c>
      <c r="C87" s="12">
        <v>30</v>
      </c>
      <c r="D87" s="13">
        <v>21639</v>
      </c>
      <c r="E87" s="13">
        <v>5078</v>
      </c>
      <c r="F87" s="13">
        <v>30</v>
      </c>
      <c r="G87" s="40">
        <f>Grafiek_kalibratiemetingen!$R$13*Kalibratiemetingen!E87+Grafiek_kalibratiemetingen!$R$14</f>
        <v>13.331456644237281</v>
      </c>
      <c r="N87" t="s">
        <v>31</v>
      </c>
    </row>
    <row r="88" spans="1:15" x14ac:dyDescent="0.25">
      <c r="A88">
        <v>9267</v>
      </c>
      <c r="B88" s="12">
        <v>13.6</v>
      </c>
      <c r="C88" s="12">
        <v>30.1</v>
      </c>
      <c r="D88" s="13">
        <v>21674</v>
      </c>
      <c r="E88" s="13">
        <v>5183</v>
      </c>
      <c r="F88" s="13">
        <v>30</v>
      </c>
      <c r="G88" s="40">
        <f>Grafiek_kalibratiemetingen!$R$13*Kalibratiemetingen!E88+Grafiek_kalibratiemetingen!$R$14</f>
        <v>13.47632198093204</v>
      </c>
      <c r="N88" t="s">
        <v>31</v>
      </c>
      <c r="O88" t="s">
        <v>32</v>
      </c>
    </row>
    <row r="89" spans="1:15" x14ac:dyDescent="0.25">
      <c r="A89">
        <v>9267</v>
      </c>
      <c r="B89" s="12">
        <v>13.6</v>
      </c>
      <c r="C89" s="12">
        <v>30.1</v>
      </c>
      <c r="D89" s="13">
        <v>21666</v>
      </c>
      <c r="E89" s="13">
        <v>5123</v>
      </c>
      <c r="F89" s="13">
        <v>30</v>
      </c>
      <c r="G89" s="40">
        <f>Grafiek_kalibratiemetingen!$R$13*Kalibratiemetingen!E89+Grafiek_kalibratiemetingen!$R$14</f>
        <v>13.393541788535035</v>
      </c>
      <c r="N89" t="s">
        <v>31</v>
      </c>
      <c r="O89" t="s">
        <v>33</v>
      </c>
    </row>
    <row r="90" spans="1:15" x14ac:dyDescent="0.25">
      <c r="A90">
        <v>9261</v>
      </c>
      <c r="B90" s="12">
        <v>12.5</v>
      </c>
      <c r="C90" s="12">
        <v>30.1</v>
      </c>
      <c r="D90" s="13">
        <v>21671</v>
      </c>
      <c r="E90" s="13">
        <v>4657</v>
      </c>
      <c r="F90" s="13">
        <v>30</v>
      </c>
      <c r="G90" s="40">
        <f>Grafiek_kalibratiemetingen!$R$13*Kalibratiemetingen!E90+Grafiek_kalibratiemetingen!$R$14</f>
        <v>12.750615627584967</v>
      </c>
      <c r="N90" t="s">
        <v>31</v>
      </c>
    </row>
    <row r="91" spans="1:15" x14ac:dyDescent="0.25">
      <c r="A91">
        <v>9262</v>
      </c>
      <c r="B91" s="12">
        <v>12.6</v>
      </c>
      <c r="C91" s="12">
        <v>29.9</v>
      </c>
      <c r="D91" s="13">
        <v>21655</v>
      </c>
      <c r="E91" s="13">
        <v>4885</v>
      </c>
      <c r="F91" s="13">
        <v>30</v>
      </c>
      <c r="G91" s="40">
        <f>Grafiek_kalibratiemetingen!$R$13*Kalibratiemetingen!E91+Grafiek_kalibratiemetingen!$R$14</f>
        <v>13.065180358693583</v>
      </c>
      <c r="N91" t="s">
        <v>31</v>
      </c>
    </row>
    <row r="92" spans="1:15" x14ac:dyDescent="0.25">
      <c r="A92">
        <v>9265</v>
      </c>
      <c r="B92" s="12">
        <v>11.5</v>
      </c>
      <c r="C92" s="12">
        <v>29.9</v>
      </c>
      <c r="D92" s="13">
        <v>21655</v>
      </c>
      <c r="E92" s="13">
        <v>3995</v>
      </c>
      <c r="F92" s="13">
        <v>30</v>
      </c>
      <c r="G92" s="40">
        <f>Grafiek_kalibratiemetingen!$R$13*Kalibratiemetingen!E92+Grafiek_kalibratiemetingen!$R$14</f>
        <v>11.837274171471348</v>
      </c>
      <c r="N92" t="s">
        <v>31</v>
      </c>
    </row>
    <row r="93" spans="1:15" x14ac:dyDescent="0.25">
      <c r="A93">
        <v>9266</v>
      </c>
      <c r="B93" s="12">
        <v>11.6</v>
      </c>
      <c r="C93" s="12">
        <v>30</v>
      </c>
      <c r="D93" s="13">
        <v>21663</v>
      </c>
      <c r="E93" s="13">
        <v>4108</v>
      </c>
      <c r="F93" s="13">
        <v>30</v>
      </c>
      <c r="G93" s="40">
        <f>Grafiek_kalibratiemetingen!$R$13*Kalibratiemetingen!E93+Grafiek_kalibratiemetingen!$R$14</f>
        <v>11.993176867152373</v>
      </c>
      <c r="N93" t="s">
        <v>31</v>
      </c>
    </row>
    <row r="94" spans="1:15" x14ac:dyDescent="0.25">
      <c r="B94" s="12"/>
      <c r="C94" s="12"/>
      <c r="D94" s="13"/>
      <c r="E94" s="13"/>
      <c r="G94" s="40">
        <f>Grafiek_kalibratiemetingen!$R$13*Kalibratiemetingen!E94+Grafiek_kalibratiemetingen!$R$14</f>
        <v>6.3254930277041233</v>
      </c>
    </row>
    <row r="95" spans="1:15" x14ac:dyDescent="0.25">
      <c r="C95" s="12"/>
      <c r="G95" s="40">
        <f>Grafiek_kalibratiemetingen!$R$13*Kalibratiemetingen!E95+Grafiek_kalibratiemetingen!$R$14</f>
        <v>6.3254930277041233</v>
      </c>
    </row>
    <row r="96" spans="1:15" x14ac:dyDescent="0.25">
      <c r="G96" s="40">
        <f>Grafiek_kalibratiemetingen!$R$13*Kalibratiemetingen!E96+Grafiek_kalibratiemetingen!$R$14</f>
        <v>6.3254930277041233</v>
      </c>
    </row>
    <row r="97" spans="7:7" x14ac:dyDescent="0.25">
      <c r="G97" s="40">
        <f>Grafiek_kalibratiemetingen!$R$13*Kalibratiemetingen!E97+Grafiek_kalibratiemetingen!$R$14</f>
        <v>6.3254930277041233</v>
      </c>
    </row>
    <row r="98" spans="7:7" x14ac:dyDescent="0.25">
      <c r="G98" s="40">
        <f>Grafiek_kalibratiemetingen!$R$13*Kalibratiemetingen!E98+Grafiek_kalibratiemetingen!$R$14</f>
        <v>6.3254930277041233</v>
      </c>
    </row>
    <row r="99" spans="7:7" x14ac:dyDescent="0.25">
      <c r="G99" s="40">
        <f>Grafiek_kalibratiemetingen!$R$13*Kalibratiemetingen!E99+Grafiek_kalibratiemetingen!$R$14</f>
        <v>6.3254930277041233</v>
      </c>
    </row>
    <row r="100" spans="7:7" x14ac:dyDescent="0.25">
      <c r="G100" s="40">
        <f>Grafiek_kalibratiemetingen!$R$13*Kalibratiemetingen!E100+Grafiek_kalibratiemetingen!$R$14</f>
        <v>6.3254930277041233</v>
      </c>
    </row>
    <row r="101" spans="7:7" x14ac:dyDescent="0.25">
      <c r="G101" s="40">
        <f>Grafiek_kalibratiemetingen!$R$13*Kalibratiemetingen!E101+Grafiek_kalibratiemetingen!$R$14</f>
        <v>6.3254930277041233</v>
      </c>
    </row>
    <row r="102" spans="7:7" x14ac:dyDescent="0.25">
      <c r="G102" s="40">
        <f>Grafiek_kalibratiemetingen!$R$13*Kalibratiemetingen!E102+Grafiek_kalibratiemetingen!$R$14</f>
        <v>6.3254930277041233</v>
      </c>
    </row>
    <row r="103" spans="7:7" x14ac:dyDescent="0.25">
      <c r="G103" s="40">
        <f>Grafiek_kalibratiemetingen!$R$13*Kalibratiemetingen!E103+Grafiek_kalibratiemetingen!$R$14</f>
        <v>6.3254930277041233</v>
      </c>
    </row>
    <row r="104" spans="7:7" x14ac:dyDescent="0.25">
      <c r="G104" s="40">
        <f>Grafiek_kalibratiemetingen!$R$13*Kalibratiemetingen!E104+Grafiek_kalibratiemetingen!$R$14</f>
        <v>6.3254930277041233</v>
      </c>
    </row>
    <row r="105" spans="7:7" x14ac:dyDescent="0.25">
      <c r="G105" s="40">
        <f>Grafiek_kalibratiemetingen!$R$13*Kalibratiemetingen!E105+Grafiek_kalibratiemetingen!$R$14</f>
        <v>6.3254930277041233</v>
      </c>
    </row>
    <row r="106" spans="7:7" x14ac:dyDescent="0.25">
      <c r="G106" s="40">
        <f>Grafiek_kalibratiemetingen!$R$13*Kalibratiemetingen!E106+Grafiek_kalibratiemetingen!$R$14</f>
        <v>6.3254930277041233</v>
      </c>
    </row>
    <row r="107" spans="7:7" x14ac:dyDescent="0.25">
      <c r="G107" s="40">
        <f>Grafiek_kalibratiemetingen!$R$13*Kalibratiemetingen!E107+Grafiek_kalibratiemetingen!$R$14</f>
        <v>6.3254930277041233</v>
      </c>
    </row>
    <row r="108" spans="7:7" x14ac:dyDescent="0.25">
      <c r="G108" s="40">
        <f>Grafiek_kalibratiemetingen!$R$13*Kalibratiemetingen!E108+Grafiek_kalibratiemetingen!$R$14</f>
        <v>6.3254930277041233</v>
      </c>
    </row>
    <row r="109" spans="7:7" x14ac:dyDescent="0.25">
      <c r="G109" s="40">
        <f>Grafiek_kalibratiemetingen!$R$13*Kalibratiemetingen!E109+Grafiek_kalibratiemetingen!$R$14</f>
        <v>6.3254930277041233</v>
      </c>
    </row>
    <row r="110" spans="7:7" x14ac:dyDescent="0.25">
      <c r="G110" s="40">
        <f>Grafiek_kalibratiemetingen!$R$13*Kalibratiemetingen!E110+Grafiek_kalibratiemetingen!$R$14</f>
        <v>6.3254930277041233</v>
      </c>
    </row>
    <row r="111" spans="7:7" x14ac:dyDescent="0.25">
      <c r="G111" s="40">
        <f>Grafiek_kalibratiemetingen!$R$13*Kalibratiemetingen!E111+Grafiek_kalibratiemetingen!$R$14</f>
        <v>6.3254930277041233</v>
      </c>
    </row>
    <row r="112" spans="7:7" x14ac:dyDescent="0.25">
      <c r="G112" s="40">
        <f>Grafiek_kalibratiemetingen!$R$13*Kalibratiemetingen!E112+Grafiek_kalibratiemetingen!$R$14</f>
        <v>6.3254930277041233</v>
      </c>
    </row>
    <row r="113" spans="7:7" x14ac:dyDescent="0.25">
      <c r="G113" s="40">
        <f>Grafiek_kalibratiemetingen!$R$13*Kalibratiemetingen!E113+Grafiek_kalibratiemetingen!$R$14</f>
        <v>6.3254930277041233</v>
      </c>
    </row>
    <row r="114" spans="7:7" x14ac:dyDescent="0.25">
      <c r="G114" s="40">
        <f>Grafiek_kalibratiemetingen!$R$13*Kalibratiemetingen!E114+Grafiek_kalibratiemetingen!$R$14</f>
        <v>6.3254930277041233</v>
      </c>
    </row>
    <row r="115" spans="7:7" x14ac:dyDescent="0.25">
      <c r="G115" s="40">
        <f>Grafiek_kalibratiemetingen!$R$13*Kalibratiemetingen!E115+Grafiek_kalibratiemetingen!$R$14</f>
        <v>6.3254930277041233</v>
      </c>
    </row>
    <row r="116" spans="7:7" x14ac:dyDescent="0.25">
      <c r="G116" s="40">
        <f>Grafiek_kalibratiemetingen!$R$13*Kalibratiemetingen!E116+Grafiek_kalibratiemetingen!$R$14</f>
        <v>6.3254930277041233</v>
      </c>
    </row>
    <row r="117" spans="7:7" x14ac:dyDescent="0.25">
      <c r="G117" s="40">
        <f>Grafiek_kalibratiemetingen!$R$13*Kalibratiemetingen!E117+Grafiek_kalibratiemetingen!$R$14</f>
        <v>6.3254930277041233</v>
      </c>
    </row>
    <row r="118" spans="7:7" x14ac:dyDescent="0.25">
      <c r="G118" s="40">
        <f>Grafiek_kalibratiemetingen!$R$13*Kalibratiemetingen!E118+Grafiek_kalibratiemetingen!$R$14</f>
        <v>6.3254930277041233</v>
      </c>
    </row>
    <row r="119" spans="7:7" x14ac:dyDescent="0.25">
      <c r="G119" s="40">
        <f>Grafiek_kalibratiemetingen!$R$13*Kalibratiemetingen!E119+Grafiek_kalibratiemetingen!$R$14</f>
        <v>6.3254930277041233</v>
      </c>
    </row>
    <row r="120" spans="7:7" x14ac:dyDescent="0.25">
      <c r="G120" s="40">
        <f>Grafiek_kalibratiemetingen!$R$13*Kalibratiemetingen!E120+Grafiek_kalibratiemetingen!$R$14</f>
        <v>6.3254930277041233</v>
      </c>
    </row>
    <row r="121" spans="7:7" x14ac:dyDescent="0.25">
      <c r="G121" s="40">
        <f>Grafiek_kalibratiemetingen!$R$13*Kalibratiemetingen!E121+Grafiek_kalibratiemetingen!$R$14</f>
        <v>6.3254930277041233</v>
      </c>
    </row>
    <row r="122" spans="7:7" x14ac:dyDescent="0.25">
      <c r="G122" s="40">
        <f>Grafiek_kalibratiemetingen!$R$13*Kalibratiemetingen!E122+Grafiek_kalibratiemetingen!$R$14</f>
        <v>6.3254930277041233</v>
      </c>
    </row>
    <row r="123" spans="7:7" x14ac:dyDescent="0.25">
      <c r="G123" s="40">
        <f>Grafiek_kalibratiemetingen!$R$13*Kalibratiemetingen!E123+Grafiek_kalibratiemetingen!$R$14</f>
        <v>6.3254930277041233</v>
      </c>
    </row>
    <row r="124" spans="7:7" x14ac:dyDescent="0.25">
      <c r="G124" s="40">
        <f>Grafiek_kalibratiemetingen!$R$13*Kalibratiemetingen!E124+Grafiek_kalibratiemetingen!$R$14</f>
        <v>6.3254930277041233</v>
      </c>
    </row>
    <row r="125" spans="7:7" x14ac:dyDescent="0.25">
      <c r="G125" s="40">
        <f>Grafiek_kalibratiemetingen!$R$13*Kalibratiemetingen!E125+Grafiek_kalibratiemetingen!$R$14</f>
        <v>6.3254930277041233</v>
      </c>
    </row>
    <row r="126" spans="7:7" x14ac:dyDescent="0.25">
      <c r="G126" s="40">
        <f>Grafiek_kalibratiemetingen!$R$13*Kalibratiemetingen!E126+Grafiek_kalibratiemetingen!$R$14</f>
        <v>6.3254930277041233</v>
      </c>
    </row>
    <row r="127" spans="7:7" x14ac:dyDescent="0.25">
      <c r="G127" s="40">
        <f>Grafiek_kalibratiemetingen!$R$13*Kalibratiemetingen!E127+Grafiek_kalibratiemetingen!$R$14</f>
        <v>6.3254930277041233</v>
      </c>
    </row>
    <row r="128" spans="7:7" x14ac:dyDescent="0.25">
      <c r="G128" s="40">
        <f>Grafiek_kalibratiemetingen!$R$13*Kalibratiemetingen!E128+Grafiek_kalibratiemetingen!$R$14</f>
        <v>6.3254930277041233</v>
      </c>
    </row>
    <row r="129" spans="7:7" x14ac:dyDescent="0.25">
      <c r="G129" s="40">
        <f>Grafiek_kalibratiemetingen!$R$13*Kalibratiemetingen!E129+Grafiek_kalibratiemetingen!$R$14</f>
        <v>6.3254930277041233</v>
      </c>
    </row>
    <row r="130" spans="7:7" x14ac:dyDescent="0.25">
      <c r="G130" s="40">
        <f>Grafiek_kalibratiemetingen!$R$13*Kalibratiemetingen!E130+Grafiek_kalibratiemetingen!$R$14</f>
        <v>6.3254930277041233</v>
      </c>
    </row>
    <row r="131" spans="7:7" x14ac:dyDescent="0.25">
      <c r="G131" s="40">
        <f>Grafiek_kalibratiemetingen!$R$13*Kalibratiemetingen!E131+Grafiek_kalibratiemetingen!$R$14</f>
        <v>6.3254930277041233</v>
      </c>
    </row>
    <row r="132" spans="7:7" x14ac:dyDescent="0.25">
      <c r="G132" s="40">
        <f>Grafiek_kalibratiemetingen!$R$13*Kalibratiemetingen!E132+Grafiek_kalibratiemetingen!$R$14</f>
        <v>6.3254930277041233</v>
      </c>
    </row>
    <row r="133" spans="7:7" x14ac:dyDescent="0.25">
      <c r="G133" s="40">
        <f>Grafiek_kalibratiemetingen!$R$13*Kalibratiemetingen!E133+Grafiek_kalibratiemetingen!$R$14</f>
        <v>6.3254930277041233</v>
      </c>
    </row>
    <row r="134" spans="7:7" x14ac:dyDescent="0.25">
      <c r="G134" s="40">
        <f>Grafiek_kalibratiemetingen!$R$13*Kalibratiemetingen!E134+Grafiek_kalibratiemetingen!$R$14</f>
        <v>6.3254930277041233</v>
      </c>
    </row>
    <row r="135" spans="7:7" x14ac:dyDescent="0.25">
      <c r="G135" s="40">
        <f>Grafiek_kalibratiemetingen!$R$13*Kalibratiemetingen!E135+Grafiek_kalibratiemetingen!$R$14</f>
        <v>6.3254930277041233</v>
      </c>
    </row>
    <row r="136" spans="7:7" x14ac:dyDescent="0.25">
      <c r="G136" s="40">
        <f>Grafiek_kalibratiemetingen!$R$13*Kalibratiemetingen!E136+Grafiek_kalibratiemetingen!$R$14</f>
        <v>6.3254930277041233</v>
      </c>
    </row>
    <row r="137" spans="7:7" x14ac:dyDescent="0.25">
      <c r="G137" s="40">
        <f>Grafiek_kalibratiemetingen!$R$13*Kalibratiemetingen!E137+Grafiek_kalibratiemetingen!$R$14</f>
        <v>6.3254930277041233</v>
      </c>
    </row>
    <row r="138" spans="7:7" x14ac:dyDescent="0.25">
      <c r="G138" s="40">
        <f>Grafiek_kalibratiemetingen!$R$13*Kalibratiemetingen!E138+Grafiek_kalibratiemetingen!$R$14</f>
        <v>6.3254930277041233</v>
      </c>
    </row>
    <row r="139" spans="7:7" x14ac:dyDescent="0.25">
      <c r="G139" s="40">
        <f>Grafiek_kalibratiemetingen!$R$13*Kalibratiemetingen!E139+Grafiek_kalibratiemetingen!$R$14</f>
        <v>6.3254930277041233</v>
      </c>
    </row>
    <row r="140" spans="7:7" x14ac:dyDescent="0.25">
      <c r="G140" s="40">
        <f>Grafiek_kalibratiemetingen!$R$13*Kalibratiemetingen!E140+Grafiek_kalibratiemetingen!$R$14</f>
        <v>6.3254930277041233</v>
      </c>
    </row>
    <row r="141" spans="7:7" x14ac:dyDescent="0.25">
      <c r="G141" s="40">
        <f>Grafiek_kalibratiemetingen!$R$13*Kalibratiemetingen!E141+Grafiek_kalibratiemetingen!$R$14</f>
        <v>6.3254930277041233</v>
      </c>
    </row>
    <row r="142" spans="7:7" x14ac:dyDescent="0.25">
      <c r="G142" s="40">
        <f>Grafiek_kalibratiemetingen!$R$13*Kalibratiemetingen!E142+Grafiek_kalibratiemetingen!$R$14</f>
        <v>6.3254930277041233</v>
      </c>
    </row>
    <row r="143" spans="7:7" x14ac:dyDescent="0.25">
      <c r="G143" s="40">
        <f>Grafiek_kalibratiemetingen!$R$13*Kalibratiemetingen!E143+Grafiek_kalibratiemetingen!$R$14</f>
        <v>6.3254930277041233</v>
      </c>
    </row>
    <row r="144" spans="7:7" x14ac:dyDescent="0.25">
      <c r="G144" s="40">
        <f>Grafiek_kalibratiemetingen!$R$13*Kalibratiemetingen!E144+Grafiek_kalibratiemetingen!$R$14</f>
        <v>6.3254930277041233</v>
      </c>
    </row>
    <row r="145" spans="7:7" x14ac:dyDescent="0.25">
      <c r="G145" s="40">
        <f>Grafiek_kalibratiemetingen!$R$13*Kalibratiemetingen!E145+Grafiek_kalibratiemetingen!$R$14</f>
        <v>6.3254930277041233</v>
      </c>
    </row>
    <row r="146" spans="7:7" x14ac:dyDescent="0.25">
      <c r="G146" s="40">
        <f>Grafiek_kalibratiemetingen!$R$13*Kalibratiemetingen!E146+Grafiek_kalibratiemetingen!$R$14</f>
        <v>6.3254930277041233</v>
      </c>
    </row>
    <row r="147" spans="7:7" x14ac:dyDescent="0.25">
      <c r="G147" s="40">
        <f>Grafiek_kalibratiemetingen!$R$13*Kalibratiemetingen!E147+Grafiek_kalibratiemetingen!$R$14</f>
        <v>6.3254930277041233</v>
      </c>
    </row>
    <row r="148" spans="7:7" x14ac:dyDescent="0.25">
      <c r="G148" s="40">
        <f>Grafiek_kalibratiemetingen!$R$13*Kalibratiemetingen!E148+Grafiek_kalibratiemetingen!$R$14</f>
        <v>6.3254930277041233</v>
      </c>
    </row>
    <row r="149" spans="7:7" x14ac:dyDescent="0.25">
      <c r="G149" s="40">
        <f>Grafiek_kalibratiemetingen!$R$13*Kalibratiemetingen!E149+Grafiek_kalibratiemetingen!$R$14</f>
        <v>6.3254930277041233</v>
      </c>
    </row>
    <row r="150" spans="7:7" x14ac:dyDescent="0.25">
      <c r="G150" s="40">
        <f>Grafiek_kalibratiemetingen!$R$13*Kalibratiemetingen!E150+Grafiek_kalibratiemetingen!$R$14</f>
        <v>6.3254930277041233</v>
      </c>
    </row>
    <row r="151" spans="7:7" x14ac:dyDescent="0.25">
      <c r="G151" s="40">
        <f>Grafiek_kalibratiemetingen!$R$13*Kalibratiemetingen!E151+Grafiek_kalibratiemetingen!$R$14</f>
        <v>6.3254930277041233</v>
      </c>
    </row>
    <row r="152" spans="7:7" x14ac:dyDescent="0.25">
      <c r="G152" s="40">
        <f>Grafiek_kalibratiemetingen!$R$13*Kalibratiemetingen!E152+Grafiek_kalibratiemetingen!$R$14</f>
        <v>6.3254930277041233</v>
      </c>
    </row>
    <row r="153" spans="7:7" x14ac:dyDescent="0.25">
      <c r="G153" s="40">
        <f>Grafiek_kalibratiemetingen!$R$13*Kalibratiemetingen!E153+Grafiek_kalibratiemetingen!$R$14</f>
        <v>6.3254930277041233</v>
      </c>
    </row>
    <row r="154" spans="7:7" x14ac:dyDescent="0.25">
      <c r="G154" s="40">
        <f>Grafiek_kalibratiemetingen!$R$13*Kalibratiemetingen!E154+Grafiek_kalibratiemetingen!$R$14</f>
        <v>6.3254930277041233</v>
      </c>
    </row>
    <row r="155" spans="7:7" x14ac:dyDescent="0.25">
      <c r="G155" s="40">
        <f>Grafiek_kalibratiemetingen!$R$13*Kalibratiemetingen!E155+Grafiek_kalibratiemetingen!$R$14</f>
        <v>6.3254930277041233</v>
      </c>
    </row>
    <row r="156" spans="7:7" x14ac:dyDescent="0.25">
      <c r="G156" s="40">
        <f>Grafiek_kalibratiemetingen!$R$13*Kalibratiemetingen!E156+Grafiek_kalibratiemetingen!$R$14</f>
        <v>6.3254930277041233</v>
      </c>
    </row>
    <row r="157" spans="7:7" x14ac:dyDescent="0.25">
      <c r="G157" s="40">
        <f>Grafiek_kalibratiemetingen!$R$13*Kalibratiemetingen!E157+Grafiek_kalibratiemetingen!$R$14</f>
        <v>6.3254930277041233</v>
      </c>
    </row>
    <row r="158" spans="7:7" x14ac:dyDescent="0.25">
      <c r="G158" s="40">
        <f>Grafiek_kalibratiemetingen!$R$13*Kalibratiemetingen!E158+Grafiek_kalibratiemetingen!$R$14</f>
        <v>6.3254930277041233</v>
      </c>
    </row>
    <row r="159" spans="7:7" x14ac:dyDescent="0.25">
      <c r="G159" s="40">
        <f>Grafiek_kalibratiemetingen!$R$13*Kalibratiemetingen!E159+Grafiek_kalibratiemetingen!$R$14</f>
        <v>6.3254930277041233</v>
      </c>
    </row>
    <row r="160" spans="7:7" x14ac:dyDescent="0.25">
      <c r="G160" s="40">
        <f>Grafiek_kalibratiemetingen!$R$13*Kalibratiemetingen!E160+Grafiek_kalibratiemetingen!$R$14</f>
        <v>6.3254930277041233</v>
      </c>
    </row>
    <row r="161" spans="7:7" x14ac:dyDescent="0.25">
      <c r="G161" s="40">
        <f>Grafiek_kalibratiemetingen!$R$13*Kalibratiemetingen!E161+Grafiek_kalibratiemetingen!$R$14</f>
        <v>6.3254930277041233</v>
      </c>
    </row>
    <row r="162" spans="7:7" x14ac:dyDescent="0.25">
      <c r="G162" s="40">
        <f>Grafiek_kalibratiemetingen!$R$13*Kalibratiemetingen!E162+Grafiek_kalibratiemetingen!$R$14</f>
        <v>6.3254930277041233</v>
      </c>
    </row>
    <row r="163" spans="7:7" x14ac:dyDescent="0.25">
      <c r="G163" s="40">
        <f>Grafiek_kalibratiemetingen!$R$13*Kalibratiemetingen!E163+Grafiek_kalibratiemetingen!$R$14</f>
        <v>6.3254930277041233</v>
      </c>
    </row>
    <row r="164" spans="7:7" x14ac:dyDescent="0.25">
      <c r="G164" s="40">
        <f>Grafiek_kalibratiemetingen!$R$13*Kalibratiemetingen!E164+Grafiek_kalibratiemetingen!$R$14</f>
        <v>6.3254930277041233</v>
      </c>
    </row>
    <row r="165" spans="7:7" x14ac:dyDescent="0.25">
      <c r="G165" s="40">
        <f>Grafiek_kalibratiemetingen!$R$13*Kalibratiemetingen!E165+Grafiek_kalibratiemetingen!$R$14</f>
        <v>6.3254930277041233</v>
      </c>
    </row>
    <row r="166" spans="7:7" x14ac:dyDescent="0.25">
      <c r="G166" s="40">
        <f>Grafiek_kalibratiemetingen!$R$13*Kalibratiemetingen!E166+Grafiek_kalibratiemetingen!$R$14</f>
        <v>6.3254930277041233</v>
      </c>
    </row>
    <row r="167" spans="7:7" x14ac:dyDescent="0.25">
      <c r="G167" s="40">
        <f>Grafiek_kalibratiemetingen!$R$13*Kalibratiemetingen!E167+Grafiek_kalibratiemetingen!$R$14</f>
        <v>6.3254930277041233</v>
      </c>
    </row>
    <row r="168" spans="7:7" x14ac:dyDescent="0.25">
      <c r="G168" s="40">
        <f>Grafiek_kalibratiemetingen!$R$13*Kalibratiemetingen!E168+Grafiek_kalibratiemetingen!$R$14</f>
        <v>6.3254930277041233</v>
      </c>
    </row>
    <row r="169" spans="7:7" x14ac:dyDescent="0.25">
      <c r="G169" s="40">
        <f>Grafiek_kalibratiemetingen!$R$13*Kalibratiemetingen!E169+Grafiek_kalibratiemetingen!$R$14</f>
        <v>6.3254930277041233</v>
      </c>
    </row>
    <row r="170" spans="7:7" x14ac:dyDescent="0.25">
      <c r="G170" s="40">
        <f>Grafiek_kalibratiemetingen!$R$13*Kalibratiemetingen!E170+Grafiek_kalibratiemetingen!$R$14</f>
        <v>6.3254930277041233</v>
      </c>
    </row>
    <row r="171" spans="7:7" x14ac:dyDescent="0.25">
      <c r="G171" s="40">
        <f>Grafiek_kalibratiemetingen!$R$13*Kalibratiemetingen!E171+Grafiek_kalibratiemetingen!$R$14</f>
        <v>6.3254930277041233</v>
      </c>
    </row>
    <row r="172" spans="7:7" x14ac:dyDescent="0.25">
      <c r="G172" s="40">
        <f>Grafiek_kalibratiemetingen!$R$13*Kalibratiemetingen!E172+Grafiek_kalibratiemetingen!$R$14</f>
        <v>6.3254930277041233</v>
      </c>
    </row>
    <row r="173" spans="7:7" x14ac:dyDescent="0.25">
      <c r="G173" s="40">
        <f>Grafiek_kalibratiemetingen!$R$13*Kalibratiemetingen!E173+Grafiek_kalibratiemetingen!$R$14</f>
        <v>6.3254930277041233</v>
      </c>
    </row>
    <row r="174" spans="7:7" x14ac:dyDescent="0.25">
      <c r="G174" s="40">
        <f>Grafiek_kalibratiemetingen!$R$13*Kalibratiemetingen!E174+Grafiek_kalibratiemetingen!$R$14</f>
        <v>6.3254930277041233</v>
      </c>
    </row>
    <row r="175" spans="7:7" x14ac:dyDescent="0.25">
      <c r="G175" s="40">
        <f>Grafiek_kalibratiemetingen!$R$13*Kalibratiemetingen!E175+Grafiek_kalibratiemetingen!$R$14</f>
        <v>6.3254930277041233</v>
      </c>
    </row>
    <row r="176" spans="7:7" x14ac:dyDescent="0.25">
      <c r="G176" s="40">
        <f>Grafiek_kalibratiemetingen!$R$13*Kalibratiemetingen!E176+Grafiek_kalibratiemetingen!$R$14</f>
        <v>6.3254930277041233</v>
      </c>
    </row>
    <row r="177" spans="7:7" x14ac:dyDescent="0.25">
      <c r="G177" s="40">
        <f>Grafiek_kalibratiemetingen!$R$13*Kalibratiemetingen!E177+Grafiek_kalibratiemetingen!$R$14</f>
        <v>6.3254930277041233</v>
      </c>
    </row>
    <row r="178" spans="7:7" x14ac:dyDescent="0.25">
      <c r="G178" s="40">
        <f>Grafiek_kalibratiemetingen!$R$13*Kalibratiemetingen!E178+Grafiek_kalibratiemetingen!$R$14</f>
        <v>6.3254930277041233</v>
      </c>
    </row>
    <row r="179" spans="7:7" x14ac:dyDescent="0.25">
      <c r="G179" s="40">
        <f>Grafiek_kalibratiemetingen!$R$13*Kalibratiemetingen!E179+Grafiek_kalibratiemetingen!$R$14</f>
        <v>6.3254930277041233</v>
      </c>
    </row>
    <row r="180" spans="7:7" x14ac:dyDescent="0.25">
      <c r="G180" s="40">
        <f>Grafiek_kalibratiemetingen!$R$13*Kalibratiemetingen!E180+Grafiek_kalibratiemetingen!$R$14</f>
        <v>6.3254930277041233</v>
      </c>
    </row>
    <row r="181" spans="7:7" x14ac:dyDescent="0.25">
      <c r="G181" s="40">
        <f>Grafiek_kalibratiemetingen!$R$13*Kalibratiemetingen!E181+Grafiek_kalibratiemetingen!$R$14</f>
        <v>6.3254930277041233</v>
      </c>
    </row>
    <row r="182" spans="7:7" x14ac:dyDescent="0.25">
      <c r="G182" s="40">
        <f>Grafiek_kalibratiemetingen!$R$13*Kalibratiemetingen!E182+Grafiek_kalibratiemetingen!$R$14</f>
        <v>6.3254930277041233</v>
      </c>
    </row>
    <row r="183" spans="7:7" x14ac:dyDescent="0.25">
      <c r="G183" s="40">
        <f>Grafiek_kalibratiemetingen!$R$13*Kalibratiemetingen!E183+Grafiek_kalibratiemetingen!$R$14</f>
        <v>6.3254930277041233</v>
      </c>
    </row>
    <row r="184" spans="7:7" x14ac:dyDescent="0.25">
      <c r="G184" s="40">
        <f>Grafiek_kalibratiemetingen!$R$13*Kalibratiemetingen!E184+Grafiek_kalibratiemetingen!$R$14</f>
        <v>6.3254930277041233</v>
      </c>
    </row>
    <row r="185" spans="7:7" x14ac:dyDescent="0.25">
      <c r="G185" s="40">
        <f>Grafiek_kalibratiemetingen!$R$13*Kalibratiemetingen!E185+Grafiek_kalibratiemetingen!$R$14</f>
        <v>6.3254930277041233</v>
      </c>
    </row>
    <row r="186" spans="7:7" x14ac:dyDescent="0.25">
      <c r="G186" s="40">
        <f>Grafiek_kalibratiemetingen!$R$13*Kalibratiemetingen!E186+Grafiek_kalibratiemetingen!$R$14</f>
        <v>6.3254930277041233</v>
      </c>
    </row>
    <row r="187" spans="7:7" x14ac:dyDescent="0.25">
      <c r="G187" s="40">
        <f>Grafiek_kalibratiemetingen!$R$13*Kalibratiemetingen!E187+Grafiek_kalibratiemetingen!$R$14</f>
        <v>6.3254930277041233</v>
      </c>
    </row>
    <row r="188" spans="7:7" x14ac:dyDescent="0.25">
      <c r="G188" s="40">
        <f>Grafiek_kalibratiemetingen!$R$13*Kalibratiemetingen!E188+Grafiek_kalibratiemetingen!$R$14</f>
        <v>6.3254930277041233</v>
      </c>
    </row>
    <row r="189" spans="7:7" x14ac:dyDescent="0.25">
      <c r="G189" s="40">
        <f>Grafiek_kalibratiemetingen!$R$13*Kalibratiemetingen!E189+Grafiek_kalibratiemetingen!$R$14</f>
        <v>6.3254930277041233</v>
      </c>
    </row>
    <row r="190" spans="7:7" x14ac:dyDescent="0.25">
      <c r="G190" s="40">
        <f>Grafiek_kalibratiemetingen!$R$13*Kalibratiemetingen!E190+Grafiek_kalibratiemetingen!$R$14</f>
        <v>6.3254930277041233</v>
      </c>
    </row>
    <row r="191" spans="7:7" x14ac:dyDescent="0.25">
      <c r="G191" s="40">
        <f>Grafiek_kalibratiemetingen!$R$13*Kalibratiemetingen!E191+Grafiek_kalibratiemetingen!$R$14</f>
        <v>6.3254930277041233</v>
      </c>
    </row>
    <row r="192" spans="7:7" x14ac:dyDescent="0.25">
      <c r="G192" s="40">
        <f>Grafiek_kalibratiemetingen!$R$13*Kalibratiemetingen!E192+Grafiek_kalibratiemetingen!$R$14</f>
        <v>6.3254930277041233</v>
      </c>
    </row>
    <row r="193" spans="7:7" x14ac:dyDescent="0.25">
      <c r="G193" s="40">
        <f>Grafiek_kalibratiemetingen!$R$13*Kalibratiemetingen!E193+Grafiek_kalibratiemetingen!$R$14</f>
        <v>6.3254930277041233</v>
      </c>
    </row>
    <row r="194" spans="7:7" x14ac:dyDescent="0.25">
      <c r="G194" s="40">
        <f>Grafiek_kalibratiemetingen!$R$13*Kalibratiemetingen!E194+Grafiek_kalibratiemetingen!$R$14</f>
        <v>6.3254930277041233</v>
      </c>
    </row>
    <row r="195" spans="7:7" x14ac:dyDescent="0.25">
      <c r="G195" s="40">
        <f>Grafiek_kalibratiemetingen!$R$13*Kalibratiemetingen!E195+Grafiek_kalibratiemetingen!$R$14</f>
        <v>6.3254930277041233</v>
      </c>
    </row>
    <row r="196" spans="7:7" x14ac:dyDescent="0.25">
      <c r="G196" s="40">
        <f>Grafiek_kalibratiemetingen!$R$13*Kalibratiemetingen!E196+Grafiek_kalibratiemetingen!$R$14</f>
        <v>6.3254930277041233</v>
      </c>
    </row>
    <row r="197" spans="7:7" x14ac:dyDescent="0.25">
      <c r="G197" s="40">
        <f>Grafiek_kalibratiemetingen!$R$13*Kalibratiemetingen!E197+Grafiek_kalibratiemetingen!$R$14</f>
        <v>6.3254930277041233</v>
      </c>
    </row>
    <row r="198" spans="7:7" x14ac:dyDescent="0.25">
      <c r="G198" s="40">
        <f>Grafiek_kalibratiemetingen!$R$13*Kalibratiemetingen!E198+Grafiek_kalibratiemetingen!$R$14</f>
        <v>6.3254930277041233</v>
      </c>
    </row>
    <row r="199" spans="7:7" x14ac:dyDescent="0.25">
      <c r="G199" s="40">
        <f>Grafiek_kalibratiemetingen!$R$13*Kalibratiemetingen!E199+Grafiek_kalibratiemetingen!$R$14</f>
        <v>6.3254930277041233</v>
      </c>
    </row>
    <row r="200" spans="7:7" x14ac:dyDescent="0.25">
      <c r="G200" s="40">
        <f>Grafiek_kalibratiemetingen!$R$13*Kalibratiemetingen!E200+Grafiek_kalibratiemetingen!$R$14</f>
        <v>6.3254930277041233</v>
      </c>
    </row>
    <row r="201" spans="7:7" x14ac:dyDescent="0.25">
      <c r="G201" s="40">
        <f>Grafiek_kalibratiemetingen!$R$13*Kalibratiemetingen!E201+Grafiek_kalibratiemetingen!$R$14</f>
        <v>6.3254930277041233</v>
      </c>
    </row>
    <row r="202" spans="7:7" x14ac:dyDescent="0.25">
      <c r="G202" s="40">
        <f>Grafiek_kalibratiemetingen!$R$13*Kalibratiemetingen!E202+Grafiek_kalibratiemetingen!$R$14</f>
        <v>6.3254930277041233</v>
      </c>
    </row>
    <row r="203" spans="7:7" x14ac:dyDescent="0.25">
      <c r="G203" s="40">
        <f>Grafiek_kalibratiemetingen!$R$13*Kalibratiemetingen!E203+Grafiek_kalibratiemetingen!$R$14</f>
        <v>6.3254930277041233</v>
      </c>
    </row>
    <row r="204" spans="7:7" x14ac:dyDescent="0.25">
      <c r="G204" s="40">
        <f>Grafiek_kalibratiemetingen!$R$13*Kalibratiemetingen!E204+Grafiek_kalibratiemetingen!$R$14</f>
        <v>6.3254930277041233</v>
      </c>
    </row>
    <row r="205" spans="7:7" x14ac:dyDescent="0.25">
      <c r="G205" s="40">
        <f>Grafiek_kalibratiemetingen!$R$13*Kalibratiemetingen!E205+Grafiek_kalibratiemetingen!$R$14</f>
        <v>6.3254930277041233</v>
      </c>
    </row>
    <row r="206" spans="7:7" x14ac:dyDescent="0.25">
      <c r="G206" s="40">
        <f>Grafiek_kalibratiemetingen!$R$13*Kalibratiemetingen!E206+Grafiek_kalibratiemetingen!$R$14</f>
        <v>6.3254930277041233</v>
      </c>
    </row>
    <row r="207" spans="7:7" x14ac:dyDescent="0.25">
      <c r="G207" s="40">
        <f>Grafiek_kalibratiemetingen!$R$13*Kalibratiemetingen!E207+Grafiek_kalibratiemetingen!$R$14</f>
        <v>6.3254930277041233</v>
      </c>
    </row>
    <row r="208" spans="7:7" x14ac:dyDescent="0.25">
      <c r="G208" s="40">
        <f>Grafiek_kalibratiemetingen!$R$13*Kalibratiemetingen!E208+Grafiek_kalibratiemetingen!$R$14</f>
        <v>6.3254930277041233</v>
      </c>
    </row>
    <row r="209" spans="7:7" x14ac:dyDescent="0.25">
      <c r="G209" s="40">
        <f>Grafiek_kalibratiemetingen!$R$13*Kalibratiemetingen!E209+Grafiek_kalibratiemetingen!$R$14</f>
        <v>6.3254930277041233</v>
      </c>
    </row>
    <row r="210" spans="7:7" x14ac:dyDescent="0.25">
      <c r="G210" s="40">
        <f>Grafiek_kalibratiemetingen!$R$13*Kalibratiemetingen!E210+Grafiek_kalibratiemetingen!$R$14</f>
        <v>6.3254930277041233</v>
      </c>
    </row>
    <row r="211" spans="7:7" x14ac:dyDescent="0.25">
      <c r="G211" s="40">
        <f>Grafiek_kalibratiemetingen!$R$13*Kalibratiemetingen!E211+Grafiek_kalibratiemetingen!$R$14</f>
        <v>6.3254930277041233</v>
      </c>
    </row>
    <row r="212" spans="7:7" x14ac:dyDescent="0.25">
      <c r="G212" s="40">
        <f>Grafiek_kalibratiemetingen!$R$13*Kalibratiemetingen!E212+Grafiek_kalibratiemetingen!$R$14</f>
        <v>6.3254930277041233</v>
      </c>
    </row>
    <row r="213" spans="7:7" x14ac:dyDescent="0.25">
      <c r="G213" s="40">
        <f>Grafiek_kalibratiemetingen!$R$13*Kalibratiemetingen!E213+Grafiek_kalibratiemetingen!$R$14</f>
        <v>6.3254930277041233</v>
      </c>
    </row>
    <row r="214" spans="7:7" x14ac:dyDescent="0.25">
      <c r="G214" s="40">
        <f>Grafiek_kalibratiemetingen!$R$13*Kalibratiemetingen!E214+Grafiek_kalibratiemetingen!$R$14</f>
        <v>6.3254930277041233</v>
      </c>
    </row>
    <row r="215" spans="7:7" x14ac:dyDescent="0.25">
      <c r="G215" s="40">
        <f>Grafiek_kalibratiemetingen!$R$13*Kalibratiemetingen!E215+Grafiek_kalibratiemetingen!$R$14</f>
        <v>6.3254930277041233</v>
      </c>
    </row>
    <row r="216" spans="7:7" x14ac:dyDescent="0.25">
      <c r="G216" s="40">
        <f>Grafiek_kalibratiemetingen!$R$13*Kalibratiemetingen!E216+Grafiek_kalibratiemetingen!$R$14</f>
        <v>6.3254930277041233</v>
      </c>
    </row>
    <row r="217" spans="7:7" x14ac:dyDescent="0.25">
      <c r="G217" s="40">
        <f>Grafiek_kalibratiemetingen!$R$13*Kalibratiemetingen!E217+Grafiek_kalibratiemetingen!$R$14</f>
        <v>6.3254930277041233</v>
      </c>
    </row>
    <row r="218" spans="7:7" x14ac:dyDescent="0.25">
      <c r="G218" s="40">
        <f>Grafiek_kalibratiemetingen!$R$13*Kalibratiemetingen!E218+Grafiek_kalibratiemetingen!$R$14</f>
        <v>6.3254930277041233</v>
      </c>
    </row>
    <row r="219" spans="7:7" x14ac:dyDescent="0.25">
      <c r="G219" s="40">
        <f>Grafiek_kalibratiemetingen!$R$13*Kalibratiemetingen!E219+Grafiek_kalibratiemetingen!$R$14</f>
        <v>6.3254930277041233</v>
      </c>
    </row>
    <row r="220" spans="7:7" x14ac:dyDescent="0.25">
      <c r="G220" s="40">
        <f>Grafiek_kalibratiemetingen!$R$13*Kalibratiemetingen!E220+Grafiek_kalibratiemetingen!$R$14</f>
        <v>6.3254930277041233</v>
      </c>
    </row>
    <row r="221" spans="7:7" x14ac:dyDescent="0.25">
      <c r="G221" s="40">
        <f>Grafiek_kalibratiemetingen!$R$13*Kalibratiemetingen!E221+Grafiek_kalibratiemetingen!$R$14</f>
        <v>6.3254930277041233</v>
      </c>
    </row>
    <row r="222" spans="7:7" x14ac:dyDescent="0.25">
      <c r="G222" s="40">
        <f>Grafiek_kalibratiemetingen!$R$13*Kalibratiemetingen!E222+Grafiek_kalibratiemetingen!$R$14</f>
        <v>6.3254930277041233</v>
      </c>
    </row>
    <row r="223" spans="7:7" x14ac:dyDescent="0.25">
      <c r="G223" s="40">
        <f>Grafiek_kalibratiemetingen!$R$13*Kalibratiemetingen!E223+Grafiek_kalibratiemetingen!$R$14</f>
        <v>6.3254930277041233</v>
      </c>
    </row>
    <row r="224" spans="7:7" x14ac:dyDescent="0.25">
      <c r="G224" s="40">
        <f>Grafiek_kalibratiemetingen!$R$13*Kalibratiemetingen!E224+Grafiek_kalibratiemetingen!$R$14</f>
        <v>6.3254930277041233</v>
      </c>
    </row>
    <row r="225" spans="7:7" x14ac:dyDescent="0.25">
      <c r="G225" s="40">
        <f>Grafiek_kalibratiemetingen!$R$13*Kalibratiemetingen!E225+Grafiek_kalibratiemetingen!$R$14</f>
        <v>6.3254930277041233</v>
      </c>
    </row>
    <row r="226" spans="7:7" x14ac:dyDescent="0.25">
      <c r="G226" s="40">
        <f>Grafiek_kalibratiemetingen!$R$13*Kalibratiemetingen!E226+Grafiek_kalibratiemetingen!$R$14</f>
        <v>6.3254930277041233</v>
      </c>
    </row>
    <row r="227" spans="7:7" x14ac:dyDescent="0.25">
      <c r="G227" s="40">
        <f>Grafiek_kalibratiemetingen!$R$13*Kalibratiemetingen!E227+Grafiek_kalibratiemetingen!$R$14</f>
        <v>6.3254930277041233</v>
      </c>
    </row>
    <row r="228" spans="7:7" x14ac:dyDescent="0.25">
      <c r="G228" s="40">
        <f>Grafiek_kalibratiemetingen!$R$13*Kalibratiemetingen!E228+Grafiek_kalibratiemetingen!$R$14</f>
        <v>6.3254930277041233</v>
      </c>
    </row>
    <row r="229" spans="7:7" x14ac:dyDescent="0.25">
      <c r="G229" s="40">
        <f>Grafiek_kalibratiemetingen!$R$13*Kalibratiemetingen!E229+Grafiek_kalibratiemetingen!$R$14</f>
        <v>6.3254930277041233</v>
      </c>
    </row>
    <row r="230" spans="7:7" x14ac:dyDescent="0.25">
      <c r="G230" s="40">
        <f>Grafiek_kalibratiemetingen!$R$13*Kalibratiemetingen!E230+Grafiek_kalibratiemetingen!$R$14</f>
        <v>6.3254930277041233</v>
      </c>
    </row>
    <row r="231" spans="7:7" x14ac:dyDescent="0.25">
      <c r="G231" s="40">
        <f>Grafiek_kalibratiemetingen!$R$13*Kalibratiemetingen!E231+Grafiek_kalibratiemetingen!$R$14</f>
        <v>6.3254930277041233</v>
      </c>
    </row>
    <row r="232" spans="7:7" x14ac:dyDescent="0.25">
      <c r="G232" s="40">
        <f>Grafiek_kalibratiemetingen!$R$13*Kalibratiemetingen!E232+Grafiek_kalibratiemetingen!$R$14</f>
        <v>6.3254930277041233</v>
      </c>
    </row>
    <row r="233" spans="7:7" x14ac:dyDescent="0.25">
      <c r="G233" s="40">
        <f>Grafiek_kalibratiemetingen!$R$13*Kalibratiemetingen!E233+Grafiek_kalibratiemetingen!$R$14</f>
        <v>6.3254930277041233</v>
      </c>
    </row>
    <row r="234" spans="7:7" x14ac:dyDescent="0.25">
      <c r="G234" s="40">
        <f>Grafiek_kalibratiemetingen!$R$13*Kalibratiemetingen!E234+Grafiek_kalibratiemetingen!$R$14</f>
        <v>6.3254930277041233</v>
      </c>
    </row>
    <row r="235" spans="7:7" x14ac:dyDescent="0.25">
      <c r="G235" s="40">
        <f>Grafiek_kalibratiemetingen!$R$13*Kalibratiemetingen!E235+Grafiek_kalibratiemetingen!$R$14</f>
        <v>6.3254930277041233</v>
      </c>
    </row>
    <row r="236" spans="7:7" x14ac:dyDescent="0.25">
      <c r="G236" s="40">
        <f>Grafiek_kalibratiemetingen!$R$13*Kalibratiemetingen!E236+Grafiek_kalibratiemetingen!$R$14</f>
        <v>6.3254930277041233</v>
      </c>
    </row>
    <row r="237" spans="7:7" x14ac:dyDescent="0.25">
      <c r="G237" s="40">
        <f>Grafiek_kalibratiemetingen!$R$13*Kalibratiemetingen!E237+Grafiek_kalibratiemetingen!$R$14</f>
        <v>6.3254930277041233</v>
      </c>
    </row>
    <row r="238" spans="7:7" x14ac:dyDescent="0.25">
      <c r="G238" s="40">
        <f>Grafiek_kalibratiemetingen!$R$13*Kalibratiemetingen!E238+Grafiek_kalibratiemetingen!$R$14</f>
        <v>6.3254930277041233</v>
      </c>
    </row>
    <row r="239" spans="7:7" x14ac:dyDescent="0.25">
      <c r="G239" s="40">
        <f>Grafiek_kalibratiemetingen!$R$13*Kalibratiemetingen!E239+Grafiek_kalibratiemetingen!$R$14</f>
        <v>6.3254930277041233</v>
      </c>
    </row>
    <row r="240" spans="7:7" x14ac:dyDescent="0.25">
      <c r="G240" s="40">
        <f>Grafiek_kalibratiemetingen!$R$13*Kalibratiemetingen!E240+Grafiek_kalibratiemetingen!$R$14</f>
        <v>6.3254930277041233</v>
      </c>
    </row>
    <row r="241" spans="7:7" x14ac:dyDescent="0.25">
      <c r="G241" s="40">
        <f>Grafiek_kalibratiemetingen!$R$13*Kalibratiemetingen!E241+Grafiek_kalibratiemetingen!$R$14</f>
        <v>6.3254930277041233</v>
      </c>
    </row>
    <row r="242" spans="7:7" x14ac:dyDescent="0.25">
      <c r="G242" s="40">
        <f>Grafiek_kalibratiemetingen!$R$13*Kalibratiemetingen!E242+Grafiek_kalibratiemetingen!$R$14</f>
        <v>6.3254930277041233</v>
      </c>
    </row>
    <row r="243" spans="7:7" x14ac:dyDescent="0.25">
      <c r="G243" s="40">
        <f>Grafiek_kalibratiemetingen!$R$13*Kalibratiemetingen!E243+Grafiek_kalibratiemetingen!$R$14</f>
        <v>6.3254930277041233</v>
      </c>
    </row>
    <row r="244" spans="7:7" x14ac:dyDescent="0.25">
      <c r="G244" s="40">
        <f>Grafiek_kalibratiemetingen!$R$13*Kalibratiemetingen!E244+Grafiek_kalibratiemetingen!$R$14</f>
        <v>6.3254930277041233</v>
      </c>
    </row>
    <row r="245" spans="7:7" x14ac:dyDescent="0.25">
      <c r="G245" s="40">
        <f>Grafiek_kalibratiemetingen!$R$13*Kalibratiemetingen!E245+Grafiek_kalibratiemetingen!$R$14</f>
        <v>6.3254930277041233</v>
      </c>
    </row>
    <row r="246" spans="7:7" x14ac:dyDescent="0.25">
      <c r="G246" s="40">
        <f>Grafiek_kalibratiemetingen!$R$13*Kalibratiemetingen!E246+Grafiek_kalibratiemetingen!$R$14</f>
        <v>6.3254930277041233</v>
      </c>
    </row>
    <row r="247" spans="7:7" x14ac:dyDescent="0.25">
      <c r="G247" s="40">
        <f>Grafiek_kalibratiemetingen!$R$13*Kalibratiemetingen!E247+Grafiek_kalibratiemetingen!$R$14</f>
        <v>6.3254930277041233</v>
      </c>
    </row>
    <row r="248" spans="7:7" x14ac:dyDescent="0.25">
      <c r="G248" s="40">
        <f>Grafiek_kalibratiemetingen!$R$13*Kalibratiemetingen!E248+Grafiek_kalibratiemetingen!$R$14</f>
        <v>6.3254930277041233</v>
      </c>
    </row>
    <row r="249" spans="7:7" x14ac:dyDescent="0.25">
      <c r="G249" s="40">
        <f>Grafiek_kalibratiemetingen!$R$13*Kalibratiemetingen!E249+Grafiek_kalibratiemetingen!$R$14</f>
        <v>6.3254930277041233</v>
      </c>
    </row>
    <row r="250" spans="7:7" x14ac:dyDescent="0.25">
      <c r="G250" s="40">
        <f>Grafiek_kalibratiemetingen!$R$13*Kalibratiemetingen!E250+Grafiek_kalibratiemetingen!$R$14</f>
        <v>6.3254930277041233</v>
      </c>
    </row>
    <row r="251" spans="7:7" x14ac:dyDescent="0.25">
      <c r="G251" s="40">
        <f>Grafiek_kalibratiemetingen!$R$13*Kalibratiemetingen!E251+Grafiek_kalibratiemetingen!$R$14</f>
        <v>6.3254930277041233</v>
      </c>
    </row>
    <row r="252" spans="7:7" x14ac:dyDescent="0.25">
      <c r="G252" s="40">
        <f>Grafiek_kalibratiemetingen!$R$13*Kalibratiemetingen!E252+Grafiek_kalibratiemetingen!$R$14</f>
        <v>6.3254930277041233</v>
      </c>
    </row>
    <row r="253" spans="7:7" x14ac:dyDescent="0.25">
      <c r="G253" s="40">
        <f>Grafiek_kalibratiemetingen!$R$13*Kalibratiemetingen!E253+Grafiek_kalibratiemetingen!$R$14</f>
        <v>6.3254930277041233</v>
      </c>
    </row>
    <row r="254" spans="7:7" x14ac:dyDescent="0.25">
      <c r="G254" s="40">
        <f>Grafiek_kalibratiemetingen!$R$13*Kalibratiemetingen!E254+Grafiek_kalibratiemetingen!$R$14</f>
        <v>6.3254930277041233</v>
      </c>
    </row>
    <row r="255" spans="7:7" x14ac:dyDescent="0.25">
      <c r="G255" s="40">
        <f>Grafiek_kalibratiemetingen!$R$13*Kalibratiemetingen!E255+Grafiek_kalibratiemetingen!$R$14</f>
        <v>6.3254930277041233</v>
      </c>
    </row>
    <row r="256" spans="7:7" x14ac:dyDescent="0.25">
      <c r="G256" s="40">
        <f>Grafiek_kalibratiemetingen!$R$13*Kalibratiemetingen!E256+Grafiek_kalibratiemetingen!$R$14</f>
        <v>6.3254930277041233</v>
      </c>
    </row>
    <row r="257" spans="7:7" x14ac:dyDescent="0.25">
      <c r="G257" s="40">
        <f>Grafiek_kalibratiemetingen!$R$13*Kalibratiemetingen!E257+Grafiek_kalibratiemetingen!$R$14</f>
        <v>6.3254930277041233</v>
      </c>
    </row>
    <row r="258" spans="7:7" x14ac:dyDescent="0.25">
      <c r="G258" s="40">
        <f>Grafiek_kalibratiemetingen!$R$13*Kalibratiemetingen!E258+Grafiek_kalibratiemetingen!$R$14</f>
        <v>6.3254930277041233</v>
      </c>
    </row>
    <row r="259" spans="7:7" x14ac:dyDescent="0.25">
      <c r="G259" s="40">
        <f>Grafiek_kalibratiemetingen!$R$13*Kalibratiemetingen!E259+Grafiek_kalibratiemetingen!$R$14</f>
        <v>6.3254930277041233</v>
      </c>
    </row>
    <row r="260" spans="7:7" x14ac:dyDescent="0.25">
      <c r="G260" s="40">
        <f>Grafiek_kalibratiemetingen!$R$13*Kalibratiemetingen!E260+Grafiek_kalibratiemetingen!$R$14</f>
        <v>6.3254930277041233</v>
      </c>
    </row>
    <row r="261" spans="7:7" x14ac:dyDescent="0.25">
      <c r="G261" s="40">
        <f>Grafiek_kalibratiemetingen!$R$13*Kalibratiemetingen!E261+Grafiek_kalibratiemetingen!$R$14</f>
        <v>6.3254930277041233</v>
      </c>
    </row>
    <row r="262" spans="7:7" x14ac:dyDescent="0.25">
      <c r="G262" s="40">
        <f>Grafiek_kalibratiemetingen!$R$13*Kalibratiemetingen!E262+Grafiek_kalibratiemetingen!$R$14</f>
        <v>6.3254930277041233</v>
      </c>
    </row>
    <row r="263" spans="7:7" x14ac:dyDescent="0.25">
      <c r="G263" s="40">
        <f>Grafiek_kalibratiemetingen!$R$13*Kalibratiemetingen!E263+Grafiek_kalibratiemetingen!$R$14</f>
        <v>6.3254930277041233</v>
      </c>
    </row>
    <row r="264" spans="7:7" x14ac:dyDescent="0.25">
      <c r="G264" s="40">
        <f>Grafiek_kalibratiemetingen!$R$13*Kalibratiemetingen!E264+Grafiek_kalibratiemetingen!$R$14</f>
        <v>6.3254930277041233</v>
      </c>
    </row>
    <row r="265" spans="7:7" x14ac:dyDescent="0.25">
      <c r="G265" s="40">
        <f>Grafiek_kalibratiemetingen!$R$13*Kalibratiemetingen!E265+Grafiek_kalibratiemetingen!$R$14</f>
        <v>6.3254930277041233</v>
      </c>
    </row>
    <row r="266" spans="7:7" x14ac:dyDescent="0.25">
      <c r="G266" s="40">
        <f>Grafiek_kalibratiemetingen!$R$13*Kalibratiemetingen!E266+Grafiek_kalibratiemetingen!$R$14</f>
        <v>6.3254930277041233</v>
      </c>
    </row>
    <row r="267" spans="7:7" x14ac:dyDescent="0.25">
      <c r="G267" s="40">
        <f>Grafiek_kalibratiemetingen!$R$13*Kalibratiemetingen!E267+Grafiek_kalibratiemetingen!$R$14</f>
        <v>6.3254930277041233</v>
      </c>
    </row>
    <row r="268" spans="7:7" x14ac:dyDescent="0.25">
      <c r="G268" s="40">
        <f>Grafiek_kalibratiemetingen!$R$13*Kalibratiemetingen!E268+Grafiek_kalibratiemetingen!$R$14</f>
        <v>6.3254930277041233</v>
      </c>
    </row>
    <row r="269" spans="7:7" x14ac:dyDescent="0.25">
      <c r="G269" s="40">
        <f>Grafiek_kalibratiemetingen!$R$13*Kalibratiemetingen!E269+Grafiek_kalibratiemetingen!$R$14</f>
        <v>6.3254930277041233</v>
      </c>
    </row>
    <row r="270" spans="7:7" x14ac:dyDescent="0.25">
      <c r="G270" s="40">
        <f>Grafiek_kalibratiemetingen!$R$13*Kalibratiemetingen!E270+Grafiek_kalibratiemetingen!$R$14</f>
        <v>6.3254930277041233</v>
      </c>
    </row>
    <row r="271" spans="7:7" x14ac:dyDescent="0.25">
      <c r="G271" s="40">
        <f>Grafiek_kalibratiemetingen!$R$13*Kalibratiemetingen!E271+Grafiek_kalibratiemetingen!$R$14</f>
        <v>6.3254930277041233</v>
      </c>
    </row>
    <row r="272" spans="7:7" x14ac:dyDescent="0.25">
      <c r="G272" s="40">
        <f>Grafiek_kalibratiemetingen!$R$13*Kalibratiemetingen!E272+Grafiek_kalibratiemetingen!$R$14</f>
        <v>6.3254930277041233</v>
      </c>
    </row>
    <row r="273" spans="7:7" x14ac:dyDescent="0.25">
      <c r="G273" s="40">
        <f>Grafiek_kalibratiemetingen!$R$13*Kalibratiemetingen!E273+Grafiek_kalibratiemetingen!$R$14</f>
        <v>6.3254930277041233</v>
      </c>
    </row>
    <row r="274" spans="7:7" x14ac:dyDescent="0.25">
      <c r="G274" s="40">
        <f>Grafiek_kalibratiemetingen!$R$13*Kalibratiemetingen!E274+Grafiek_kalibratiemetingen!$R$14</f>
        <v>6.3254930277041233</v>
      </c>
    </row>
    <row r="275" spans="7:7" x14ac:dyDescent="0.25">
      <c r="G275" s="40">
        <f>Grafiek_kalibratiemetingen!$R$13*Kalibratiemetingen!E275+Grafiek_kalibratiemetingen!$R$14</f>
        <v>6.3254930277041233</v>
      </c>
    </row>
    <row r="276" spans="7:7" x14ac:dyDescent="0.25">
      <c r="G276" s="40">
        <f>Grafiek_kalibratiemetingen!$R$13*Kalibratiemetingen!E276+Grafiek_kalibratiemetingen!$R$14</f>
        <v>6.3254930277041233</v>
      </c>
    </row>
    <row r="277" spans="7:7" x14ac:dyDescent="0.25">
      <c r="G277" s="40">
        <f>Grafiek_kalibratiemetingen!$R$13*Kalibratiemetingen!E277+Grafiek_kalibratiemetingen!$R$14</f>
        <v>6.3254930277041233</v>
      </c>
    </row>
    <row r="278" spans="7:7" x14ac:dyDescent="0.25">
      <c r="G278" s="40">
        <f>Grafiek_kalibratiemetingen!$R$13*Kalibratiemetingen!E278+Grafiek_kalibratiemetingen!$R$14</f>
        <v>6.3254930277041233</v>
      </c>
    </row>
    <row r="279" spans="7:7" x14ac:dyDescent="0.25">
      <c r="G279" s="40">
        <f>Grafiek_kalibratiemetingen!$R$13*Kalibratiemetingen!E279+Grafiek_kalibratiemetingen!$R$14</f>
        <v>6.3254930277041233</v>
      </c>
    </row>
    <row r="280" spans="7:7" x14ac:dyDescent="0.25">
      <c r="G280" s="40">
        <f>Grafiek_kalibratiemetingen!$R$13*Kalibratiemetingen!E280+Grafiek_kalibratiemetingen!$R$14</f>
        <v>6.3254930277041233</v>
      </c>
    </row>
    <row r="281" spans="7:7" x14ac:dyDescent="0.25">
      <c r="G281" s="40">
        <f>Grafiek_kalibratiemetingen!$R$13*Kalibratiemetingen!E281+Grafiek_kalibratiemetingen!$R$14</f>
        <v>6.3254930277041233</v>
      </c>
    </row>
    <row r="282" spans="7:7" x14ac:dyDescent="0.25">
      <c r="G282" s="40">
        <f>Grafiek_kalibratiemetingen!$R$13*Kalibratiemetingen!E282+Grafiek_kalibratiemetingen!$R$14</f>
        <v>6.3254930277041233</v>
      </c>
    </row>
    <row r="283" spans="7:7" x14ac:dyDescent="0.25">
      <c r="G283" s="40">
        <f>Grafiek_kalibratiemetingen!$R$13*Kalibratiemetingen!E283+Grafiek_kalibratiemetingen!$R$14</f>
        <v>6.3254930277041233</v>
      </c>
    </row>
    <row r="284" spans="7:7" x14ac:dyDescent="0.25">
      <c r="G284" s="40">
        <f>Grafiek_kalibratiemetingen!$R$13*Kalibratiemetingen!E284+Grafiek_kalibratiemetingen!$R$14</f>
        <v>6.3254930277041233</v>
      </c>
    </row>
    <row r="285" spans="7:7" x14ac:dyDescent="0.25">
      <c r="G285" s="40">
        <f>Grafiek_kalibratiemetingen!$R$13*Kalibratiemetingen!E285+Grafiek_kalibratiemetingen!$R$14</f>
        <v>6.3254930277041233</v>
      </c>
    </row>
    <row r="286" spans="7:7" x14ac:dyDescent="0.25">
      <c r="G286" s="40">
        <f>Grafiek_kalibratiemetingen!$R$13*Kalibratiemetingen!E286+Grafiek_kalibratiemetingen!$R$14</f>
        <v>6.3254930277041233</v>
      </c>
    </row>
    <row r="287" spans="7:7" x14ac:dyDescent="0.25">
      <c r="G287" s="40">
        <f>Grafiek_kalibratiemetingen!$R$13*Kalibratiemetingen!E287+Grafiek_kalibratiemetingen!$R$14</f>
        <v>6.3254930277041233</v>
      </c>
    </row>
    <row r="288" spans="7:7" x14ac:dyDescent="0.25">
      <c r="G288" s="40">
        <f>Grafiek_kalibratiemetingen!$R$13*Kalibratiemetingen!E288+Grafiek_kalibratiemetingen!$R$14</f>
        <v>6.3254930277041233</v>
      </c>
    </row>
    <row r="289" spans="7:7" x14ac:dyDescent="0.25">
      <c r="G289" s="40">
        <f>Grafiek_kalibratiemetingen!$R$13*Kalibratiemetingen!E289+Grafiek_kalibratiemetingen!$R$14</f>
        <v>6.3254930277041233</v>
      </c>
    </row>
    <row r="290" spans="7:7" x14ac:dyDescent="0.25">
      <c r="G290" s="40">
        <f>Grafiek_kalibratiemetingen!$R$13*Kalibratiemetingen!E290+Grafiek_kalibratiemetingen!$R$14</f>
        <v>6.3254930277041233</v>
      </c>
    </row>
    <row r="291" spans="7:7" x14ac:dyDescent="0.25">
      <c r="G291" s="40">
        <f>Grafiek_kalibratiemetingen!$R$13*Kalibratiemetingen!E291+Grafiek_kalibratiemetingen!$R$14</f>
        <v>6.3254930277041233</v>
      </c>
    </row>
    <row r="292" spans="7:7" x14ac:dyDescent="0.25">
      <c r="G292" s="40">
        <f>Grafiek_kalibratiemetingen!$R$13*Kalibratiemetingen!E292+Grafiek_kalibratiemetingen!$R$14</f>
        <v>6.3254930277041233</v>
      </c>
    </row>
    <row r="293" spans="7:7" x14ac:dyDescent="0.25">
      <c r="G293" s="40">
        <f>Grafiek_kalibratiemetingen!$R$13*Kalibratiemetingen!E293+Grafiek_kalibratiemetingen!$R$14</f>
        <v>6.3254930277041233</v>
      </c>
    </row>
    <row r="294" spans="7:7" x14ac:dyDescent="0.25">
      <c r="G294" s="40">
        <f>Grafiek_kalibratiemetingen!$R$13*Kalibratiemetingen!E294+Grafiek_kalibratiemetingen!$R$14</f>
        <v>6.3254930277041233</v>
      </c>
    </row>
    <row r="295" spans="7:7" x14ac:dyDescent="0.25">
      <c r="G295" s="40">
        <f>Grafiek_kalibratiemetingen!$R$13*Kalibratiemetingen!E295+Grafiek_kalibratiemetingen!$R$14</f>
        <v>6.3254930277041233</v>
      </c>
    </row>
    <row r="296" spans="7:7" x14ac:dyDescent="0.25">
      <c r="G296" s="40">
        <f>Grafiek_kalibratiemetingen!$R$13*Kalibratiemetingen!E296+Grafiek_kalibratiemetingen!$R$14</f>
        <v>6.3254930277041233</v>
      </c>
    </row>
    <row r="297" spans="7:7" x14ac:dyDescent="0.25">
      <c r="G297" s="40">
        <f>Grafiek_kalibratiemetingen!$R$13*Kalibratiemetingen!E297+Grafiek_kalibratiemetingen!$R$14</f>
        <v>6.3254930277041233</v>
      </c>
    </row>
    <row r="298" spans="7:7" x14ac:dyDescent="0.25">
      <c r="G298" s="40">
        <f>Grafiek_kalibratiemetingen!$R$13*Kalibratiemetingen!E298+Grafiek_kalibratiemetingen!$R$14</f>
        <v>6.3254930277041233</v>
      </c>
    </row>
    <row r="299" spans="7:7" x14ac:dyDescent="0.25">
      <c r="G299" s="40">
        <f>Grafiek_kalibratiemetingen!$R$13*Kalibratiemetingen!E299+Grafiek_kalibratiemetingen!$R$14</f>
        <v>6.3254930277041233</v>
      </c>
    </row>
    <row r="300" spans="7:7" x14ac:dyDescent="0.25">
      <c r="G300" s="40">
        <f>Grafiek_kalibratiemetingen!$R$13*Kalibratiemetingen!E300+Grafiek_kalibratiemetingen!$R$14</f>
        <v>6.3254930277041233</v>
      </c>
    </row>
    <row r="301" spans="7:7" x14ac:dyDescent="0.25">
      <c r="G301" s="40">
        <f>Grafiek_kalibratiemetingen!$R$13*Kalibratiemetingen!E301+Grafiek_kalibratiemetingen!$R$14</f>
        <v>6.3254930277041233</v>
      </c>
    </row>
    <row r="302" spans="7:7" x14ac:dyDescent="0.25">
      <c r="G302" s="40">
        <f>Grafiek_kalibratiemetingen!$R$13*Kalibratiemetingen!E302+Grafiek_kalibratiemetingen!$R$14</f>
        <v>6.3254930277041233</v>
      </c>
    </row>
    <row r="303" spans="7:7" x14ac:dyDescent="0.25">
      <c r="G303" s="40">
        <f>Grafiek_kalibratiemetingen!$R$13*Kalibratiemetingen!E303+Grafiek_kalibratiemetingen!$R$14</f>
        <v>6.3254930277041233</v>
      </c>
    </row>
    <row r="304" spans="7:7" x14ac:dyDescent="0.25">
      <c r="G304" s="40">
        <f>Grafiek_kalibratiemetingen!$R$13*Kalibratiemetingen!E304+Grafiek_kalibratiemetingen!$R$14</f>
        <v>6.3254930277041233</v>
      </c>
    </row>
    <row r="305" spans="7:7" x14ac:dyDescent="0.25">
      <c r="G305" s="40">
        <f>Grafiek_kalibratiemetingen!$R$13*Kalibratiemetingen!E305+Grafiek_kalibratiemetingen!$R$14</f>
        <v>6.3254930277041233</v>
      </c>
    </row>
    <row r="306" spans="7:7" x14ac:dyDescent="0.25">
      <c r="G306" s="40">
        <f>Grafiek_kalibratiemetingen!$R$13*Kalibratiemetingen!E306+Grafiek_kalibratiemetingen!$R$14</f>
        <v>6.3254930277041233</v>
      </c>
    </row>
    <row r="307" spans="7:7" x14ac:dyDescent="0.25">
      <c r="G307" s="40">
        <f>Grafiek_kalibratiemetingen!$R$13*Kalibratiemetingen!E307+Grafiek_kalibratiemetingen!$R$14</f>
        <v>6.3254930277041233</v>
      </c>
    </row>
    <row r="308" spans="7:7" x14ac:dyDescent="0.25">
      <c r="G308" s="40">
        <f>Grafiek_kalibratiemetingen!$R$13*Kalibratiemetingen!E308+Grafiek_kalibratiemetingen!$R$14</f>
        <v>6.3254930277041233</v>
      </c>
    </row>
    <row r="309" spans="7:7" x14ac:dyDescent="0.25">
      <c r="G309" s="40">
        <f>Grafiek_kalibratiemetingen!$R$13*Kalibratiemetingen!E309+Grafiek_kalibratiemetingen!$R$14</f>
        <v>6.3254930277041233</v>
      </c>
    </row>
    <row r="310" spans="7:7" x14ac:dyDescent="0.25">
      <c r="G310" s="40">
        <f>Grafiek_kalibratiemetingen!$R$13*Kalibratiemetingen!E310+Grafiek_kalibratiemetingen!$R$14</f>
        <v>6.3254930277041233</v>
      </c>
    </row>
    <row r="311" spans="7:7" x14ac:dyDescent="0.25">
      <c r="G311" s="40">
        <f>Grafiek_kalibratiemetingen!$R$13*Kalibratiemetingen!E311+Grafiek_kalibratiemetingen!$R$14</f>
        <v>6.3254930277041233</v>
      </c>
    </row>
    <row r="312" spans="7:7" x14ac:dyDescent="0.25">
      <c r="G312" s="40">
        <f>Grafiek_kalibratiemetingen!$R$13*Kalibratiemetingen!E312+Grafiek_kalibratiemetingen!$R$14</f>
        <v>6.3254930277041233</v>
      </c>
    </row>
    <row r="313" spans="7:7" x14ac:dyDescent="0.25">
      <c r="G313" s="40">
        <f>Grafiek_kalibratiemetingen!$R$13*Kalibratiemetingen!E313+Grafiek_kalibratiemetingen!$R$14</f>
        <v>6.3254930277041233</v>
      </c>
    </row>
    <row r="314" spans="7:7" x14ac:dyDescent="0.25">
      <c r="G314" s="40">
        <f>Grafiek_kalibratiemetingen!$R$13*Kalibratiemetingen!E314+Grafiek_kalibratiemetingen!$R$14</f>
        <v>6.3254930277041233</v>
      </c>
    </row>
    <row r="315" spans="7:7" x14ac:dyDescent="0.25">
      <c r="G315" s="40">
        <f>Grafiek_kalibratiemetingen!$R$13*Kalibratiemetingen!E315+Grafiek_kalibratiemetingen!$R$14</f>
        <v>6.3254930277041233</v>
      </c>
    </row>
    <row r="316" spans="7:7" x14ac:dyDescent="0.25">
      <c r="G316" s="40">
        <f>Grafiek_kalibratiemetingen!$R$13*Kalibratiemetingen!E316+Grafiek_kalibratiemetingen!$R$14</f>
        <v>6.3254930277041233</v>
      </c>
    </row>
    <row r="317" spans="7:7" x14ac:dyDescent="0.25">
      <c r="G317" s="40">
        <f>Grafiek_kalibratiemetingen!$R$13*Kalibratiemetingen!E317+Grafiek_kalibratiemetingen!$R$14</f>
        <v>6.3254930277041233</v>
      </c>
    </row>
    <row r="318" spans="7:7" x14ac:dyDescent="0.25">
      <c r="G318" s="40">
        <f>Grafiek_kalibratiemetingen!$R$13*Kalibratiemetingen!E318+Grafiek_kalibratiemetingen!$R$14</f>
        <v>6.3254930277041233</v>
      </c>
    </row>
    <row r="319" spans="7:7" x14ac:dyDescent="0.25">
      <c r="G319" s="40">
        <f>Grafiek_kalibratiemetingen!$R$13*Kalibratiemetingen!E319+Grafiek_kalibratiemetingen!$R$14</f>
        <v>6.3254930277041233</v>
      </c>
    </row>
    <row r="320" spans="7:7" x14ac:dyDescent="0.25">
      <c r="G320" s="40">
        <f>Grafiek_kalibratiemetingen!$R$13*Kalibratiemetingen!E320+Grafiek_kalibratiemetingen!$R$14</f>
        <v>6.3254930277041233</v>
      </c>
    </row>
    <row r="321" spans="7:7" x14ac:dyDescent="0.25">
      <c r="G321" s="40">
        <f>Grafiek_kalibratiemetingen!$R$13*Kalibratiemetingen!E321+Grafiek_kalibratiemetingen!$R$14</f>
        <v>6.3254930277041233</v>
      </c>
    </row>
    <row r="322" spans="7:7" x14ac:dyDescent="0.25">
      <c r="G322" s="40">
        <f>Grafiek_kalibratiemetingen!$R$13*Kalibratiemetingen!E322+Grafiek_kalibratiemetingen!$R$14</f>
        <v>6.3254930277041233</v>
      </c>
    </row>
    <row r="323" spans="7:7" x14ac:dyDescent="0.25">
      <c r="G323" s="40">
        <f>Grafiek_kalibratiemetingen!$R$13*Kalibratiemetingen!E323+Grafiek_kalibratiemetingen!$R$14</f>
        <v>6.3254930277041233</v>
      </c>
    </row>
    <row r="324" spans="7:7" x14ac:dyDescent="0.25">
      <c r="G324" s="40">
        <f>Grafiek_kalibratiemetingen!$R$13*Kalibratiemetingen!E324+Grafiek_kalibratiemetingen!$R$14</f>
        <v>6.3254930277041233</v>
      </c>
    </row>
    <row r="325" spans="7:7" x14ac:dyDescent="0.25">
      <c r="G325" s="40">
        <f>Grafiek_kalibratiemetingen!$R$13*Kalibratiemetingen!E325+Grafiek_kalibratiemetingen!$R$14</f>
        <v>6.3254930277041233</v>
      </c>
    </row>
    <row r="326" spans="7:7" x14ac:dyDescent="0.25">
      <c r="G326" s="40">
        <f>Grafiek_kalibratiemetingen!$R$13*Kalibratiemetingen!E326+Grafiek_kalibratiemetingen!$R$14</f>
        <v>6.3254930277041233</v>
      </c>
    </row>
    <row r="327" spans="7:7" x14ac:dyDescent="0.25">
      <c r="G327" s="40">
        <f>Grafiek_kalibratiemetingen!$R$13*Kalibratiemetingen!E327+Grafiek_kalibratiemetingen!$R$14</f>
        <v>6.3254930277041233</v>
      </c>
    </row>
    <row r="328" spans="7:7" x14ac:dyDescent="0.25">
      <c r="G328" s="40">
        <f>Grafiek_kalibratiemetingen!$R$13*Kalibratiemetingen!E328+Grafiek_kalibratiemetingen!$R$14</f>
        <v>6.3254930277041233</v>
      </c>
    </row>
    <row r="329" spans="7:7" x14ac:dyDescent="0.25">
      <c r="G329" s="40">
        <f>Grafiek_kalibratiemetingen!$R$13*Kalibratiemetingen!E329+Grafiek_kalibratiemetingen!$R$14</f>
        <v>6.3254930277041233</v>
      </c>
    </row>
    <row r="330" spans="7:7" x14ac:dyDescent="0.25">
      <c r="G330" s="40">
        <f>Grafiek_kalibratiemetingen!$R$13*Kalibratiemetingen!E330+Grafiek_kalibratiemetingen!$R$14</f>
        <v>6.3254930277041233</v>
      </c>
    </row>
    <row r="331" spans="7:7" x14ac:dyDescent="0.25">
      <c r="G331" s="40">
        <f>Grafiek_kalibratiemetingen!$R$13*Kalibratiemetingen!E331+Grafiek_kalibratiemetingen!$R$14</f>
        <v>6.3254930277041233</v>
      </c>
    </row>
    <row r="332" spans="7:7" x14ac:dyDescent="0.25">
      <c r="G332" s="40">
        <f>Grafiek_kalibratiemetingen!$R$13*Kalibratiemetingen!E332+Grafiek_kalibratiemetingen!$R$14</f>
        <v>6.3254930277041233</v>
      </c>
    </row>
    <row r="333" spans="7:7" x14ac:dyDescent="0.25">
      <c r="G333" s="40">
        <f>Grafiek_kalibratiemetingen!$R$13*Kalibratiemetingen!E333+Grafiek_kalibratiemetingen!$R$14</f>
        <v>6.3254930277041233</v>
      </c>
    </row>
    <row r="334" spans="7:7" x14ac:dyDescent="0.25">
      <c r="G334" s="40">
        <f>Grafiek_kalibratiemetingen!$R$13*Kalibratiemetingen!E334+Grafiek_kalibratiemetingen!$R$14</f>
        <v>6.3254930277041233</v>
      </c>
    </row>
    <row r="335" spans="7:7" x14ac:dyDescent="0.25">
      <c r="G335" s="40">
        <f>Grafiek_kalibratiemetingen!$R$13*Kalibratiemetingen!E335+Grafiek_kalibratiemetingen!$R$14</f>
        <v>6.3254930277041233</v>
      </c>
    </row>
    <row r="336" spans="7:7" x14ac:dyDescent="0.25">
      <c r="G336" s="40">
        <f>Grafiek_kalibratiemetingen!$R$13*Kalibratiemetingen!E336+Grafiek_kalibratiemetingen!$R$14</f>
        <v>6.3254930277041233</v>
      </c>
    </row>
    <row r="337" spans="7:7" x14ac:dyDescent="0.25">
      <c r="G337" s="40">
        <f>Grafiek_kalibratiemetingen!$R$13*Kalibratiemetingen!E337+Grafiek_kalibratiemetingen!$R$14</f>
        <v>6.3254930277041233</v>
      </c>
    </row>
    <row r="338" spans="7:7" x14ac:dyDescent="0.25">
      <c r="G338" s="40">
        <f>Grafiek_kalibratiemetingen!$R$13*Kalibratiemetingen!E338+Grafiek_kalibratiemetingen!$R$14</f>
        <v>6.3254930277041233</v>
      </c>
    </row>
    <row r="339" spans="7:7" x14ac:dyDescent="0.25">
      <c r="G339" s="40">
        <f>Grafiek_kalibratiemetingen!$R$13*Kalibratiemetingen!E339+Grafiek_kalibratiemetingen!$R$14</f>
        <v>6.3254930277041233</v>
      </c>
    </row>
    <row r="340" spans="7:7" x14ac:dyDescent="0.25">
      <c r="G340" s="40">
        <f>Grafiek_kalibratiemetingen!$R$13*Kalibratiemetingen!E340+Grafiek_kalibratiemetingen!$R$14</f>
        <v>6.3254930277041233</v>
      </c>
    </row>
    <row r="341" spans="7:7" x14ac:dyDescent="0.25">
      <c r="G341" s="40">
        <f>Grafiek_kalibratiemetingen!$R$13*Kalibratiemetingen!E341+Grafiek_kalibratiemetingen!$R$14</f>
        <v>6.3254930277041233</v>
      </c>
    </row>
    <row r="342" spans="7:7" x14ac:dyDescent="0.25">
      <c r="G342" s="40">
        <f>Grafiek_kalibratiemetingen!$R$13*Kalibratiemetingen!E342+Grafiek_kalibratiemetingen!$R$14</f>
        <v>6.3254930277041233</v>
      </c>
    </row>
    <row r="343" spans="7:7" x14ac:dyDescent="0.25">
      <c r="G343" s="40">
        <f>Grafiek_kalibratiemetingen!$R$13*Kalibratiemetingen!E343+Grafiek_kalibratiemetingen!$R$14</f>
        <v>6.3254930277041233</v>
      </c>
    </row>
    <row r="344" spans="7:7" x14ac:dyDescent="0.25">
      <c r="G344" s="40">
        <f>Grafiek_kalibratiemetingen!$R$13*Kalibratiemetingen!E344+Grafiek_kalibratiemetingen!$R$14</f>
        <v>6.3254930277041233</v>
      </c>
    </row>
    <row r="345" spans="7:7" x14ac:dyDescent="0.25">
      <c r="G345" s="40">
        <f>Grafiek_kalibratiemetingen!$R$13*Kalibratiemetingen!E345+Grafiek_kalibratiemetingen!$R$14</f>
        <v>6.3254930277041233</v>
      </c>
    </row>
    <row r="346" spans="7:7" x14ac:dyDescent="0.25">
      <c r="G346" s="40">
        <f>Grafiek_kalibratiemetingen!$R$13*Kalibratiemetingen!E346+Grafiek_kalibratiemetingen!$R$14</f>
        <v>6.3254930277041233</v>
      </c>
    </row>
    <row r="347" spans="7:7" x14ac:dyDescent="0.25">
      <c r="G347" s="40">
        <f>Grafiek_kalibratiemetingen!$R$13*Kalibratiemetingen!E347+Grafiek_kalibratiemetingen!$R$14</f>
        <v>6.3254930277041233</v>
      </c>
    </row>
    <row r="348" spans="7:7" x14ac:dyDescent="0.25">
      <c r="G348" s="40">
        <f>Grafiek_kalibratiemetingen!$R$13*Kalibratiemetingen!E348+Grafiek_kalibratiemetingen!$R$14</f>
        <v>6.3254930277041233</v>
      </c>
    </row>
    <row r="349" spans="7:7" x14ac:dyDescent="0.25">
      <c r="G349" s="40">
        <f>Grafiek_kalibratiemetingen!$R$13*Kalibratiemetingen!E349+Grafiek_kalibratiemetingen!$R$14</f>
        <v>6.3254930277041233</v>
      </c>
    </row>
    <row r="350" spans="7:7" x14ac:dyDescent="0.25">
      <c r="G350" s="40">
        <f>Grafiek_kalibratiemetingen!$R$13*Kalibratiemetingen!E350+Grafiek_kalibratiemetingen!$R$14</f>
        <v>6.3254930277041233</v>
      </c>
    </row>
    <row r="351" spans="7:7" x14ac:dyDescent="0.25">
      <c r="G351" s="40">
        <f>Grafiek_kalibratiemetingen!$R$13*Kalibratiemetingen!E351+Grafiek_kalibratiemetingen!$R$14</f>
        <v>6.3254930277041233</v>
      </c>
    </row>
    <row r="352" spans="7:7" x14ac:dyDescent="0.25">
      <c r="G352" s="40">
        <f>Grafiek_kalibratiemetingen!$R$13*Kalibratiemetingen!E352+Grafiek_kalibratiemetingen!$R$14</f>
        <v>6.3254930277041233</v>
      </c>
    </row>
    <row r="353" spans="7:7" x14ac:dyDescent="0.25">
      <c r="G353" s="40">
        <f>Grafiek_kalibratiemetingen!$R$13*Kalibratiemetingen!E353+Grafiek_kalibratiemetingen!$R$14</f>
        <v>6.3254930277041233</v>
      </c>
    </row>
    <row r="354" spans="7:7" x14ac:dyDescent="0.25">
      <c r="G354" s="40">
        <f>Grafiek_kalibratiemetingen!$R$13*Kalibratiemetingen!E354+Grafiek_kalibratiemetingen!$R$14</f>
        <v>6.3254930277041233</v>
      </c>
    </row>
    <row r="355" spans="7:7" x14ac:dyDescent="0.25">
      <c r="G355" s="40">
        <f>Grafiek_kalibratiemetingen!$R$13*Kalibratiemetingen!E355+Grafiek_kalibratiemetingen!$R$14</f>
        <v>6.3254930277041233</v>
      </c>
    </row>
    <row r="356" spans="7:7" x14ac:dyDescent="0.25">
      <c r="G356" s="40">
        <f>Grafiek_kalibratiemetingen!$R$13*Kalibratiemetingen!E356+Grafiek_kalibratiemetingen!$R$14</f>
        <v>6.3254930277041233</v>
      </c>
    </row>
    <row r="357" spans="7:7" x14ac:dyDescent="0.25">
      <c r="G357" s="40">
        <f>Grafiek_kalibratiemetingen!$R$13*Kalibratiemetingen!E357+Grafiek_kalibratiemetingen!$R$14</f>
        <v>6.3254930277041233</v>
      </c>
    </row>
    <row r="358" spans="7:7" x14ac:dyDescent="0.25">
      <c r="G358" s="40">
        <f>Grafiek_kalibratiemetingen!$R$13*Kalibratiemetingen!E358+Grafiek_kalibratiemetingen!$R$14</f>
        <v>6.3254930277041233</v>
      </c>
    </row>
    <row r="359" spans="7:7" x14ac:dyDescent="0.25">
      <c r="G359" s="40">
        <f>Grafiek_kalibratiemetingen!$R$13*Kalibratiemetingen!E359+Grafiek_kalibratiemetingen!$R$14</f>
        <v>6.3254930277041233</v>
      </c>
    </row>
    <row r="360" spans="7:7" x14ac:dyDescent="0.25">
      <c r="G360" s="40">
        <f>Grafiek_kalibratiemetingen!$R$13*Kalibratiemetingen!E360+Grafiek_kalibratiemetingen!$R$14</f>
        <v>6.3254930277041233</v>
      </c>
    </row>
    <row r="361" spans="7:7" x14ac:dyDescent="0.25">
      <c r="G361" s="40">
        <f>Grafiek_kalibratiemetingen!$R$13*Kalibratiemetingen!E361+Grafiek_kalibratiemetingen!$R$14</f>
        <v>6.3254930277041233</v>
      </c>
    </row>
    <row r="362" spans="7:7" x14ac:dyDescent="0.25">
      <c r="G362" s="40">
        <f>Grafiek_kalibratiemetingen!$R$13*Kalibratiemetingen!E362+Grafiek_kalibratiemetingen!$R$14</f>
        <v>6.3254930277041233</v>
      </c>
    </row>
    <row r="363" spans="7:7" x14ac:dyDescent="0.25">
      <c r="G363" s="40">
        <f>Grafiek_kalibratiemetingen!$R$13*Kalibratiemetingen!E363+Grafiek_kalibratiemetingen!$R$14</f>
        <v>6.3254930277041233</v>
      </c>
    </row>
    <row r="364" spans="7:7" x14ac:dyDescent="0.25">
      <c r="G364" s="40">
        <f>Grafiek_kalibratiemetingen!$R$13*Kalibratiemetingen!E364+Grafiek_kalibratiemetingen!$R$14</f>
        <v>6.3254930277041233</v>
      </c>
    </row>
    <row r="365" spans="7:7" x14ac:dyDescent="0.25">
      <c r="G365" s="40">
        <f>Grafiek_kalibratiemetingen!$R$13*Kalibratiemetingen!E365+Grafiek_kalibratiemetingen!$R$14</f>
        <v>6.3254930277041233</v>
      </c>
    </row>
    <row r="366" spans="7:7" x14ac:dyDescent="0.25">
      <c r="G366" s="40">
        <f>Grafiek_kalibratiemetingen!$R$13*Kalibratiemetingen!E366+Grafiek_kalibratiemetingen!$R$14</f>
        <v>6.3254930277041233</v>
      </c>
    </row>
    <row r="367" spans="7:7" x14ac:dyDescent="0.25">
      <c r="G367" s="40">
        <f>Grafiek_kalibratiemetingen!$R$13*Kalibratiemetingen!E367+Grafiek_kalibratiemetingen!$R$14</f>
        <v>6.3254930277041233</v>
      </c>
    </row>
    <row r="368" spans="7:7" x14ac:dyDescent="0.25">
      <c r="G368" s="40">
        <f>Grafiek_kalibratiemetingen!$R$13*Kalibratiemetingen!E368+Grafiek_kalibratiemetingen!$R$14</f>
        <v>6.3254930277041233</v>
      </c>
    </row>
    <row r="369" spans="7:7" x14ac:dyDescent="0.25">
      <c r="G369" s="40">
        <f>Grafiek_kalibratiemetingen!$R$13*Kalibratiemetingen!E369+Grafiek_kalibratiemetingen!$R$14</f>
        <v>6.3254930277041233</v>
      </c>
    </row>
    <row r="370" spans="7:7" x14ac:dyDescent="0.25">
      <c r="G370" s="40">
        <f>Grafiek_kalibratiemetingen!$R$13*Kalibratiemetingen!E370+Grafiek_kalibratiemetingen!$R$14</f>
        <v>6.3254930277041233</v>
      </c>
    </row>
    <row r="371" spans="7:7" x14ac:dyDescent="0.25">
      <c r="G371" s="40">
        <f>Grafiek_kalibratiemetingen!$R$13*Kalibratiemetingen!E371+Grafiek_kalibratiemetingen!$R$14</f>
        <v>6.3254930277041233</v>
      </c>
    </row>
    <row r="372" spans="7:7" x14ac:dyDescent="0.25">
      <c r="G372" s="40">
        <f>Grafiek_kalibratiemetingen!$R$13*Kalibratiemetingen!E372+Grafiek_kalibratiemetingen!$R$14</f>
        <v>6.3254930277041233</v>
      </c>
    </row>
    <row r="373" spans="7:7" x14ac:dyDescent="0.25">
      <c r="G373" s="40">
        <f>Grafiek_kalibratiemetingen!$R$13*Kalibratiemetingen!E373+Grafiek_kalibratiemetingen!$R$14</f>
        <v>6.3254930277041233</v>
      </c>
    </row>
    <row r="374" spans="7:7" x14ac:dyDescent="0.25">
      <c r="G374" s="40">
        <f>Grafiek_kalibratiemetingen!$R$13*Kalibratiemetingen!E374+Grafiek_kalibratiemetingen!$R$14</f>
        <v>6.3254930277041233</v>
      </c>
    </row>
    <row r="375" spans="7:7" x14ac:dyDescent="0.25">
      <c r="G375" s="40">
        <f>Grafiek_kalibratiemetingen!$R$13*Kalibratiemetingen!E375+Grafiek_kalibratiemetingen!$R$14</f>
        <v>6.3254930277041233</v>
      </c>
    </row>
    <row r="376" spans="7:7" x14ac:dyDescent="0.25">
      <c r="G376" s="40">
        <f>Grafiek_kalibratiemetingen!$R$13*Kalibratiemetingen!E376+Grafiek_kalibratiemetingen!$R$14</f>
        <v>6.3254930277041233</v>
      </c>
    </row>
    <row r="377" spans="7:7" x14ac:dyDescent="0.25">
      <c r="G377" s="40">
        <f>Grafiek_kalibratiemetingen!$R$13*Kalibratiemetingen!E377+Grafiek_kalibratiemetingen!$R$14</f>
        <v>6.3254930277041233</v>
      </c>
    </row>
    <row r="378" spans="7:7" x14ac:dyDescent="0.25">
      <c r="G378" s="40">
        <f>Grafiek_kalibratiemetingen!$R$13*Kalibratiemetingen!E378+Grafiek_kalibratiemetingen!$R$14</f>
        <v>6.3254930277041233</v>
      </c>
    </row>
    <row r="379" spans="7:7" x14ac:dyDescent="0.25">
      <c r="G379" s="40">
        <f>Grafiek_kalibratiemetingen!$R$13*Kalibratiemetingen!E379+Grafiek_kalibratiemetingen!$R$14</f>
        <v>6.3254930277041233</v>
      </c>
    </row>
    <row r="380" spans="7:7" x14ac:dyDescent="0.25">
      <c r="G380" s="40">
        <f>Grafiek_kalibratiemetingen!$R$13*Kalibratiemetingen!E380+Grafiek_kalibratiemetingen!$R$14</f>
        <v>6.3254930277041233</v>
      </c>
    </row>
    <row r="381" spans="7:7" x14ac:dyDescent="0.25">
      <c r="G381" s="40">
        <f>Grafiek_kalibratiemetingen!$R$13*Kalibratiemetingen!E381+Grafiek_kalibratiemetingen!$R$14</f>
        <v>6.3254930277041233</v>
      </c>
    </row>
    <row r="382" spans="7:7" x14ac:dyDescent="0.25">
      <c r="G382" s="40">
        <f>Grafiek_kalibratiemetingen!$R$13*Kalibratiemetingen!E382+Grafiek_kalibratiemetingen!$R$14</f>
        <v>6.3254930277041233</v>
      </c>
    </row>
    <row r="383" spans="7:7" x14ac:dyDescent="0.25">
      <c r="G383" s="40">
        <f>Grafiek_kalibratiemetingen!$R$13*Kalibratiemetingen!E383+Grafiek_kalibratiemetingen!$R$14</f>
        <v>6.3254930277041233</v>
      </c>
    </row>
    <row r="384" spans="7:7" x14ac:dyDescent="0.25">
      <c r="G384" s="40">
        <f>Grafiek_kalibratiemetingen!$R$13*Kalibratiemetingen!E384+Grafiek_kalibratiemetingen!$R$14</f>
        <v>6.3254930277041233</v>
      </c>
    </row>
    <row r="385" spans="7:7" x14ac:dyDescent="0.25">
      <c r="G385" s="40">
        <f>Grafiek_kalibratiemetingen!$R$13*Kalibratiemetingen!E385+Grafiek_kalibratiemetingen!$R$14</f>
        <v>6.3254930277041233</v>
      </c>
    </row>
    <row r="386" spans="7:7" x14ac:dyDescent="0.25">
      <c r="G386" s="40">
        <f>Grafiek_kalibratiemetingen!$R$13*Kalibratiemetingen!E386+Grafiek_kalibratiemetingen!$R$14</f>
        <v>6.3254930277041233</v>
      </c>
    </row>
    <row r="387" spans="7:7" x14ac:dyDescent="0.25">
      <c r="G387" s="40">
        <f>Grafiek_kalibratiemetingen!$R$13*Kalibratiemetingen!E387+Grafiek_kalibratiemetingen!$R$14</f>
        <v>6.3254930277041233</v>
      </c>
    </row>
    <row r="388" spans="7:7" x14ac:dyDescent="0.25">
      <c r="G388" s="40">
        <f>Grafiek_kalibratiemetingen!$R$13*Kalibratiemetingen!E388+Grafiek_kalibratiemetingen!$R$14</f>
        <v>6.3254930277041233</v>
      </c>
    </row>
    <row r="389" spans="7:7" x14ac:dyDescent="0.25">
      <c r="G389" s="40">
        <f>Grafiek_kalibratiemetingen!$R$13*Kalibratiemetingen!E389+Grafiek_kalibratiemetingen!$R$14</f>
        <v>6.3254930277041233</v>
      </c>
    </row>
    <row r="390" spans="7:7" x14ac:dyDescent="0.25">
      <c r="G390" s="40">
        <f>Grafiek_kalibratiemetingen!$R$13*Kalibratiemetingen!E390+Grafiek_kalibratiemetingen!$R$14</f>
        <v>6.3254930277041233</v>
      </c>
    </row>
    <row r="391" spans="7:7" x14ac:dyDescent="0.25">
      <c r="G391" s="40">
        <f>Grafiek_kalibratiemetingen!$R$13*Kalibratiemetingen!E391+Grafiek_kalibratiemetingen!$R$14</f>
        <v>6.3254930277041233</v>
      </c>
    </row>
    <row r="392" spans="7:7" x14ac:dyDescent="0.25">
      <c r="G392" s="40">
        <f>Grafiek_kalibratiemetingen!$R$13*Kalibratiemetingen!E392+Grafiek_kalibratiemetingen!$R$14</f>
        <v>6.3254930277041233</v>
      </c>
    </row>
    <row r="393" spans="7:7" x14ac:dyDescent="0.25">
      <c r="G393" s="40">
        <f>Grafiek_kalibratiemetingen!$R$13*Kalibratiemetingen!E393+Grafiek_kalibratiemetingen!$R$14</f>
        <v>6.3254930277041233</v>
      </c>
    </row>
    <row r="394" spans="7:7" x14ac:dyDescent="0.25">
      <c r="G394" s="40">
        <f>Grafiek_kalibratiemetingen!$R$13*Kalibratiemetingen!E394+Grafiek_kalibratiemetingen!$R$14</f>
        <v>6.3254930277041233</v>
      </c>
    </row>
    <row r="395" spans="7:7" x14ac:dyDescent="0.25">
      <c r="G395" s="40">
        <f>Grafiek_kalibratiemetingen!$R$13*Kalibratiemetingen!E395+Grafiek_kalibratiemetingen!$R$14</f>
        <v>6.3254930277041233</v>
      </c>
    </row>
    <row r="396" spans="7:7" x14ac:dyDescent="0.25">
      <c r="G396" s="40">
        <f>Grafiek_kalibratiemetingen!$R$13*Kalibratiemetingen!E396+Grafiek_kalibratiemetingen!$R$14</f>
        <v>6.3254930277041233</v>
      </c>
    </row>
    <row r="397" spans="7:7" x14ac:dyDescent="0.25">
      <c r="G397" s="40">
        <f>Grafiek_kalibratiemetingen!$R$13*Kalibratiemetingen!E397+Grafiek_kalibratiemetingen!$R$14</f>
        <v>6.3254930277041233</v>
      </c>
    </row>
    <row r="398" spans="7:7" x14ac:dyDescent="0.25">
      <c r="G398" s="40">
        <f>Grafiek_kalibratiemetingen!$R$13*Kalibratiemetingen!E398+Grafiek_kalibratiemetingen!$R$14</f>
        <v>6.3254930277041233</v>
      </c>
    </row>
    <row r="399" spans="7:7" x14ac:dyDescent="0.25">
      <c r="G399" s="40">
        <f>Grafiek_kalibratiemetingen!$R$13*Kalibratiemetingen!E399+Grafiek_kalibratiemetingen!$R$14</f>
        <v>6.3254930277041233</v>
      </c>
    </row>
    <row r="400" spans="7:7" x14ac:dyDescent="0.25">
      <c r="G400" s="40">
        <f>Grafiek_kalibratiemetingen!$R$13*Kalibratiemetingen!E400+Grafiek_kalibratiemetingen!$R$14</f>
        <v>6.3254930277041233</v>
      </c>
    </row>
    <row r="401" spans="7:7" x14ac:dyDescent="0.25">
      <c r="G401" s="40">
        <f>Grafiek_kalibratiemetingen!$R$13*Kalibratiemetingen!E401+Grafiek_kalibratiemetingen!$R$14</f>
        <v>6.3254930277041233</v>
      </c>
    </row>
    <row r="402" spans="7:7" x14ac:dyDescent="0.25">
      <c r="G402" s="40">
        <f>Grafiek_kalibratiemetingen!$R$13*Kalibratiemetingen!E402+Grafiek_kalibratiemetingen!$R$14</f>
        <v>6.3254930277041233</v>
      </c>
    </row>
    <row r="403" spans="7:7" x14ac:dyDescent="0.25">
      <c r="G403" s="40">
        <f>Grafiek_kalibratiemetingen!$R$13*Kalibratiemetingen!E403+Grafiek_kalibratiemetingen!$R$14</f>
        <v>6.3254930277041233</v>
      </c>
    </row>
    <row r="404" spans="7:7" x14ac:dyDescent="0.25">
      <c r="G404" s="40">
        <f>Grafiek_kalibratiemetingen!$R$13*Kalibratiemetingen!E404+Grafiek_kalibratiemetingen!$R$14</f>
        <v>6.3254930277041233</v>
      </c>
    </row>
    <row r="405" spans="7:7" x14ac:dyDescent="0.25">
      <c r="G405" s="40">
        <f>Grafiek_kalibratiemetingen!$R$13*Kalibratiemetingen!E405+Grafiek_kalibratiemetingen!$R$14</f>
        <v>6.3254930277041233</v>
      </c>
    </row>
    <row r="406" spans="7:7" x14ac:dyDescent="0.25">
      <c r="G406" s="40">
        <f>Grafiek_kalibratiemetingen!$R$13*Kalibratiemetingen!E406+Grafiek_kalibratiemetingen!$R$14</f>
        <v>6.3254930277041233</v>
      </c>
    </row>
    <row r="407" spans="7:7" x14ac:dyDescent="0.25">
      <c r="G407" s="40">
        <f>Grafiek_kalibratiemetingen!$R$13*Kalibratiemetingen!E407+Grafiek_kalibratiemetingen!$R$14</f>
        <v>6.3254930277041233</v>
      </c>
    </row>
    <row r="408" spans="7:7" x14ac:dyDescent="0.25">
      <c r="G408" s="40">
        <f>Grafiek_kalibratiemetingen!$R$13*Kalibratiemetingen!E408+Grafiek_kalibratiemetingen!$R$14</f>
        <v>6.3254930277041233</v>
      </c>
    </row>
    <row r="409" spans="7:7" x14ac:dyDescent="0.25">
      <c r="G409" s="40">
        <f>Grafiek_kalibratiemetingen!$R$13*Kalibratiemetingen!E409+Grafiek_kalibratiemetingen!$R$14</f>
        <v>6.3254930277041233</v>
      </c>
    </row>
    <row r="410" spans="7:7" x14ac:dyDescent="0.25">
      <c r="G410" s="40">
        <f>Grafiek_kalibratiemetingen!$R$13*Kalibratiemetingen!E410+Grafiek_kalibratiemetingen!$R$14</f>
        <v>6.3254930277041233</v>
      </c>
    </row>
    <row r="411" spans="7:7" x14ac:dyDescent="0.25">
      <c r="G411" s="40">
        <f>Grafiek_kalibratiemetingen!$R$13*Kalibratiemetingen!E411+Grafiek_kalibratiemetingen!$R$14</f>
        <v>6.3254930277041233</v>
      </c>
    </row>
    <row r="412" spans="7:7" x14ac:dyDescent="0.25">
      <c r="G412" s="40">
        <f>Grafiek_kalibratiemetingen!$R$13*Kalibratiemetingen!E412+Grafiek_kalibratiemetingen!$R$14</f>
        <v>6.3254930277041233</v>
      </c>
    </row>
    <row r="413" spans="7:7" x14ac:dyDescent="0.25">
      <c r="G413" s="40">
        <f>Grafiek_kalibratiemetingen!$R$13*Kalibratiemetingen!E413+Grafiek_kalibratiemetingen!$R$14</f>
        <v>6.3254930277041233</v>
      </c>
    </row>
    <row r="414" spans="7:7" x14ac:dyDescent="0.25">
      <c r="G414" s="40">
        <f>Grafiek_kalibratiemetingen!$R$13*Kalibratiemetingen!E414+Grafiek_kalibratiemetingen!$R$14</f>
        <v>6.3254930277041233</v>
      </c>
    </row>
    <row r="415" spans="7:7" x14ac:dyDescent="0.25">
      <c r="G415" s="40">
        <f>Grafiek_kalibratiemetingen!$R$13*Kalibratiemetingen!E415+Grafiek_kalibratiemetingen!$R$14</f>
        <v>6.3254930277041233</v>
      </c>
    </row>
    <row r="416" spans="7:7" x14ac:dyDescent="0.25">
      <c r="G416" s="40">
        <f>Grafiek_kalibratiemetingen!$R$13*Kalibratiemetingen!E416+Grafiek_kalibratiemetingen!$R$14</f>
        <v>6.3254930277041233</v>
      </c>
    </row>
    <row r="417" spans="7:7" x14ac:dyDescent="0.25">
      <c r="G417" s="40">
        <f>Grafiek_kalibratiemetingen!$R$13*Kalibratiemetingen!E417+Grafiek_kalibratiemetingen!$R$14</f>
        <v>6.3254930277041233</v>
      </c>
    </row>
    <row r="418" spans="7:7" x14ac:dyDescent="0.25">
      <c r="G418" s="40">
        <f>Grafiek_kalibratiemetingen!$R$13*Kalibratiemetingen!E418+Grafiek_kalibratiemetingen!$R$14</f>
        <v>6.3254930277041233</v>
      </c>
    </row>
    <row r="419" spans="7:7" x14ac:dyDescent="0.25">
      <c r="G419" s="40">
        <f>Grafiek_kalibratiemetingen!$R$13*Kalibratiemetingen!E419+Grafiek_kalibratiemetingen!$R$14</f>
        <v>6.3254930277041233</v>
      </c>
    </row>
    <row r="420" spans="7:7" x14ac:dyDescent="0.25">
      <c r="G420" s="40">
        <f>Grafiek_kalibratiemetingen!$R$13*Kalibratiemetingen!E420+Grafiek_kalibratiemetingen!$R$14</f>
        <v>6.3254930277041233</v>
      </c>
    </row>
    <row r="421" spans="7:7" x14ac:dyDescent="0.25">
      <c r="G421" s="40">
        <f>Grafiek_kalibratiemetingen!$R$13*Kalibratiemetingen!E421+Grafiek_kalibratiemetingen!$R$14</f>
        <v>6.3254930277041233</v>
      </c>
    </row>
    <row r="422" spans="7:7" x14ac:dyDescent="0.25">
      <c r="G422" s="40">
        <f>Grafiek_kalibratiemetingen!$R$13*Kalibratiemetingen!E422+Grafiek_kalibratiemetingen!$R$14</f>
        <v>6.3254930277041233</v>
      </c>
    </row>
    <row r="423" spans="7:7" x14ac:dyDescent="0.25">
      <c r="G423" s="40">
        <f>Grafiek_kalibratiemetingen!$R$13*Kalibratiemetingen!E423+Grafiek_kalibratiemetingen!$R$14</f>
        <v>6.3254930277041233</v>
      </c>
    </row>
    <row r="424" spans="7:7" x14ac:dyDescent="0.25">
      <c r="G424" s="40">
        <f>Grafiek_kalibratiemetingen!$R$13*Kalibratiemetingen!E424+Grafiek_kalibratiemetingen!$R$14</f>
        <v>6.3254930277041233</v>
      </c>
    </row>
    <row r="425" spans="7:7" x14ac:dyDescent="0.25">
      <c r="G425" s="40">
        <f>Grafiek_kalibratiemetingen!$R$13*Kalibratiemetingen!E425+Grafiek_kalibratiemetingen!$R$14</f>
        <v>6.3254930277041233</v>
      </c>
    </row>
    <row r="426" spans="7:7" x14ac:dyDescent="0.25">
      <c r="G426" s="40">
        <f>Grafiek_kalibratiemetingen!$R$13*Kalibratiemetingen!E426+Grafiek_kalibratiemetingen!$R$14</f>
        <v>6.3254930277041233</v>
      </c>
    </row>
    <row r="427" spans="7:7" x14ac:dyDescent="0.25">
      <c r="G427" s="40">
        <f>Grafiek_kalibratiemetingen!$R$13*Kalibratiemetingen!E427+Grafiek_kalibratiemetingen!$R$14</f>
        <v>6.3254930277041233</v>
      </c>
    </row>
    <row r="428" spans="7:7" x14ac:dyDescent="0.25">
      <c r="G428" s="40">
        <f>Grafiek_kalibratiemetingen!$R$13*Kalibratiemetingen!E428+Grafiek_kalibratiemetingen!$R$14</f>
        <v>6.3254930277041233</v>
      </c>
    </row>
    <row r="429" spans="7:7" x14ac:dyDescent="0.25">
      <c r="G429" s="40">
        <f>Grafiek_kalibratiemetingen!$R$13*Kalibratiemetingen!E429+Grafiek_kalibratiemetingen!$R$14</f>
        <v>6.3254930277041233</v>
      </c>
    </row>
    <row r="430" spans="7:7" x14ac:dyDescent="0.25">
      <c r="G430" s="40">
        <f>Grafiek_kalibratiemetingen!$R$13*Kalibratiemetingen!E430+Grafiek_kalibratiemetingen!$R$14</f>
        <v>6.3254930277041233</v>
      </c>
    </row>
    <row r="431" spans="7:7" x14ac:dyDescent="0.25">
      <c r="G431" s="40">
        <f>Grafiek_kalibratiemetingen!$R$13*Kalibratiemetingen!E431+Grafiek_kalibratiemetingen!$R$14</f>
        <v>6.3254930277041233</v>
      </c>
    </row>
    <row r="432" spans="7:7" x14ac:dyDescent="0.25">
      <c r="G432" s="40">
        <f>Grafiek_kalibratiemetingen!$R$13*Kalibratiemetingen!E432+Grafiek_kalibratiemetingen!$R$14</f>
        <v>6.3254930277041233</v>
      </c>
    </row>
    <row r="433" spans="7:7" x14ac:dyDescent="0.25">
      <c r="G433" s="40">
        <f>Grafiek_kalibratiemetingen!$R$13*Kalibratiemetingen!E433+Grafiek_kalibratiemetingen!$R$14</f>
        <v>6.3254930277041233</v>
      </c>
    </row>
    <row r="434" spans="7:7" x14ac:dyDescent="0.25">
      <c r="G434" s="40">
        <f>Grafiek_kalibratiemetingen!$R$13*Kalibratiemetingen!E434+Grafiek_kalibratiemetingen!$R$14</f>
        <v>6.3254930277041233</v>
      </c>
    </row>
    <row r="435" spans="7:7" x14ac:dyDescent="0.25">
      <c r="G435" s="40">
        <f>Grafiek_kalibratiemetingen!$R$13*Kalibratiemetingen!E435+Grafiek_kalibratiemetingen!$R$14</f>
        <v>6.3254930277041233</v>
      </c>
    </row>
    <row r="436" spans="7:7" x14ac:dyDescent="0.25">
      <c r="G436" s="40">
        <f>Grafiek_kalibratiemetingen!$R$13*Kalibratiemetingen!E436+Grafiek_kalibratiemetingen!$R$14</f>
        <v>6.3254930277041233</v>
      </c>
    </row>
    <row r="437" spans="7:7" x14ac:dyDescent="0.25">
      <c r="G437" s="40">
        <f>Grafiek_kalibratiemetingen!$R$13*Kalibratiemetingen!E437+Grafiek_kalibratiemetingen!$R$14</f>
        <v>6.3254930277041233</v>
      </c>
    </row>
    <row r="438" spans="7:7" x14ac:dyDescent="0.25">
      <c r="G438" s="40">
        <f>Grafiek_kalibratiemetingen!$R$13*Kalibratiemetingen!E438+Grafiek_kalibratiemetingen!$R$14</f>
        <v>6.3254930277041233</v>
      </c>
    </row>
    <row r="439" spans="7:7" x14ac:dyDescent="0.25">
      <c r="G439" s="40">
        <f>Grafiek_kalibratiemetingen!$R$13*Kalibratiemetingen!E439+Grafiek_kalibratiemetingen!$R$14</f>
        <v>6.3254930277041233</v>
      </c>
    </row>
    <row r="440" spans="7:7" x14ac:dyDescent="0.25">
      <c r="G440" s="40">
        <f>Grafiek_kalibratiemetingen!$R$13*Kalibratiemetingen!E440+Grafiek_kalibratiemetingen!$R$14</f>
        <v>6.3254930277041233</v>
      </c>
    </row>
    <row r="441" spans="7:7" x14ac:dyDescent="0.25">
      <c r="G441" s="40">
        <f>Grafiek_kalibratiemetingen!$R$13*Kalibratiemetingen!E441+Grafiek_kalibratiemetingen!$R$14</f>
        <v>6.3254930277041233</v>
      </c>
    </row>
    <row r="442" spans="7:7" x14ac:dyDescent="0.25">
      <c r="G442" s="40">
        <f>Grafiek_kalibratiemetingen!$R$13*Kalibratiemetingen!E442+Grafiek_kalibratiemetingen!$R$14</f>
        <v>6.3254930277041233</v>
      </c>
    </row>
    <row r="443" spans="7:7" x14ac:dyDescent="0.25">
      <c r="G443" s="40">
        <f>Grafiek_kalibratiemetingen!$R$13*Kalibratiemetingen!E443+Grafiek_kalibratiemetingen!$R$14</f>
        <v>6.3254930277041233</v>
      </c>
    </row>
    <row r="444" spans="7:7" x14ac:dyDescent="0.25">
      <c r="G444" s="40">
        <f>Grafiek_kalibratiemetingen!$R$13*Kalibratiemetingen!E444+Grafiek_kalibratiemetingen!$R$14</f>
        <v>6.3254930277041233</v>
      </c>
    </row>
    <row r="445" spans="7:7" x14ac:dyDescent="0.25">
      <c r="G445" s="40">
        <f>Grafiek_kalibratiemetingen!$R$13*Kalibratiemetingen!E445+Grafiek_kalibratiemetingen!$R$14</f>
        <v>6.3254930277041233</v>
      </c>
    </row>
    <row r="446" spans="7:7" x14ac:dyDescent="0.25">
      <c r="G446" s="40">
        <f>Grafiek_kalibratiemetingen!$R$13*Kalibratiemetingen!E446+Grafiek_kalibratiemetingen!$R$14</f>
        <v>6.3254930277041233</v>
      </c>
    </row>
    <row r="447" spans="7:7" x14ac:dyDescent="0.25">
      <c r="G447" s="40">
        <f>Grafiek_kalibratiemetingen!$R$13*Kalibratiemetingen!E447+Grafiek_kalibratiemetingen!$R$14</f>
        <v>6.3254930277041233</v>
      </c>
    </row>
    <row r="448" spans="7:7" x14ac:dyDescent="0.25">
      <c r="G448" s="40">
        <f>Grafiek_kalibratiemetingen!$R$13*Kalibratiemetingen!E448+Grafiek_kalibratiemetingen!$R$14</f>
        <v>6.3254930277041233</v>
      </c>
    </row>
    <row r="449" spans="7:7" x14ac:dyDescent="0.25">
      <c r="G449" s="40">
        <f>Grafiek_kalibratiemetingen!$R$13*Kalibratiemetingen!E449+Grafiek_kalibratiemetingen!$R$14</f>
        <v>6.3254930277041233</v>
      </c>
    </row>
    <row r="450" spans="7:7" x14ac:dyDescent="0.25">
      <c r="G450" s="40">
        <f>Grafiek_kalibratiemetingen!$R$13*Kalibratiemetingen!E450+Grafiek_kalibratiemetingen!$R$14</f>
        <v>6.3254930277041233</v>
      </c>
    </row>
    <row r="451" spans="7:7" x14ac:dyDescent="0.25">
      <c r="G451" s="40">
        <f>Grafiek_kalibratiemetingen!$R$13*Kalibratiemetingen!E451+Grafiek_kalibratiemetingen!$R$14</f>
        <v>6.3254930277041233</v>
      </c>
    </row>
    <row r="452" spans="7:7" x14ac:dyDescent="0.25">
      <c r="G452" s="40">
        <f>Grafiek_kalibratiemetingen!$R$13*Kalibratiemetingen!E452+Grafiek_kalibratiemetingen!$R$14</f>
        <v>6.3254930277041233</v>
      </c>
    </row>
    <row r="453" spans="7:7" x14ac:dyDescent="0.25">
      <c r="G453" s="40">
        <f>Grafiek_kalibratiemetingen!$R$13*Kalibratiemetingen!E453+Grafiek_kalibratiemetingen!$R$14</f>
        <v>6.3254930277041233</v>
      </c>
    </row>
    <row r="454" spans="7:7" x14ac:dyDescent="0.25">
      <c r="G454" s="40">
        <f>Grafiek_kalibratiemetingen!$R$13*Kalibratiemetingen!E454+Grafiek_kalibratiemetingen!$R$14</f>
        <v>6.3254930277041233</v>
      </c>
    </row>
    <row r="455" spans="7:7" x14ac:dyDescent="0.25">
      <c r="G455" s="40">
        <f>Grafiek_kalibratiemetingen!$R$13*Kalibratiemetingen!E455+Grafiek_kalibratiemetingen!$R$14</f>
        <v>6.3254930277041233</v>
      </c>
    </row>
    <row r="456" spans="7:7" x14ac:dyDescent="0.25">
      <c r="G456" s="40">
        <f>Grafiek_kalibratiemetingen!$R$13*Kalibratiemetingen!E456+Grafiek_kalibratiemetingen!$R$14</f>
        <v>6.3254930277041233</v>
      </c>
    </row>
    <row r="457" spans="7:7" x14ac:dyDescent="0.25">
      <c r="G457" s="40">
        <f>Grafiek_kalibratiemetingen!$R$13*Kalibratiemetingen!E457+Grafiek_kalibratiemetingen!$R$14</f>
        <v>6.3254930277041233</v>
      </c>
    </row>
    <row r="458" spans="7:7" x14ac:dyDescent="0.25">
      <c r="G458" s="40">
        <f>Grafiek_kalibratiemetingen!$R$13*Kalibratiemetingen!E458+Grafiek_kalibratiemetingen!$R$14</f>
        <v>6.3254930277041233</v>
      </c>
    </row>
    <row r="459" spans="7:7" x14ac:dyDescent="0.25">
      <c r="G459" s="40">
        <f>Grafiek_kalibratiemetingen!$R$13*Kalibratiemetingen!E459+Grafiek_kalibratiemetingen!$R$14</f>
        <v>6.3254930277041233</v>
      </c>
    </row>
    <row r="460" spans="7:7" x14ac:dyDescent="0.25">
      <c r="G460" s="40">
        <f>Grafiek_kalibratiemetingen!$R$13*Kalibratiemetingen!E460+Grafiek_kalibratiemetingen!$R$14</f>
        <v>6.3254930277041233</v>
      </c>
    </row>
    <row r="461" spans="7:7" x14ac:dyDescent="0.25">
      <c r="G461" s="40">
        <f>Grafiek_kalibratiemetingen!$R$13*Kalibratiemetingen!E461+Grafiek_kalibratiemetingen!$R$14</f>
        <v>6.3254930277041233</v>
      </c>
    </row>
    <row r="462" spans="7:7" x14ac:dyDescent="0.25">
      <c r="G462" s="40">
        <f>Grafiek_kalibratiemetingen!$R$13*Kalibratiemetingen!E462+Grafiek_kalibratiemetingen!$R$14</f>
        <v>6.3254930277041233</v>
      </c>
    </row>
    <row r="463" spans="7:7" x14ac:dyDescent="0.25">
      <c r="G463" s="40">
        <f>Grafiek_kalibratiemetingen!$R$13*Kalibratiemetingen!E463+Grafiek_kalibratiemetingen!$R$14</f>
        <v>6.3254930277041233</v>
      </c>
    </row>
    <row r="464" spans="7:7" x14ac:dyDescent="0.25">
      <c r="G464" s="40">
        <f>Grafiek_kalibratiemetingen!$R$13*Kalibratiemetingen!E464+Grafiek_kalibratiemetingen!$R$14</f>
        <v>6.3254930277041233</v>
      </c>
    </row>
    <row r="465" spans="7:7" x14ac:dyDescent="0.25">
      <c r="G465" s="40">
        <f>Grafiek_kalibratiemetingen!$R$13*Kalibratiemetingen!E465+Grafiek_kalibratiemetingen!$R$14</f>
        <v>6.3254930277041233</v>
      </c>
    </row>
    <row r="466" spans="7:7" x14ac:dyDescent="0.25">
      <c r="G466" s="40">
        <f>Grafiek_kalibratiemetingen!$R$13*Kalibratiemetingen!E466+Grafiek_kalibratiemetingen!$R$14</f>
        <v>6.3254930277041233</v>
      </c>
    </row>
    <row r="467" spans="7:7" x14ac:dyDescent="0.25">
      <c r="G467" s="40">
        <f>Grafiek_kalibratiemetingen!$R$13*Kalibratiemetingen!E467+Grafiek_kalibratiemetingen!$R$14</f>
        <v>6.3254930277041233</v>
      </c>
    </row>
    <row r="468" spans="7:7" x14ac:dyDescent="0.25">
      <c r="G468" s="40">
        <f>Grafiek_kalibratiemetingen!$R$13*Kalibratiemetingen!E468+Grafiek_kalibratiemetingen!$R$14</f>
        <v>6.3254930277041233</v>
      </c>
    </row>
    <row r="469" spans="7:7" x14ac:dyDescent="0.25">
      <c r="G469" s="40">
        <f>Grafiek_kalibratiemetingen!$R$13*Kalibratiemetingen!E469+Grafiek_kalibratiemetingen!$R$14</f>
        <v>6.3254930277041233</v>
      </c>
    </row>
    <row r="470" spans="7:7" x14ac:dyDescent="0.25">
      <c r="G470" s="40">
        <f>Grafiek_kalibratiemetingen!$R$13*Kalibratiemetingen!E470+Grafiek_kalibratiemetingen!$R$14</f>
        <v>6.3254930277041233</v>
      </c>
    </row>
    <row r="471" spans="7:7" x14ac:dyDescent="0.25">
      <c r="G471" s="40">
        <f>Grafiek_kalibratiemetingen!$R$13*Kalibratiemetingen!E471+Grafiek_kalibratiemetingen!$R$14</f>
        <v>6.3254930277041233</v>
      </c>
    </row>
    <row r="472" spans="7:7" x14ac:dyDescent="0.25">
      <c r="G472" s="40">
        <f>Grafiek_kalibratiemetingen!$R$13*Kalibratiemetingen!E472+Grafiek_kalibratiemetingen!$R$14</f>
        <v>6.3254930277041233</v>
      </c>
    </row>
    <row r="473" spans="7:7" x14ac:dyDescent="0.25">
      <c r="G473" s="40">
        <f>Grafiek_kalibratiemetingen!$R$13*Kalibratiemetingen!E473+Grafiek_kalibratiemetingen!$R$14</f>
        <v>6.3254930277041233</v>
      </c>
    </row>
    <row r="474" spans="7:7" x14ac:dyDescent="0.25">
      <c r="G474" s="40">
        <f>Grafiek_kalibratiemetingen!$R$13*Kalibratiemetingen!E474+Grafiek_kalibratiemetingen!$R$14</f>
        <v>6.3254930277041233</v>
      </c>
    </row>
    <row r="475" spans="7:7" x14ac:dyDescent="0.25">
      <c r="G475" s="40">
        <f>Grafiek_kalibratiemetingen!$R$13*Kalibratiemetingen!E475+Grafiek_kalibratiemetingen!$R$14</f>
        <v>6.3254930277041233</v>
      </c>
    </row>
    <row r="476" spans="7:7" x14ac:dyDescent="0.25">
      <c r="G476" s="40">
        <f>Grafiek_kalibratiemetingen!$R$13*Kalibratiemetingen!E476+Grafiek_kalibratiemetingen!$R$14</f>
        <v>6.3254930277041233</v>
      </c>
    </row>
    <row r="477" spans="7:7" x14ac:dyDescent="0.25">
      <c r="G477" s="40">
        <f>Grafiek_kalibratiemetingen!$R$13*Kalibratiemetingen!E477+Grafiek_kalibratiemetingen!$R$14</f>
        <v>6.3254930277041233</v>
      </c>
    </row>
    <row r="478" spans="7:7" x14ac:dyDescent="0.25">
      <c r="G478" s="40">
        <f>Grafiek_kalibratiemetingen!$R$13*Kalibratiemetingen!E478+Grafiek_kalibratiemetingen!$R$14</f>
        <v>6.3254930277041233</v>
      </c>
    </row>
    <row r="479" spans="7:7" x14ac:dyDescent="0.25">
      <c r="G479" s="40">
        <f>Grafiek_kalibratiemetingen!$R$13*Kalibratiemetingen!E479+Grafiek_kalibratiemetingen!$R$14</f>
        <v>6.3254930277041233</v>
      </c>
    </row>
    <row r="480" spans="7:7" x14ac:dyDescent="0.25">
      <c r="G480" s="40">
        <f>Grafiek_kalibratiemetingen!$R$13*Kalibratiemetingen!E480+Grafiek_kalibratiemetingen!$R$14</f>
        <v>6.3254930277041233</v>
      </c>
    </row>
    <row r="481" spans="7:7" x14ac:dyDescent="0.25">
      <c r="G481" s="40">
        <f>Grafiek_kalibratiemetingen!$R$13*Kalibratiemetingen!E481+Grafiek_kalibratiemetingen!$R$14</f>
        <v>6.3254930277041233</v>
      </c>
    </row>
    <row r="482" spans="7:7" x14ac:dyDescent="0.25">
      <c r="G482" s="40">
        <f>Grafiek_kalibratiemetingen!$R$13*Kalibratiemetingen!E482+Grafiek_kalibratiemetingen!$R$14</f>
        <v>6.3254930277041233</v>
      </c>
    </row>
    <row r="483" spans="7:7" x14ac:dyDescent="0.25">
      <c r="G483" s="40">
        <f>Grafiek_kalibratiemetingen!$R$13*Kalibratiemetingen!E483+Grafiek_kalibratiemetingen!$R$14</f>
        <v>6.3254930277041233</v>
      </c>
    </row>
    <row r="484" spans="7:7" x14ac:dyDescent="0.25">
      <c r="G484" s="40">
        <f>Grafiek_kalibratiemetingen!$R$13*Kalibratiemetingen!E484+Grafiek_kalibratiemetingen!$R$14</f>
        <v>6.3254930277041233</v>
      </c>
    </row>
    <row r="485" spans="7:7" x14ac:dyDescent="0.25">
      <c r="G485" s="40">
        <f>Grafiek_kalibratiemetingen!$R$13*Kalibratiemetingen!E485+Grafiek_kalibratiemetingen!$R$14</f>
        <v>6.3254930277041233</v>
      </c>
    </row>
    <row r="486" spans="7:7" x14ac:dyDescent="0.25">
      <c r="G486" s="40">
        <f>Grafiek_kalibratiemetingen!$R$13*Kalibratiemetingen!E486+Grafiek_kalibratiemetingen!$R$14</f>
        <v>6.3254930277041233</v>
      </c>
    </row>
    <row r="487" spans="7:7" x14ac:dyDescent="0.25">
      <c r="G487" s="40">
        <f>Grafiek_kalibratiemetingen!$R$13*Kalibratiemetingen!E487+Grafiek_kalibratiemetingen!$R$14</f>
        <v>6.3254930277041233</v>
      </c>
    </row>
    <row r="488" spans="7:7" x14ac:dyDescent="0.25">
      <c r="G488" s="40">
        <f>Grafiek_kalibratiemetingen!$R$13*Kalibratiemetingen!E488+Grafiek_kalibratiemetingen!$R$14</f>
        <v>6.3254930277041233</v>
      </c>
    </row>
    <row r="489" spans="7:7" x14ac:dyDescent="0.25">
      <c r="G489" s="40">
        <f>Grafiek_kalibratiemetingen!$R$13*Kalibratiemetingen!E489+Grafiek_kalibratiemetingen!$R$14</f>
        <v>6.3254930277041233</v>
      </c>
    </row>
    <row r="490" spans="7:7" x14ac:dyDescent="0.25">
      <c r="G490" s="40">
        <f>Grafiek_kalibratiemetingen!$R$13*Kalibratiemetingen!E490+Grafiek_kalibratiemetingen!$R$14</f>
        <v>6.3254930277041233</v>
      </c>
    </row>
    <row r="491" spans="7:7" x14ac:dyDescent="0.25">
      <c r="G491" s="40">
        <f>Grafiek_kalibratiemetingen!$R$13*Kalibratiemetingen!E491+Grafiek_kalibratiemetingen!$R$14</f>
        <v>6.3254930277041233</v>
      </c>
    </row>
    <row r="492" spans="7:7" x14ac:dyDescent="0.25">
      <c r="G492" s="40">
        <f>Grafiek_kalibratiemetingen!$R$13*Kalibratiemetingen!E492+Grafiek_kalibratiemetingen!$R$14</f>
        <v>6.3254930277041233</v>
      </c>
    </row>
    <row r="493" spans="7:7" x14ac:dyDescent="0.25">
      <c r="G493" s="40">
        <f>Grafiek_kalibratiemetingen!$R$13*Kalibratiemetingen!E493+Grafiek_kalibratiemetingen!$R$14</f>
        <v>6.3254930277041233</v>
      </c>
    </row>
    <row r="494" spans="7:7" x14ac:dyDescent="0.25">
      <c r="G494" s="40">
        <f>Grafiek_kalibratiemetingen!$R$13*Kalibratiemetingen!E494+Grafiek_kalibratiemetingen!$R$14</f>
        <v>6.3254930277041233</v>
      </c>
    </row>
    <row r="495" spans="7:7" x14ac:dyDescent="0.25">
      <c r="G495" s="40">
        <f>Grafiek_kalibratiemetingen!$R$13*Kalibratiemetingen!E495+Grafiek_kalibratiemetingen!$R$14</f>
        <v>6.3254930277041233</v>
      </c>
    </row>
    <row r="496" spans="7:7" x14ac:dyDescent="0.25">
      <c r="G496" s="40">
        <f>Grafiek_kalibratiemetingen!$R$13*Kalibratiemetingen!E496+Grafiek_kalibratiemetingen!$R$14</f>
        <v>6.3254930277041233</v>
      </c>
    </row>
    <row r="497" spans="7:7" x14ac:dyDescent="0.25">
      <c r="G497" s="40">
        <f>Grafiek_kalibratiemetingen!$R$13*Kalibratiemetingen!E497+Grafiek_kalibratiemetingen!$R$14</f>
        <v>6.3254930277041233</v>
      </c>
    </row>
    <row r="498" spans="7:7" x14ac:dyDescent="0.25">
      <c r="G498" s="40">
        <f>Grafiek_kalibratiemetingen!$R$13*Kalibratiemetingen!E498+Grafiek_kalibratiemetingen!$R$14</f>
        <v>6.3254930277041233</v>
      </c>
    </row>
    <row r="499" spans="7:7" x14ac:dyDescent="0.25">
      <c r="G499" s="40">
        <f>Grafiek_kalibratiemetingen!$R$13*Kalibratiemetingen!E499+Grafiek_kalibratiemetingen!$R$14</f>
        <v>6.3254930277041233</v>
      </c>
    </row>
    <row r="500" spans="7:7" x14ac:dyDescent="0.25">
      <c r="G500" s="40">
        <f>Grafiek_kalibratiemetingen!$R$13*Kalibratiemetingen!E500+Grafiek_kalibratiemetingen!$R$14</f>
        <v>6.3254930277041233</v>
      </c>
    </row>
    <row r="501" spans="7:7" x14ac:dyDescent="0.25">
      <c r="G501" s="40">
        <f>Grafiek_kalibratiemetingen!$R$13*Kalibratiemetingen!E501+Grafiek_kalibratiemetingen!$R$14</f>
        <v>6.3254930277041233</v>
      </c>
    </row>
    <row r="502" spans="7:7" x14ac:dyDescent="0.25">
      <c r="G502" s="40">
        <f>Grafiek_kalibratiemetingen!$R$13*Kalibratiemetingen!E502+Grafiek_kalibratiemetingen!$R$14</f>
        <v>6.3254930277041233</v>
      </c>
    </row>
    <row r="503" spans="7:7" x14ac:dyDescent="0.25">
      <c r="G503" s="40">
        <f>Grafiek_kalibratiemetingen!$R$13*Kalibratiemetingen!E503+Grafiek_kalibratiemetingen!$R$14</f>
        <v>6.3254930277041233</v>
      </c>
    </row>
    <row r="504" spans="7:7" x14ac:dyDescent="0.25">
      <c r="G504" s="40">
        <f>Grafiek_kalibratiemetingen!$R$13*Kalibratiemetingen!E504+Grafiek_kalibratiemetingen!$R$14</f>
        <v>6.3254930277041233</v>
      </c>
    </row>
    <row r="505" spans="7:7" x14ac:dyDescent="0.25">
      <c r="G505" s="40">
        <f>Grafiek_kalibratiemetingen!$R$13*Kalibratiemetingen!E505+Grafiek_kalibratiemetingen!$R$14</f>
        <v>6.3254930277041233</v>
      </c>
    </row>
    <row r="506" spans="7:7" x14ac:dyDescent="0.25">
      <c r="G506" s="40">
        <f>Grafiek_kalibratiemetingen!$R$13*Kalibratiemetingen!E506+Grafiek_kalibratiemetingen!$R$14</f>
        <v>6.3254930277041233</v>
      </c>
    </row>
    <row r="507" spans="7:7" x14ac:dyDescent="0.25">
      <c r="G507" s="40">
        <f>Grafiek_kalibratiemetingen!$R$13*Kalibratiemetingen!E507+Grafiek_kalibratiemetingen!$R$14</f>
        <v>6.3254930277041233</v>
      </c>
    </row>
    <row r="508" spans="7:7" x14ac:dyDescent="0.25">
      <c r="G508" s="40">
        <f>Grafiek_kalibratiemetingen!$R$13*Kalibratiemetingen!E508+Grafiek_kalibratiemetingen!$R$14</f>
        <v>6.3254930277041233</v>
      </c>
    </row>
    <row r="509" spans="7:7" x14ac:dyDescent="0.25">
      <c r="G509" s="40">
        <f>Grafiek_kalibratiemetingen!$R$13*Kalibratiemetingen!E509+Grafiek_kalibratiemetingen!$R$14</f>
        <v>6.3254930277041233</v>
      </c>
    </row>
    <row r="510" spans="7:7" x14ac:dyDescent="0.25">
      <c r="G510" s="40">
        <f>Grafiek_kalibratiemetingen!$R$13*Kalibratiemetingen!E510+Grafiek_kalibratiemetingen!$R$14</f>
        <v>6.3254930277041233</v>
      </c>
    </row>
    <row r="511" spans="7:7" x14ac:dyDescent="0.25">
      <c r="G511" s="40">
        <f>Grafiek_kalibratiemetingen!$R$13*Kalibratiemetingen!E511+Grafiek_kalibratiemetingen!$R$14</f>
        <v>6.3254930277041233</v>
      </c>
    </row>
    <row r="512" spans="7:7" x14ac:dyDescent="0.25">
      <c r="G512" s="40">
        <f>Grafiek_kalibratiemetingen!$R$13*Kalibratiemetingen!E512+Grafiek_kalibratiemetingen!$R$14</f>
        <v>6.3254930277041233</v>
      </c>
    </row>
    <row r="513" spans="7:7" x14ac:dyDescent="0.25">
      <c r="G513" s="40">
        <f>Grafiek_kalibratiemetingen!$R$13*Kalibratiemetingen!E513+Grafiek_kalibratiemetingen!$R$14</f>
        <v>6.3254930277041233</v>
      </c>
    </row>
    <row r="514" spans="7:7" x14ac:dyDescent="0.25">
      <c r="G514" s="40">
        <f>Grafiek_kalibratiemetingen!$R$13*Kalibratiemetingen!E514+Grafiek_kalibratiemetingen!$R$14</f>
        <v>6.3254930277041233</v>
      </c>
    </row>
    <row r="515" spans="7:7" x14ac:dyDescent="0.25">
      <c r="G515" s="40">
        <f>Grafiek_kalibratiemetingen!$R$13*Kalibratiemetingen!E515+Grafiek_kalibratiemetingen!$R$14</f>
        <v>6.3254930277041233</v>
      </c>
    </row>
    <row r="516" spans="7:7" x14ac:dyDescent="0.25">
      <c r="G516" s="40">
        <f>Grafiek_kalibratiemetingen!$R$13*Kalibratiemetingen!E516+Grafiek_kalibratiemetingen!$R$14</f>
        <v>6.3254930277041233</v>
      </c>
    </row>
    <row r="517" spans="7:7" x14ac:dyDescent="0.25">
      <c r="G517" s="40">
        <f>Grafiek_kalibratiemetingen!$R$13*Kalibratiemetingen!E517+Grafiek_kalibratiemetingen!$R$14</f>
        <v>6.3254930277041233</v>
      </c>
    </row>
    <row r="518" spans="7:7" x14ac:dyDescent="0.25">
      <c r="G518" s="40">
        <f>Grafiek_kalibratiemetingen!$R$13*Kalibratiemetingen!E518+Grafiek_kalibratiemetingen!$R$14</f>
        <v>6.3254930277041233</v>
      </c>
    </row>
    <row r="519" spans="7:7" x14ac:dyDescent="0.25">
      <c r="G519" s="40">
        <f>Grafiek_kalibratiemetingen!$R$13*Kalibratiemetingen!E519+Grafiek_kalibratiemetingen!$R$14</f>
        <v>6.3254930277041233</v>
      </c>
    </row>
    <row r="520" spans="7:7" x14ac:dyDescent="0.25">
      <c r="G520" s="40">
        <f>Grafiek_kalibratiemetingen!$R$13*Kalibratiemetingen!E520+Grafiek_kalibratiemetingen!$R$14</f>
        <v>6.3254930277041233</v>
      </c>
    </row>
    <row r="521" spans="7:7" x14ac:dyDescent="0.25">
      <c r="G521" s="40">
        <f>Grafiek_kalibratiemetingen!$R$13*Kalibratiemetingen!E521+Grafiek_kalibratiemetingen!$R$14</f>
        <v>6.3254930277041233</v>
      </c>
    </row>
    <row r="522" spans="7:7" x14ac:dyDescent="0.25">
      <c r="G522" s="40">
        <f>Grafiek_kalibratiemetingen!$R$13*Kalibratiemetingen!E522+Grafiek_kalibratiemetingen!$R$14</f>
        <v>6.3254930277041233</v>
      </c>
    </row>
    <row r="523" spans="7:7" x14ac:dyDescent="0.25">
      <c r="G523" s="40">
        <f>Grafiek_kalibratiemetingen!$R$13*Kalibratiemetingen!E523+Grafiek_kalibratiemetingen!$R$14</f>
        <v>6.3254930277041233</v>
      </c>
    </row>
    <row r="524" spans="7:7" x14ac:dyDescent="0.25">
      <c r="G524" s="40">
        <f>Grafiek_kalibratiemetingen!$R$13*Kalibratiemetingen!E524+Grafiek_kalibratiemetingen!$R$14</f>
        <v>6.3254930277041233</v>
      </c>
    </row>
    <row r="525" spans="7:7" x14ac:dyDescent="0.25">
      <c r="G525" s="40">
        <f>Grafiek_kalibratiemetingen!$R$13*Kalibratiemetingen!E525+Grafiek_kalibratiemetingen!$R$14</f>
        <v>6.3254930277041233</v>
      </c>
    </row>
    <row r="526" spans="7:7" x14ac:dyDescent="0.25">
      <c r="G526" s="40">
        <f>Grafiek_kalibratiemetingen!$R$13*Kalibratiemetingen!E526+Grafiek_kalibratiemetingen!$R$14</f>
        <v>6.3254930277041233</v>
      </c>
    </row>
    <row r="527" spans="7:7" x14ac:dyDescent="0.25">
      <c r="G527" s="40">
        <f>Grafiek_kalibratiemetingen!$R$13*Kalibratiemetingen!E527+Grafiek_kalibratiemetingen!$R$14</f>
        <v>6.3254930277041233</v>
      </c>
    </row>
    <row r="528" spans="7:7" x14ac:dyDescent="0.25">
      <c r="G528" s="40">
        <f>Grafiek_kalibratiemetingen!$R$13*Kalibratiemetingen!E528+Grafiek_kalibratiemetingen!$R$14</f>
        <v>6.3254930277041233</v>
      </c>
    </row>
    <row r="529" spans="7:7" x14ac:dyDescent="0.25">
      <c r="G529" s="40">
        <f>Grafiek_kalibratiemetingen!$R$13*Kalibratiemetingen!E529+Grafiek_kalibratiemetingen!$R$14</f>
        <v>6.3254930277041233</v>
      </c>
    </row>
    <row r="530" spans="7:7" x14ac:dyDescent="0.25">
      <c r="G530" s="40">
        <f>Grafiek_kalibratiemetingen!$R$13*Kalibratiemetingen!E530+Grafiek_kalibratiemetingen!$R$14</f>
        <v>6.3254930277041233</v>
      </c>
    </row>
    <row r="531" spans="7:7" x14ac:dyDescent="0.25">
      <c r="G531" s="40">
        <f>Grafiek_kalibratiemetingen!$R$13*Kalibratiemetingen!E531+Grafiek_kalibratiemetingen!$R$14</f>
        <v>6.3254930277041233</v>
      </c>
    </row>
    <row r="532" spans="7:7" x14ac:dyDescent="0.25">
      <c r="G532" s="40">
        <f>Grafiek_kalibratiemetingen!$R$13*Kalibratiemetingen!E532+Grafiek_kalibratiemetingen!$R$14</f>
        <v>6.3254930277041233</v>
      </c>
    </row>
    <row r="533" spans="7:7" x14ac:dyDescent="0.25">
      <c r="G533" s="40">
        <f>Grafiek_kalibratiemetingen!$R$13*Kalibratiemetingen!E533+Grafiek_kalibratiemetingen!$R$14</f>
        <v>6.3254930277041233</v>
      </c>
    </row>
    <row r="534" spans="7:7" x14ac:dyDescent="0.25">
      <c r="G534" s="40">
        <f>Grafiek_kalibratiemetingen!$R$13*Kalibratiemetingen!E534+Grafiek_kalibratiemetingen!$R$14</f>
        <v>6.3254930277041233</v>
      </c>
    </row>
    <row r="535" spans="7:7" x14ac:dyDescent="0.25">
      <c r="G535" s="40">
        <f>Grafiek_kalibratiemetingen!$R$13*Kalibratiemetingen!E535+Grafiek_kalibratiemetingen!$R$14</f>
        <v>6.3254930277041233</v>
      </c>
    </row>
    <row r="536" spans="7:7" x14ac:dyDescent="0.25">
      <c r="G536" s="40">
        <f>Grafiek_kalibratiemetingen!$R$13*Kalibratiemetingen!E536+Grafiek_kalibratiemetingen!$R$14</f>
        <v>6.3254930277041233</v>
      </c>
    </row>
    <row r="537" spans="7:7" x14ac:dyDescent="0.25">
      <c r="G537" s="40">
        <f>Grafiek_kalibratiemetingen!$R$13*Kalibratiemetingen!E537+Grafiek_kalibratiemetingen!$R$14</f>
        <v>6.3254930277041233</v>
      </c>
    </row>
    <row r="538" spans="7:7" x14ac:dyDescent="0.25">
      <c r="G538" s="40">
        <f>Grafiek_kalibratiemetingen!$R$13*Kalibratiemetingen!E538+Grafiek_kalibratiemetingen!$R$14</f>
        <v>6.3254930277041233</v>
      </c>
    </row>
    <row r="539" spans="7:7" x14ac:dyDescent="0.25">
      <c r="G539" s="40">
        <f>Grafiek_kalibratiemetingen!$R$13*Kalibratiemetingen!E539+Grafiek_kalibratiemetingen!$R$14</f>
        <v>6.3254930277041233</v>
      </c>
    </row>
    <row r="540" spans="7:7" x14ac:dyDescent="0.25">
      <c r="G540" s="40">
        <f>Grafiek_kalibratiemetingen!$R$13*Kalibratiemetingen!E540+Grafiek_kalibratiemetingen!$R$14</f>
        <v>6.3254930277041233</v>
      </c>
    </row>
    <row r="541" spans="7:7" x14ac:dyDescent="0.25">
      <c r="G541" s="40">
        <f>Grafiek_kalibratiemetingen!$R$13*Kalibratiemetingen!E541+Grafiek_kalibratiemetingen!$R$14</f>
        <v>6.3254930277041233</v>
      </c>
    </row>
    <row r="542" spans="7:7" x14ac:dyDescent="0.25">
      <c r="G542" s="40">
        <f>Grafiek_kalibratiemetingen!$R$13*Kalibratiemetingen!E542+Grafiek_kalibratiemetingen!$R$14</f>
        <v>6.3254930277041233</v>
      </c>
    </row>
    <row r="543" spans="7:7" x14ac:dyDescent="0.25">
      <c r="G543" s="40">
        <f>Grafiek_kalibratiemetingen!$R$13*Kalibratiemetingen!E543+Grafiek_kalibratiemetingen!$R$14</f>
        <v>6.3254930277041233</v>
      </c>
    </row>
    <row r="544" spans="7:7" x14ac:dyDescent="0.25">
      <c r="G544" s="40">
        <f>Grafiek_kalibratiemetingen!$R$13*Kalibratiemetingen!E544+Grafiek_kalibratiemetingen!$R$14</f>
        <v>6.3254930277041233</v>
      </c>
    </row>
    <row r="545" spans="7:7" x14ac:dyDescent="0.25">
      <c r="G545" s="40">
        <f>Grafiek_kalibratiemetingen!$R$13*Kalibratiemetingen!E545+Grafiek_kalibratiemetingen!$R$14</f>
        <v>6.3254930277041233</v>
      </c>
    </row>
    <row r="546" spans="7:7" x14ac:dyDescent="0.25">
      <c r="G546" s="40">
        <f>Grafiek_kalibratiemetingen!$R$13*Kalibratiemetingen!E546+Grafiek_kalibratiemetingen!$R$14</f>
        <v>6.3254930277041233</v>
      </c>
    </row>
    <row r="547" spans="7:7" x14ac:dyDescent="0.25">
      <c r="G547" s="40">
        <f>Grafiek_kalibratiemetingen!$R$13*Kalibratiemetingen!E547+Grafiek_kalibratiemetingen!$R$14</f>
        <v>6.3254930277041233</v>
      </c>
    </row>
    <row r="548" spans="7:7" x14ac:dyDescent="0.25">
      <c r="G548" s="40">
        <f>Grafiek_kalibratiemetingen!$R$13*Kalibratiemetingen!E548+Grafiek_kalibratiemetingen!$R$14</f>
        <v>6.3254930277041233</v>
      </c>
    </row>
    <row r="549" spans="7:7" x14ac:dyDescent="0.25">
      <c r="G549" s="40">
        <f>Grafiek_kalibratiemetingen!$R$13*Kalibratiemetingen!E549+Grafiek_kalibratiemetingen!$R$14</f>
        <v>6.3254930277041233</v>
      </c>
    </row>
    <row r="550" spans="7:7" x14ac:dyDescent="0.25">
      <c r="G550" s="40">
        <f>Grafiek_kalibratiemetingen!$R$13*Kalibratiemetingen!E550+Grafiek_kalibratiemetingen!$R$14</f>
        <v>6.3254930277041233</v>
      </c>
    </row>
    <row r="551" spans="7:7" x14ac:dyDescent="0.25">
      <c r="G551" s="40">
        <f>Grafiek_kalibratiemetingen!$R$13*Kalibratiemetingen!E551+Grafiek_kalibratiemetingen!$R$14</f>
        <v>6.3254930277041233</v>
      </c>
    </row>
    <row r="552" spans="7:7" x14ac:dyDescent="0.25">
      <c r="G552" s="40">
        <f>Grafiek_kalibratiemetingen!$R$13*Kalibratiemetingen!E552+Grafiek_kalibratiemetingen!$R$14</f>
        <v>6.3254930277041233</v>
      </c>
    </row>
    <row r="553" spans="7:7" x14ac:dyDescent="0.25">
      <c r="G553" s="40">
        <f>Grafiek_kalibratiemetingen!$R$13*Kalibratiemetingen!E553+Grafiek_kalibratiemetingen!$R$14</f>
        <v>6.3254930277041233</v>
      </c>
    </row>
    <row r="554" spans="7:7" x14ac:dyDescent="0.25">
      <c r="G554" s="40">
        <f>Grafiek_kalibratiemetingen!$R$13*Kalibratiemetingen!E554+Grafiek_kalibratiemetingen!$R$14</f>
        <v>6.3254930277041233</v>
      </c>
    </row>
    <row r="555" spans="7:7" x14ac:dyDescent="0.25">
      <c r="G555" s="40">
        <f>Grafiek_kalibratiemetingen!$R$13*Kalibratiemetingen!E555+Grafiek_kalibratiemetingen!$R$14</f>
        <v>6.3254930277041233</v>
      </c>
    </row>
    <row r="556" spans="7:7" x14ac:dyDescent="0.25">
      <c r="G556" s="40">
        <f>Grafiek_kalibratiemetingen!$R$13*Kalibratiemetingen!E556+Grafiek_kalibratiemetingen!$R$14</f>
        <v>6.3254930277041233</v>
      </c>
    </row>
    <row r="557" spans="7:7" x14ac:dyDescent="0.25">
      <c r="G557" s="40">
        <f>Grafiek_kalibratiemetingen!$R$13*Kalibratiemetingen!E557+Grafiek_kalibratiemetingen!$R$14</f>
        <v>6.3254930277041233</v>
      </c>
    </row>
    <row r="558" spans="7:7" x14ac:dyDescent="0.25">
      <c r="G558" s="40">
        <f>Grafiek_kalibratiemetingen!$R$13*Kalibratiemetingen!E558+Grafiek_kalibratiemetingen!$R$14</f>
        <v>6.3254930277041233</v>
      </c>
    </row>
    <row r="559" spans="7:7" x14ac:dyDescent="0.25">
      <c r="G559" s="40">
        <f>Grafiek_kalibratiemetingen!$R$13*Kalibratiemetingen!E559+Grafiek_kalibratiemetingen!$R$14</f>
        <v>6.3254930277041233</v>
      </c>
    </row>
    <row r="560" spans="7:7" x14ac:dyDescent="0.25">
      <c r="G560" s="40">
        <f>Grafiek_kalibratiemetingen!$R$13*Kalibratiemetingen!E560+Grafiek_kalibratiemetingen!$R$14</f>
        <v>6.3254930277041233</v>
      </c>
    </row>
    <row r="561" spans="7:7" x14ac:dyDescent="0.25">
      <c r="G561" s="40">
        <f>Grafiek_kalibratiemetingen!$R$13*Kalibratiemetingen!E561+Grafiek_kalibratiemetingen!$R$14</f>
        <v>6.3254930277041233</v>
      </c>
    </row>
    <row r="562" spans="7:7" x14ac:dyDescent="0.25">
      <c r="G562" s="40">
        <f>Grafiek_kalibratiemetingen!$R$13*Kalibratiemetingen!E562+Grafiek_kalibratiemetingen!$R$14</f>
        <v>6.3254930277041233</v>
      </c>
    </row>
    <row r="563" spans="7:7" x14ac:dyDescent="0.25">
      <c r="G563" s="40">
        <f>Grafiek_kalibratiemetingen!$R$13*Kalibratiemetingen!E563+Grafiek_kalibratiemetingen!$R$14</f>
        <v>6.3254930277041233</v>
      </c>
    </row>
    <row r="564" spans="7:7" x14ac:dyDescent="0.25">
      <c r="G564" s="40">
        <f>Grafiek_kalibratiemetingen!$R$13*Kalibratiemetingen!E564+Grafiek_kalibratiemetingen!$R$14</f>
        <v>6.3254930277041233</v>
      </c>
    </row>
    <row r="565" spans="7:7" x14ac:dyDescent="0.25">
      <c r="G565" s="40">
        <f>Grafiek_kalibratiemetingen!$R$13*Kalibratiemetingen!E565+Grafiek_kalibratiemetingen!$R$14</f>
        <v>6.3254930277041233</v>
      </c>
    </row>
    <row r="566" spans="7:7" x14ac:dyDescent="0.25">
      <c r="G566" s="40">
        <f>Grafiek_kalibratiemetingen!$R$13*Kalibratiemetingen!E566+Grafiek_kalibratiemetingen!$R$14</f>
        <v>6.3254930277041233</v>
      </c>
    </row>
    <row r="567" spans="7:7" x14ac:dyDescent="0.25">
      <c r="G567" s="40">
        <f>Grafiek_kalibratiemetingen!$R$13*Kalibratiemetingen!E567+Grafiek_kalibratiemetingen!$R$14</f>
        <v>6.3254930277041233</v>
      </c>
    </row>
    <row r="568" spans="7:7" x14ac:dyDescent="0.25">
      <c r="G568" s="40">
        <f>Grafiek_kalibratiemetingen!$R$13*Kalibratiemetingen!E568+Grafiek_kalibratiemetingen!$R$14</f>
        <v>6.3254930277041233</v>
      </c>
    </row>
    <row r="569" spans="7:7" x14ac:dyDescent="0.25">
      <c r="G569" s="40">
        <f>Grafiek_kalibratiemetingen!$R$13*Kalibratiemetingen!E569+Grafiek_kalibratiemetingen!$R$14</f>
        <v>6.3254930277041233</v>
      </c>
    </row>
    <row r="570" spans="7:7" x14ac:dyDescent="0.25">
      <c r="G570" s="40">
        <f>Grafiek_kalibratiemetingen!$R$13*Kalibratiemetingen!E570+Grafiek_kalibratiemetingen!$R$14</f>
        <v>6.3254930277041233</v>
      </c>
    </row>
    <row r="571" spans="7:7" x14ac:dyDescent="0.25">
      <c r="G571" s="40">
        <f>Grafiek_kalibratiemetingen!$R$13*Kalibratiemetingen!E571+Grafiek_kalibratiemetingen!$R$14</f>
        <v>6.3254930277041233</v>
      </c>
    </row>
    <row r="572" spans="7:7" x14ac:dyDescent="0.25">
      <c r="G572" s="40">
        <f>Grafiek_kalibratiemetingen!$R$13*Kalibratiemetingen!E572+Grafiek_kalibratiemetingen!$R$14</f>
        <v>6.3254930277041233</v>
      </c>
    </row>
    <row r="573" spans="7:7" x14ac:dyDescent="0.25">
      <c r="G573" s="40">
        <f>Grafiek_kalibratiemetingen!$R$13*Kalibratiemetingen!E573+Grafiek_kalibratiemetingen!$R$14</f>
        <v>6.3254930277041233</v>
      </c>
    </row>
  </sheetData>
  <conditionalFormatting sqref="B103:C1048576">
    <cfRule type="notContainsBlanks" dxfId="5" priority="9">
      <formula>LEN(TRIM(B103))&gt;0</formula>
    </cfRule>
  </conditionalFormatting>
  <conditionalFormatting sqref="D4:F1048576">
    <cfRule type="notContainsBlanks" dxfId="4" priority="7">
      <formula>LEN(TRIM(D4))&gt;0</formula>
    </cfRule>
  </conditionalFormatting>
  <conditionalFormatting sqref="G4:G1048576">
    <cfRule type="notContainsBlanks" dxfId="3" priority="2">
      <formula>LEN(TRIM(G4))&gt;0</formula>
    </cfRule>
  </conditionalFormatting>
  <conditionalFormatting sqref="B4:G1048576">
    <cfRule type="containsBlanks" dxfId="2" priority="1">
      <formula>LEN(TRIM(B4))=0</formula>
    </cfRule>
  </conditionalFormatting>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18"/>
  <sheetViews>
    <sheetView zoomScaleNormal="100" workbookViewId="0">
      <selection activeCell="B24" sqref="B24"/>
    </sheetView>
  </sheetViews>
  <sheetFormatPr defaultRowHeight="15" x14ac:dyDescent="0.25"/>
  <sheetData>
    <row r="1" spans="1:80" x14ac:dyDescent="0.25">
      <c r="A1" s="15" t="s">
        <v>34</v>
      </c>
    </row>
    <row r="3" spans="1:80" x14ac:dyDescent="0.25">
      <c r="A3" s="16" t="s">
        <v>9</v>
      </c>
      <c r="B3" s="17" t="s">
        <v>1</v>
      </c>
      <c r="C3" s="17" t="s">
        <v>2</v>
      </c>
      <c r="D3" s="17" t="s">
        <v>3</v>
      </c>
      <c r="E3" s="17" t="s">
        <v>4</v>
      </c>
      <c r="F3" s="17" t="s">
        <v>5</v>
      </c>
      <c r="G3" s="17" t="s">
        <v>6</v>
      </c>
      <c r="H3" s="17" t="s">
        <v>7</v>
      </c>
      <c r="I3" s="17" t="s">
        <v>8</v>
      </c>
      <c r="J3" s="17" t="s">
        <v>10</v>
      </c>
      <c r="K3" s="17" t="s">
        <v>11</v>
      </c>
      <c r="L3" s="17" t="s">
        <v>12</v>
      </c>
      <c r="M3" s="17" t="s">
        <v>14</v>
      </c>
      <c r="N3" s="17" t="s">
        <v>13</v>
      </c>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9"/>
    </row>
    <row r="4" spans="1:80" x14ac:dyDescent="0.25">
      <c r="A4" s="20">
        <v>729</v>
      </c>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2"/>
      <c r="BU4" s="23" t="s">
        <v>35</v>
      </c>
      <c r="BV4" s="21"/>
      <c r="BW4" s="21"/>
      <c r="BX4" s="21"/>
      <c r="BY4" s="21"/>
      <c r="BZ4" s="21"/>
      <c r="CA4" s="22"/>
      <c r="CB4" s="24" t="s">
        <v>36</v>
      </c>
    </row>
    <row r="5" spans="1:80" x14ac:dyDescent="0.25">
      <c r="A5" s="25">
        <v>121</v>
      </c>
      <c r="B5" s="26">
        <v>123</v>
      </c>
      <c r="C5" s="26">
        <v>173</v>
      </c>
      <c r="D5" s="26">
        <v>174</v>
      </c>
      <c r="E5" s="26">
        <v>175</v>
      </c>
      <c r="F5" s="26">
        <v>189</v>
      </c>
      <c r="G5" s="26">
        <v>195</v>
      </c>
      <c r="H5" s="26">
        <v>199</v>
      </c>
      <c r="I5" s="26">
        <v>203</v>
      </c>
      <c r="J5" s="26">
        <v>212</v>
      </c>
      <c r="K5" s="26">
        <v>215</v>
      </c>
      <c r="L5" s="26">
        <v>8647</v>
      </c>
      <c r="M5" s="26">
        <v>8649</v>
      </c>
      <c r="N5" s="26">
        <v>8667</v>
      </c>
      <c r="O5" s="26">
        <v>8703</v>
      </c>
      <c r="P5" s="26">
        <v>8705</v>
      </c>
      <c r="Q5" s="26">
        <v>8708</v>
      </c>
      <c r="R5" s="26">
        <v>8717</v>
      </c>
      <c r="S5" s="26">
        <v>8723</v>
      </c>
      <c r="T5" s="26">
        <v>8840</v>
      </c>
      <c r="U5" s="26">
        <v>8850</v>
      </c>
      <c r="V5" s="26">
        <v>8851</v>
      </c>
      <c r="W5" s="26">
        <v>8852</v>
      </c>
      <c r="X5" s="26">
        <v>8858</v>
      </c>
      <c r="Y5" s="26">
        <v>8892</v>
      </c>
      <c r="Z5" s="26">
        <v>8894</v>
      </c>
      <c r="AA5" s="26">
        <v>8895</v>
      </c>
      <c r="AB5" s="26">
        <v>8932</v>
      </c>
      <c r="AC5" s="26">
        <v>9161</v>
      </c>
      <c r="AD5" s="26">
        <v>9162</v>
      </c>
      <c r="AE5" s="26">
        <v>9163</v>
      </c>
      <c r="AF5" s="26">
        <v>9164</v>
      </c>
      <c r="AG5" s="26">
        <v>9165</v>
      </c>
      <c r="AH5" s="26">
        <v>9166</v>
      </c>
      <c r="AI5" s="26">
        <v>9171</v>
      </c>
      <c r="AJ5" s="26">
        <v>9172</v>
      </c>
      <c r="AK5" s="26">
        <v>9173</v>
      </c>
      <c r="AL5" s="26">
        <v>9174</v>
      </c>
      <c r="AM5" s="26">
        <v>9175</v>
      </c>
      <c r="AN5" s="26">
        <v>9176</v>
      </c>
      <c r="AO5" s="23">
        <v>9177</v>
      </c>
      <c r="AP5" s="22"/>
      <c r="AQ5" s="26">
        <v>9178</v>
      </c>
      <c r="AR5" s="26">
        <v>9179</v>
      </c>
      <c r="AS5" s="26">
        <v>9180</v>
      </c>
      <c r="AT5" s="26">
        <v>9182</v>
      </c>
      <c r="AU5" s="26">
        <v>9183</v>
      </c>
      <c r="AV5" s="26">
        <v>9185</v>
      </c>
      <c r="AW5" s="23">
        <v>9186</v>
      </c>
      <c r="AX5" s="22"/>
      <c r="AY5" s="26">
        <v>9188</v>
      </c>
      <c r="AZ5" s="23">
        <v>9189</v>
      </c>
      <c r="BA5" s="22"/>
      <c r="BB5" s="26">
        <v>9192</v>
      </c>
      <c r="BC5" s="26">
        <v>9199</v>
      </c>
      <c r="BD5" s="26">
        <v>9200</v>
      </c>
      <c r="BE5" s="26">
        <v>9201</v>
      </c>
      <c r="BF5" s="26">
        <v>9203</v>
      </c>
      <c r="BG5" s="23">
        <v>9204</v>
      </c>
      <c r="BH5" s="22"/>
      <c r="BI5" s="23">
        <v>9205</v>
      </c>
      <c r="BJ5" s="22"/>
      <c r="BK5" s="26">
        <v>9209</v>
      </c>
      <c r="BL5" s="26">
        <v>9210</v>
      </c>
      <c r="BM5" s="26">
        <v>9211</v>
      </c>
      <c r="BN5" s="26">
        <v>9212</v>
      </c>
      <c r="BO5" s="26">
        <v>9214</v>
      </c>
      <c r="BP5" s="26">
        <v>9216</v>
      </c>
      <c r="BQ5" s="26">
        <v>9238</v>
      </c>
      <c r="BR5" s="23" t="s">
        <v>35</v>
      </c>
      <c r="BS5" s="21"/>
      <c r="BT5" s="22"/>
      <c r="BU5" s="26">
        <v>210</v>
      </c>
      <c r="BV5" s="26">
        <v>211</v>
      </c>
      <c r="BW5" s="26">
        <v>212</v>
      </c>
      <c r="BX5" s="26">
        <v>214</v>
      </c>
      <c r="BY5" s="26">
        <v>215</v>
      </c>
      <c r="BZ5" s="26">
        <v>216</v>
      </c>
      <c r="CA5" s="26">
        <v>217</v>
      </c>
      <c r="CB5" s="27"/>
    </row>
    <row r="6" spans="1:80" x14ac:dyDescent="0.25">
      <c r="A6" s="25">
        <v>15.1</v>
      </c>
      <c r="B6" s="26">
        <v>12.1</v>
      </c>
      <c r="C6" s="26">
        <v>9.8000000000000007</v>
      </c>
      <c r="D6" s="26">
        <v>11</v>
      </c>
      <c r="E6" s="26">
        <v>11.2</v>
      </c>
      <c r="F6" s="26">
        <v>13.3</v>
      </c>
      <c r="G6" s="26">
        <v>12.8</v>
      </c>
      <c r="H6" s="26">
        <v>12.3</v>
      </c>
      <c r="I6" s="26">
        <v>13</v>
      </c>
      <c r="J6" s="26">
        <v>14.5</v>
      </c>
      <c r="K6" s="26">
        <v>13.9</v>
      </c>
      <c r="L6" s="26">
        <v>13.7</v>
      </c>
      <c r="M6" s="26">
        <v>14.8</v>
      </c>
      <c r="N6" s="26">
        <v>13.7</v>
      </c>
      <c r="O6" s="26">
        <v>17.8</v>
      </c>
      <c r="P6" s="26">
        <v>14.6</v>
      </c>
      <c r="Q6" s="26">
        <v>12</v>
      </c>
      <c r="R6" s="26">
        <v>14.6</v>
      </c>
      <c r="S6" s="26">
        <v>12</v>
      </c>
      <c r="T6" s="26">
        <v>10.8</v>
      </c>
      <c r="U6" s="26">
        <v>13.4</v>
      </c>
      <c r="V6" s="26">
        <v>10.8</v>
      </c>
      <c r="W6" s="26">
        <v>10.8</v>
      </c>
      <c r="X6" s="26">
        <v>10.8</v>
      </c>
      <c r="Y6" s="26">
        <v>11.2</v>
      </c>
      <c r="Z6" s="26">
        <v>13.8</v>
      </c>
      <c r="AA6" s="26">
        <v>11.8</v>
      </c>
      <c r="AB6" s="26">
        <v>11.4</v>
      </c>
      <c r="AC6" s="26">
        <v>13.9</v>
      </c>
      <c r="AD6" s="26">
        <v>13.1</v>
      </c>
      <c r="AE6" s="26">
        <v>13.1</v>
      </c>
      <c r="AF6" s="26">
        <v>13.9</v>
      </c>
      <c r="AG6" s="26">
        <v>11.8</v>
      </c>
      <c r="AH6" s="26">
        <v>11.6</v>
      </c>
      <c r="AI6" s="26">
        <v>12</v>
      </c>
      <c r="AJ6" s="26">
        <v>11.6</v>
      </c>
      <c r="AK6" s="26">
        <v>12.5</v>
      </c>
      <c r="AL6" s="26">
        <v>12.7</v>
      </c>
      <c r="AM6" s="26">
        <v>12.6</v>
      </c>
      <c r="AN6" s="26">
        <v>13.6</v>
      </c>
      <c r="AO6" s="26">
        <v>11.7</v>
      </c>
      <c r="AP6" s="26">
        <v>12</v>
      </c>
      <c r="AQ6" s="26">
        <v>13.2</v>
      </c>
      <c r="AR6" s="26">
        <v>12.8</v>
      </c>
      <c r="AS6" s="26">
        <v>13.2</v>
      </c>
      <c r="AT6" s="26">
        <v>13</v>
      </c>
      <c r="AU6" s="26">
        <v>14</v>
      </c>
      <c r="AV6" s="26">
        <v>13.9</v>
      </c>
      <c r="AW6" s="26">
        <v>13.2</v>
      </c>
      <c r="AX6" s="26">
        <v>13.5</v>
      </c>
      <c r="AY6" s="26">
        <v>12.9</v>
      </c>
      <c r="AZ6" s="26">
        <v>13.3</v>
      </c>
      <c r="BA6" s="26">
        <v>13.5</v>
      </c>
      <c r="BB6" s="26">
        <v>12.6</v>
      </c>
      <c r="BC6" s="26">
        <v>13.1</v>
      </c>
      <c r="BD6" s="26">
        <v>14.1</v>
      </c>
      <c r="BE6" s="26">
        <v>13.7</v>
      </c>
      <c r="BF6" s="26">
        <v>14.5</v>
      </c>
      <c r="BG6" s="26">
        <v>12.9</v>
      </c>
      <c r="BH6" s="26" t="s">
        <v>35</v>
      </c>
      <c r="BI6" s="26">
        <v>12.5</v>
      </c>
      <c r="BJ6" s="26" t="s">
        <v>35</v>
      </c>
      <c r="BK6" s="26">
        <v>13.2</v>
      </c>
      <c r="BL6" s="26">
        <v>11.4</v>
      </c>
      <c r="BM6" s="26">
        <v>10.9</v>
      </c>
      <c r="BN6" s="26">
        <v>13.3</v>
      </c>
      <c r="BO6" s="26">
        <v>11.9</v>
      </c>
      <c r="BP6" s="26">
        <v>14.4</v>
      </c>
      <c r="BQ6" s="26">
        <v>12.9</v>
      </c>
      <c r="BR6" s="26">
        <v>13.9</v>
      </c>
      <c r="BS6" s="26">
        <v>14.3</v>
      </c>
      <c r="BT6" s="26">
        <v>16.100000000000001</v>
      </c>
      <c r="BU6" s="26" t="s">
        <v>35</v>
      </c>
      <c r="BV6" s="26" t="s">
        <v>35</v>
      </c>
      <c r="BW6" s="26" t="s">
        <v>35</v>
      </c>
      <c r="BX6" s="26" t="s">
        <v>35</v>
      </c>
      <c r="BY6" s="26" t="s">
        <v>35</v>
      </c>
      <c r="BZ6" s="26" t="s">
        <v>35</v>
      </c>
      <c r="CA6" s="26">
        <v>11.8</v>
      </c>
      <c r="CB6" s="27"/>
    </row>
    <row r="7" spans="1:80" x14ac:dyDescent="0.25">
      <c r="A7" s="25" t="s">
        <v>35</v>
      </c>
      <c r="B7" s="26" t="s">
        <v>35</v>
      </c>
      <c r="C7" s="26">
        <v>31.4</v>
      </c>
      <c r="D7" s="26">
        <v>31.3</v>
      </c>
      <c r="E7" s="26">
        <v>31.3</v>
      </c>
      <c r="F7" s="26">
        <v>28.3</v>
      </c>
      <c r="G7" s="26">
        <v>27.5</v>
      </c>
      <c r="H7" s="26">
        <v>30.3</v>
      </c>
      <c r="I7" s="26">
        <v>30.3</v>
      </c>
      <c r="J7" s="26">
        <v>31.5</v>
      </c>
      <c r="K7" s="26">
        <v>31</v>
      </c>
      <c r="L7" s="26" t="s">
        <v>35</v>
      </c>
      <c r="M7" s="26" t="s">
        <v>35</v>
      </c>
      <c r="N7" s="26" t="s">
        <v>35</v>
      </c>
      <c r="O7" s="26" t="s">
        <v>35</v>
      </c>
      <c r="P7" s="26" t="s">
        <v>35</v>
      </c>
      <c r="Q7" s="26" t="s">
        <v>35</v>
      </c>
      <c r="R7" s="26" t="s">
        <v>35</v>
      </c>
      <c r="S7" s="26" t="s">
        <v>35</v>
      </c>
      <c r="T7" s="26">
        <v>31.6</v>
      </c>
      <c r="U7" s="26">
        <v>31.4</v>
      </c>
      <c r="V7" s="26">
        <v>31.5</v>
      </c>
      <c r="W7" s="26">
        <v>31.5</v>
      </c>
      <c r="X7" s="26">
        <v>31.6</v>
      </c>
      <c r="Y7" s="26">
        <v>31.3</v>
      </c>
      <c r="Z7" s="26">
        <v>31.8</v>
      </c>
      <c r="AA7" s="26">
        <v>31.7</v>
      </c>
      <c r="AB7" s="26">
        <v>27.7</v>
      </c>
      <c r="AC7" s="26">
        <v>28.1</v>
      </c>
      <c r="AD7" s="26">
        <v>27.5</v>
      </c>
      <c r="AE7" s="26">
        <v>27.6</v>
      </c>
      <c r="AF7" s="26">
        <v>27.5</v>
      </c>
      <c r="AG7" s="26">
        <v>27.8</v>
      </c>
      <c r="AH7" s="26">
        <v>28.1</v>
      </c>
      <c r="AI7" s="26">
        <v>28.3</v>
      </c>
      <c r="AJ7" s="26">
        <v>28.5</v>
      </c>
      <c r="AK7" s="26">
        <v>28.4</v>
      </c>
      <c r="AL7" s="26">
        <v>28.4</v>
      </c>
      <c r="AM7" s="26">
        <v>28.3</v>
      </c>
      <c r="AN7" s="26">
        <v>28.4</v>
      </c>
      <c r="AO7" s="26">
        <v>30.4</v>
      </c>
      <c r="AP7" s="26">
        <v>28.3</v>
      </c>
      <c r="AQ7" s="26">
        <v>28.3</v>
      </c>
      <c r="AR7" s="26">
        <v>28.2</v>
      </c>
      <c r="AS7" s="26">
        <v>28.2</v>
      </c>
      <c r="AT7" s="26">
        <v>28.4</v>
      </c>
      <c r="AU7" s="26">
        <v>28.4</v>
      </c>
      <c r="AV7" s="26">
        <v>28.4</v>
      </c>
      <c r="AW7" s="26">
        <v>28.3</v>
      </c>
      <c r="AX7" s="26">
        <v>30.3</v>
      </c>
      <c r="AY7" s="26">
        <v>28.8</v>
      </c>
      <c r="AZ7" s="26">
        <v>28.4</v>
      </c>
      <c r="BA7" s="26">
        <v>30.4</v>
      </c>
      <c r="BB7" s="26">
        <v>28.1</v>
      </c>
      <c r="BC7" s="26">
        <v>28.5</v>
      </c>
      <c r="BD7" s="26">
        <v>28.7</v>
      </c>
      <c r="BE7" s="26">
        <v>29</v>
      </c>
      <c r="BF7" s="26">
        <v>28.8</v>
      </c>
      <c r="BG7" s="26">
        <v>28.9</v>
      </c>
      <c r="BH7" s="26" t="s">
        <v>35</v>
      </c>
      <c r="BI7" s="26">
        <v>28.9</v>
      </c>
      <c r="BJ7" s="26" t="s">
        <v>35</v>
      </c>
      <c r="BK7" s="26">
        <v>30.2</v>
      </c>
      <c r="BL7" s="26">
        <v>30.2</v>
      </c>
      <c r="BM7" s="26">
        <v>30.3</v>
      </c>
      <c r="BN7" s="26">
        <v>30.2</v>
      </c>
      <c r="BO7" s="26">
        <v>30.3</v>
      </c>
      <c r="BP7" s="26">
        <v>30.1</v>
      </c>
      <c r="BQ7" s="26">
        <v>30.2</v>
      </c>
      <c r="BR7" s="26" t="s">
        <v>35</v>
      </c>
      <c r="BS7" s="26">
        <v>28.5</v>
      </c>
      <c r="BT7" s="26" t="s">
        <v>35</v>
      </c>
      <c r="BU7" s="26" t="s">
        <v>35</v>
      </c>
      <c r="BV7" s="26" t="s">
        <v>35</v>
      </c>
      <c r="BW7" s="26" t="s">
        <v>35</v>
      </c>
      <c r="BX7" s="26" t="s">
        <v>35</v>
      </c>
      <c r="BY7" s="26" t="s">
        <v>35</v>
      </c>
      <c r="BZ7" s="26" t="s">
        <v>35</v>
      </c>
      <c r="CA7" s="26">
        <v>29.3</v>
      </c>
      <c r="CB7" s="27"/>
    </row>
    <row r="8" spans="1:80" x14ac:dyDescent="0.25">
      <c r="A8" s="25" t="s">
        <v>35</v>
      </c>
      <c r="B8" s="26" t="s">
        <v>35</v>
      </c>
      <c r="C8" s="26" t="s">
        <v>22</v>
      </c>
      <c r="D8" s="26" t="s">
        <v>22</v>
      </c>
      <c r="E8" s="26" t="s">
        <v>22</v>
      </c>
      <c r="F8" s="26" t="s">
        <v>24</v>
      </c>
      <c r="G8" s="26" t="s">
        <v>24</v>
      </c>
      <c r="H8" s="26" t="s">
        <v>24</v>
      </c>
      <c r="I8" s="26" t="s">
        <v>24</v>
      </c>
      <c r="J8" s="26" t="s">
        <v>22</v>
      </c>
      <c r="K8" s="26" t="s">
        <v>24</v>
      </c>
      <c r="L8" s="26" t="s">
        <v>35</v>
      </c>
      <c r="M8" s="26" t="s">
        <v>35</v>
      </c>
      <c r="N8" s="26" t="s">
        <v>35</v>
      </c>
      <c r="O8" s="26" t="s">
        <v>35</v>
      </c>
      <c r="P8" s="26" t="s">
        <v>35</v>
      </c>
      <c r="Q8" s="26" t="s">
        <v>35</v>
      </c>
      <c r="R8" s="26" t="s">
        <v>35</v>
      </c>
      <c r="S8" s="26" t="s">
        <v>35</v>
      </c>
      <c r="T8" s="26" t="s">
        <v>22</v>
      </c>
      <c r="U8" s="26" t="s">
        <v>22</v>
      </c>
      <c r="V8" s="26" t="s">
        <v>22</v>
      </c>
      <c r="W8" s="26" t="s">
        <v>22</v>
      </c>
      <c r="X8" s="26" t="s">
        <v>22</v>
      </c>
      <c r="Y8" s="26" t="s">
        <v>22</v>
      </c>
      <c r="Z8" s="26" t="s">
        <v>22</v>
      </c>
      <c r="AA8" s="26" t="s">
        <v>22</v>
      </c>
      <c r="AB8" s="26" t="s">
        <v>24</v>
      </c>
      <c r="AC8" s="26" t="s">
        <v>24</v>
      </c>
      <c r="AD8" s="26" t="s">
        <v>23</v>
      </c>
      <c r="AE8" s="26" t="s">
        <v>24</v>
      </c>
      <c r="AF8" s="26" t="s">
        <v>24</v>
      </c>
      <c r="AG8" s="26" t="s">
        <v>23</v>
      </c>
      <c r="AH8" s="26" t="s">
        <v>24</v>
      </c>
      <c r="AI8" s="26" t="s">
        <v>24</v>
      </c>
      <c r="AJ8" s="26" t="s">
        <v>24</v>
      </c>
      <c r="AK8" s="26" t="s">
        <v>24</v>
      </c>
      <c r="AL8" s="26" t="s">
        <v>24</v>
      </c>
      <c r="AM8" s="26" t="s">
        <v>24</v>
      </c>
      <c r="AN8" s="26" t="s">
        <v>24</v>
      </c>
      <c r="AO8" s="26" t="s">
        <v>24</v>
      </c>
      <c r="AP8" s="26" t="s">
        <v>24</v>
      </c>
      <c r="AQ8" s="26" t="s">
        <v>24</v>
      </c>
      <c r="AR8" s="26" t="s">
        <v>24</v>
      </c>
      <c r="AS8" s="26" t="s">
        <v>24</v>
      </c>
      <c r="AT8" s="26" t="s">
        <v>24</v>
      </c>
      <c r="AU8" s="26" t="s">
        <v>24</v>
      </c>
      <c r="AV8" s="26" t="s">
        <v>24</v>
      </c>
      <c r="AW8" s="26" t="s">
        <v>24</v>
      </c>
      <c r="AX8" s="26" t="s">
        <v>24</v>
      </c>
      <c r="AY8" s="26" t="s">
        <v>24</v>
      </c>
      <c r="AZ8" s="26" t="s">
        <v>24</v>
      </c>
      <c r="BA8" s="26" t="s">
        <v>24</v>
      </c>
      <c r="BB8" s="26" t="s">
        <v>23</v>
      </c>
      <c r="BC8" s="26" t="s">
        <v>23</v>
      </c>
      <c r="BD8" s="26" t="s">
        <v>23</v>
      </c>
      <c r="BE8" s="26" t="s">
        <v>23</v>
      </c>
      <c r="BF8" s="26" t="s">
        <v>24</v>
      </c>
      <c r="BG8" s="26" t="s">
        <v>24</v>
      </c>
      <c r="BH8" s="26" t="s">
        <v>24</v>
      </c>
      <c r="BI8" s="26" t="s">
        <v>24</v>
      </c>
      <c r="BJ8" s="26" t="s">
        <v>24</v>
      </c>
      <c r="BK8" s="26" t="s">
        <v>24</v>
      </c>
      <c r="BL8" s="26" t="s">
        <v>24</v>
      </c>
      <c r="BM8" s="26" t="s">
        <v>24</v>
      </c>
      <c r="BN8" s="26" t="s">
        <v>24</v>
      </c>
      <c r="BO8" s="26" t="s">
        <v>24</v>
      </c>
      <c r="BP8" s="26" t="s">
        <v>24</v>
      </c>
      <c r="BQ8" s="26" t="s">
        <v>24</v>
      </c>
      <c r="BR8" s="26" t="s">
        <v>35</v>
      </c>
      <c r="BS8" s="26" t="s">
        <v>23</v>
      </c>
      <c r="BT8" s="26" t="s">
        <v>35</v>
      </c>
      <c r="BU8" s="26" t="s">
        <v>35</v>
      </c>
      <c r="BV8" s="26" t="s">
        <v>35</v>
      </c>
      <c r="BW8" s="26" t="s">
        <v>35</v>
      </c>
      <c r="BX8" s="26" t="s">
        <v>35</v>
      </c>
      <c r="BY8" s="26" t="s">
        <v>35</v>
      </c>
      <c r="BZ8" s="26" t="s">
        <v>35</v>
      </c>
      <c r="CA8" s="26" t="s">
        <v>35</v>
      </c>
      <c r="CB8" s="27"/>
    </row>
    <row r="9" spans="1:80" x14ac:dyDescent="0.25">
      <c r="A9" s="25">
        <v>21521</v>
      </c>
      <c r="B9" s="26">
        <v>21572</v>
      </c>
      <c r="C9" s="26">
        <v>22366</v>
      </c>
      <c r="D9" s="26">
        <v>22367</v>
      </c>
      <c r="E9" s="26">
        <v>22353</v>
      </c>
      <c r="F9" s="26">
        <v>21929</v>
      </c>
      <c r="G9" s="26">
        <v>22050</v>
      </c>
      <c r="H9" s="26">
        <v>21665</v>
      </c>
      <c r="I9" s="26">
        <v>21799</v>
      </c>
      <c r="J9" s="26">
        <v>22372</v>
      </c>
      <c r="K9" s="26">
        <v>21840</v>
      </c>
      <c r="L9" s="26">
        <v>21548</v>
      </c>
      <c r="M9" s="26">
        <v>21538</v>
      </c>
      <c r="N9" s="26">
        <v>21709</v>
      </c>
      <c r="O9" s="26">
        <v>21629</v>
      </c>
      <c r="P9" s="26">
        <v>21696</v>
      </c>
      <c r="Q9" s="26">
        <v>21719</v>
      </c>
      <c r="R9" s="26">
        <v>21686</v>
      </c>
      <c r="S9" s="26">
        <v>21682</v>
      </c>
      <c r="T9" s="26">
        <v>22203</v>
      </c>
      <c r="U9" s="26">
        <v>22217</v>
      </c>
      <c r="V9" s="26">
        <v>22216</v>
      </c>
      <c r="W9" s="26">
        <v>22215</v>
      </c>
      <c r="X9" s="26">
        <v>22212</v>
      </c>
      <c r="Y9" s="26">
        <v>22250</v>
      </c>
      <c r="Z9" s="26">
        <v>22306</v>
      </c>
      <c r="AA9" s="26">
        <v>22306</v>
      </c>
      <c r="AB9" s="26">
        <v>21987</v>
      </c>
      <c r="AC9" s="26">
        <v>21945</v>
      </c>
      <c r="AD9" s="26">
        <v>22004</v>
      </c>
      <c r="AE9" s="26">
        <v>22009</v>
      </c>
      <c r="AF9" s="26">
        <v>22016</v>
      </c>
      <c r="AG9" s="26">
        <v>21987</v>
      </c>
      <c r="AH9" s="26">
        <v>22057</v>
      </c>
      <c r="AI9" s="26">
        <v>22067</v>
      </c>
      <c r="AJ9" s="26">
        <v>22050</v>
      </c>
      <c r="AK9" s="26">
        <v>22053</v>
      </c>
      <c r="AL9" s="26">
        <v>22055</v>
      </c>
      <c r="AM9" s="26">
        <v>21986</v>
      </c>
      <c r="AN9" s="26">
        <v>22032</v>
      </c>
      <c r="AO9" s="26">
        <v>21816</v>
      </c>
      <c r="AP9" s="26">
        <v>21892</v>
      </c>
      <c r="AQ9" s="26">
        <v>21922</v>
      </c>
      <c r="AR9" s="26">
        <v>21923</v>
      </c>
      <c r="AS9" s="26">
        <v>21965</v>
      </c>
      <c r="AT9" s="26">
        <v>21875</v>
      </c>
      <c r="AU9" s="26">
        <v>21750</v>
      </c>
      <c r="AV9" s="26">
        <v>21809</v>
      </c>
      <c r="AW9" s="26">
        <v>21859</v>
      </c>
      <c r="AX9" s="26">
        <v>21824</v>
      </c>
      <c r="AY9" s="26">
        <v>22015</v>
      </c>
      <c r="AZ9" s="26">
        <v>21884</v>
      </c>
      <c r="BA9" s="26">
        <v>21815</v>
      </c>
      <c r="BB9" s="26">
        <v>21962</v>
      </c>
      <c r="BC9" s="26">
        <v>21900</v>
      </c>
      <c r="BD9" s="26">
        <v>21798</v>
      </c>
      <c r="BE9" s="26">
        <v>21874</v>
      </c>
      <c r="BF9" s="26">
        <v>22041</v>
      </c>
      <c r="BG9" s="26">
        <v>22008</v>
      </c>
      <c r="BH9" s="26">
        <v>22002</v>
      </c>
      <c r="BI9" s="26">
        <v>22034</v>
      </c>
      <c r="BJ9" s="26">
        <v>22005</v>
      </c>
      <c r="BK9" s="26">
        <v>21834</v>
      </c>
      <c r="BL9" s="26">
        <v>21820</v>
      </c>
      <c r="BM9" s="26">
        <v>21818</v>
      </c>
      <c r="BN9" s="26">
        <v>21815</v>
      </c>
      <c r="BO9" s="26">
        <v>21779</v>
      </c>
      <c r="BP9" s="26">
        <v>21799</v>
      </c>
      <c r="BQ9" s="26">
        <v>21841</v>
      </c>
      <c r="BR9" s="26">
        <v>21646</v>
      </c>
      <c r="BS9" s="26" t="s">
        <v>35</v>
      </c>
      <c r="BT9" s="26">
        <v>21647</v>
      </c>
      <c r="BU9" s="26">
        <v>21490</v>
      </c>
      <c r="BV9" s="26">
        <v>21633</v>
      </c>
      <c r="BW9" s="26">
        <v>21658</v>
      </c>
      <c r="BX9" s="26">
        <v>21573</v>
      </c>
      <c r="BY9" s="26">
        <v>21625</v>
      </c>
      <c r="BZ9" s="26">
        <v>21594</v>
      </c>
      <c r="CA9" s="26">
        <v>21646</v>
      </c>
      <c r="CB9" s="27"/>
    </row>
    <row r="10" spans="1:80" x14ac:dyDescent="0.25">
      <c r="A10" s="25">
        <v>5908</v>
      </c>
      <c r="B10" s="26">
        <v>4834</v>
      </c>
      <c r="C10" s="26">
        <v>1680</v>
      </c>
      <c r="D10" s="26">
        <v>3546</v>
      </c>
      <c r="E10" s="26">
        <v>3713</v>
      </c>
      <c r="F10" s="26">
        <v>5522</v>
      </c>
      <c r="G10" s="26">
        <v>4876</v>
      </c>
      <c r="H10" s="26">
        <v>4731</v>
      </c>
      <c r="I10" s="26">
        <v>5212</v>
      </c>
      <c r="J10" s="26">
        <v>4436</v>
      </c>
      <c r="K10" s="26">
        <v>5420</v>
      </c>
      <c r="L10" s="26">
        <v>5379</v>
      </c>
      <c r="M10" s="26">
        <v>5546</v>
      </c>
      <c r="N10" s="26">
        <v>4577</v>
      </c>
      <c r="O10" s="26">
        <v>6274</v>
      </c>
      <c r="P10" s="26">
        <v>5635</v>
      </c>
      <c r="Q10" s="26">
        <v>3728</v>
      </c>
      <c r="R10" s="26">
        <v>5617</v>
      </c>
      <c r="S10" s="26">
        <v>3935</v>
      </c>
      <c r="T10" s="26">
        <v>3097</v>
      </c>
      <c r="U10" s="26">
        <v>5232</v>
      </c>
      <c r="V10" s="26">
        <v>3339</v>
      </c>
      <c r="W10" s="26">
        <v>2723</v>
      </c>
      <c r="X10" s="26">
        <v>3076</v>
      </c>
      <c r="Y10" s="26">
        <v>3614</v>
      </c>
      <c r="Z10" s="26">
        <v>5720</v>
      </c>
      <c r="AA10" s="26">
        <v>4329</v>
      </c>
      <c r="AB10" s="26">
        <v>3899</v>
      </c>
      <c r="AC10" s="26">
        <v>5294</v>
      </c>
      <c r="AD10" s="26">
        <v>5068</v>
      </c>
      <c r="AE10" s="26">
        <v>5386</v>
      </c>
      <c r="AF10" s="26">
        <v>5589</v>
      </c>
      <c r="AG10" s="26">
        <v>4007</v>
      </c>
      <c r="AH10" s="26">
        <v>3902</v>
      </c>
      <c r="AI10" s="26">
        <v>4106</v>
      </c>
      <c r="AJ10" s="26">
        <v>4076</v>
      </c>
      <c r="AK10" s="26">
        <v>4590</v>
      </c>
      <c r="AL10" s="26">
        <v>4731</v>
      </c>
      <c r="AM10" s="26">
        <v>4788</v>
      </c>
      <c r="AN10" s="26">
        <v>4985</v>
      </c>
      <c r="AO10" s="26">
        <v>4255</v>
      </c>
      <c r="AP10" s="26">
        <v>4691</v>
      </c>
      <c r="AQ10" s="26">
        <v>5260</v>
      </c>
      <c r="AR10" s="26">
        <v>5089</v>
      </c>
      <c r="AS10" s="26">
        <v>4814</v>
      </c>
      <c r="AT10" s="26">
        <v>5037</v>
      </c>
      <c r="AU10" s="26">
        <v>5283</v>
      </c>
      <c r="AV10" s="26">
        <v>5348</v>
      </c>
      <c r="AW10" s="26">
        <v>5216</v>
      </c>
      <c r="AX10" s="26">
        <v>5282</v>
      </c>
      <c r="AY10" s="26">
        <v>4844</v>
      </c>
      <c r="AZ10" s="26">
        <v>5427</v>
      </c>
      <c r="BA10" s="26">
        <v>5477</v>
      </c>
      <c r="BB10" s="26">
        <v>4857</v>
      </c>
      <c r="BC10" s="26">
        <v>4905</v>
      </c>
      <c r="BD10" s="26">
        <v>5479</v>
      </c>
      <c r="BE10" s="26">
        <v>5222</v>
      </c>
      <c r="BF10" s="26">
        <v>5646</v>
      </c>
      <c r="BG10" s="26">
        <v>5110</v>
      </c>
      <c r="BH10" s="26">
        <v>5010</v>
      </c>
      <c r="BI10" s="26">
        <v>4960</v>
      </c>
      <c r="BJ10" s="26">
        <v>5007</v>
      </c>
      <c r="BK10" s="26">
        <v>5114</v>
      </c>
      <c r="BL10" s="26">
        <v>3842</v>
      </c>
      <c r="BM10" s="26">
        <v>3469</v>
      </c>
      <c r="BN10" s="26">
        <v>5365</v>
      </c>
      <c r="BO10" s="26">
        <v>4643</v>
      </c>
      <c r="BP10" s="26">
        <v>5525</v>
      </c>
      <c r="BQ10" s="26">
        <v>5180</v>
      </c>
      <c r="BR10" s="26">
        <v>5081</v>
      </c>
      <c r="BS10" s="26" t="s">
        <v>35</v>
      </c>
      <c r="BT10" s="26">
        <v>5908</v>
      </c>
      <c r="BU10" s="26">
        <v>4795</v>
      </c>
      <c r="BV10" s="26">
        <v>4844</v>
      </c>
      <c r="BW10" s="26">
        <v>3045</v>
      </c>
      <c r="BX10" s="26">
        <v>4823</v>
      </c>
      <c r="BY10" s="26">
        <v>5260</v>
      </c>
      <c r="BZ10" s="26">
        <v>4628</v>
      </c>
      <c r="CA10" s="26">
        <v>4323</v>
      </c>
      <c r="CB10" s="27"/>
    </row>
    <row r="11" spans="1:80" x14ac:dyDescent="0.25">
      <c r="A11" s="25">
        <v>31</v>
      </c>
      <c r="B11" s="26">
        <v>31</v>
      </c>
      <c r="C11" s="26">
        <v>26</v>
      </c>
      <c r="D11" s="26">
        <v>26</v>
      </c>
      <c r="E11" s="26">
        <v>26</v>
      </c>
      <c r="F11" s="26">
        <v>30</v>
      </c>
      <c r="G11" s="26">
        <v>30</v>
      </c>
      <c r="H11" s="26">
        <v>30</v>
      </c>
      <c r="I11" s="26">
        <v>30</v>
      </c>
      <c r="J11" s="26">
        <v>26</v>
      </c>
      <c r="K11" s="26">
        <v>30</v>
      </c>
      <c r="L11" s="26">
        <v>31</v>
      </c>
      <c r="M11" s="26">
        <v>31</v>
      </c>
      <c r="N11" s="26">
        <v>31</v>
      </c>
      <c r="O11" s="26">
        <v>30</v>
      </c>
      <c r="P11" s="26">
        <v>31</v>
      </c>
      <c r="Q11" s="26">
        <v>31</v>
      </c>
      <c r="R11" s="26">
        <v>33</v>
      </c>
      <c r="S11" s="26">
        <v>33</v>
      </c>
      <c r="T11" s="26">
        <v>25</v>
      </c>
      <c r="U11" s="26">
        <v>25</v>
      </c>
      <c r="V11" s="26">
        <v>26</v>
      </c>
      <c r="W11" s="26">
        <v>25</v>
      </c>
      <c r="X11" s="26">
        <v>26</v>
      </c>
      <c r="Y11" s="26">
        <v>25</v>
      </c>
      <c r="Z11" s="26">
        <v>26</v>
      </c>
      <c r="AA11" s="26">
        <v>26</v>
      </c>
      <c r="AB11" s="26">
        <v>30</v>
      </c>
      <c r="AC11" s="26">
        <v>30</v>
      </c>
      <c r="AD11" s="26">
        <v>30</v>
      </c>
      <c r="AE11" s="26">
        <v>30</v>
      </c>
      <c r="AF11" s="26">
        <v>30</v>
      </c>
      <c r="AG11" s="26">
        <v>30</v>
      </c>
      <c r="AH11" s="26">
        <v>30</v>
      </c>
      <c r="AI11" s="26">
        <v>30</v>
      </c>
      <c r="AJ11" s="26">
        <v>30</v>
      </c>
      <c r="AK11" s="26">
        <v>30</v>
      </c>
      <c r="AL11" s="26">
        <v>30</v>
      </c>
      <c r="AM11" s="26">
        <v>30</v>
      </c>
      <c r="AN11" s="26">
        <v>30</v>
      </c>
      <c r="AO11" s="26">
        <v>30</v>
      </c>
      <c r="AP11" s="26">
        <v>30</v>
      </c>
      <c r="AQ11" s="26">
        <v>30</v>
      </c>
      <c r="AR11" s="26">
        <v>30</v>
      </c>
      <c r="AS11" s="26">
        <v>30</v>
      </c>
      <c r="AT11" s="26">
        <v>30</v>
      </c>
      <c r="AU11" s="26">
        <v>29</v>
      </c>
      <c r="AV11" s="26">
        <v>30</v>
      </c>
      <c r="AW11" s="26">
        <v>30</v>
      </c>
      <c r="AX11" s="26">
        <v>31</v>
      </c>
      <c r="AY11" s="26">
        <v>30</v>
      </c>
      <c r="AZ11" s="26">
        <v>30</v>
      </c>
      <c r="BA11" s="26">
        <v>30</v>
      </c>
      <c r="BB11" s="26">
        <v>30</v>
      </c>
      <c r="BC11" s="26">
        <v>29</v>
      </c>
      <c r="BD11" s="26">
        <v>29</v>
      </c>
      <c r="BE11" s="26">
        <v>29</v>
      </c>
      <c r="BF11" s="26">
        <v>30</v>
      </c>
      <c r="BG11" s="26">
        <v>30</v>
      </c>
      <c r="BH11" s="26">
        <v>30</v>
      </c>
      <c r="BI11" s="26">
        <v>30</v>
      </c>
      <c r="BJ11" s="26">
        <v>30</v>
      </c>
      <c r="BK11" s="26">
        <v>31</v>
      </c>
      <c r="BL11" s="26">
        <v>31</v>
      </c>
      <c r="BM11" s="26">
        <v>31</v>
      </c>
      <c r="BN11" s="26">
        <v>31</v>
      </c>
      <c r="BO11" s="26">
        <v>31</v>
      </c>
      <c r="BP11" s="26">
        <v>31</v>
      </c>
      <c r="BQ11" s="26">
        <v>30</v>
      </c>
      <c r="BR11" s="26">
        <v>32</v>
      </c>
      <c r="BS11" s="26" t="s">
        <v>35</v>
      </c>
      <c r="BT11" s="26">
        <v>33</v>
      </c>
      <c r="BU11" s="26">
        <v>30</v>
      </c>
      <c r="BV11" s="26">
        <v>30</v>
      </c>
      <c r="BW11" s="26">
        <v>30</v>
      </c>
      <c r="BX11" s="26">
        <v>30</v>
      </c>
      <c r="BY11" s="26">
        <v>30</v>
      </c>
      <c r="BZ11" s="26">
        <v>30</v>
      </c>
      <c r="CA11" s="26">
        <v>30</v>
      </c>
      <c r="CB11" s="27"/>
    </row>
    <row r="12" spans="1:80" x14ac:dyDescent="0.25">
      <c r="A12" s="25" t="s">
        <v>15</v>
      </c>
      <c r="B12" s="26" t="s">
        <v>15</v>
      </c>
      <c r="C12" s="26" t="s">
        <v>15</v>
      </c>
      <c r="D12" s="26" t="s">
        <v>15</v>
      </c>
      <c r="E12" s="26" t="s">
        <v>15</v>
      </c>
      <c r="F12" s="26" t="s">
        <v>15</v>
      </c>
      <c r="G12" s="26" t="s">
        <v>15</v>
      </c>
      <c r="H12" s="26" t="s">
        <v>15</v>
      </c>
      <c r="I12" s="26" t="s">
        <v>15</v>
      </c>
      <c r="J12" s="26" t="s">
        <v>15</v>
      </c>
      <c r="K12" s="26" t="s">
        <v>15</v>
      </c>
      <c r="L12" s="26" t="s">
        <v>15</v>
      </c>
      <c r="M12" s="26" t="s">
        <v>15</v>
      </c>
      <c r="N12" s="26" t="s">
        <v>15</v>
      </c>
      <c r="O12" s="26" t="s">
        <v>15</v>
      </c>
      <c r="P12" s="26" t="s">
        <v>15</v>
      </c>
      <c r="Q12" s="26" t="s">
        <v>15</v>
      </c>
      <c r="R12" s="26" t="s">
        <v>15</v>
      </c>
      <c r="S12" s="26" t="s">
        <v>15</v>
      </c>
      <c r="T12" s="26" t="s">
        <v>15</v>
      </c>
      <c r="U12" s="26" t="s">
        <v>15</v>
      </c>
      <c r="V12" s="26" t="s">
        <v>15</v>
      </c>
      <c r="W12" s="26" t="s">
        <v>15</v>
      </c>
      <c r="X12" s="26" t="s">
        <v>15</v>
      </c>
      <c r="Y12" s="26" t="s">
        <v>15</v>
      </c>
      <c r="Z12" s="26" t="s">
        <v>15</v>
      </c>
      <c r="AA12" s="26" t="s">
        <v>15</v>
      </c>
      <c r="AB12" s="26" t="s">
        <v>15</v>
      </c>
      <c r="AC12" s="26" t="s">
        <v>15</v>
      </c>
      <c r="AD12" s="26" t="s">
        <v>15</v>
      </c>
      <c r="AE12" s="26" t="s">
        <v>15</v>
      </c>
      <c r="AF12" s="26" t="s">
        <v>15</v>
      </c>
      <c r="AG12" s="26" t="s">
        <v>15</v>
      </c>
      <c r="AH12" s="26" t="s">
        <v>15</v>
      </c>
      <c r="AI12" s="26" t="s">
        <v>15</v>
      </c>
      <c r="AJ12" s="26" t="s">
        <v>15</v>
      </c>
      <c r="AK12" s="26" t="s">
        <v>15</v>
      </c>
      <c r="AL12" s="26" t="s">
        <v>15</v>
      </c>
      <c r="AM12" s="26" t="s">
        <v>15</v>
      </c>
      <c r="AN12" s="26" t="s">
        <v>15</v>
      </c>
      <c r="AO12" s="26" t="s">
        <v>15</v>
      </c>
      <c r="AP12" s="26" t="s">
        <v>15</v>
      </c>
      <c r="AQ12" s="26" t="s">
        <v>15</v>
      </c>
      <c r="AR12" s="26" t="s">
        <v>15</v>
      </c>
      <c r="AS12" s="26" t="s">
        <v>15</v>
      </c>
      <c r="AT12" s="26" t="s">
        <v>15</v>
      </c>
      <c r="AU12" s="26" t="s">
        <v>15</v>
      </c>
      <c r="AV12" s="26" t="s">
        <v>15</v>
      </c>
      <c r="AW12" s="26" t="s">
        <v>15</v>
      </c>
      <c r="AX12" s="26" t="s">
        <v>15</v>
      </c>
      <c r="AY12" s="26" t="s">
        <v>15</v>
      </c>
      <c r="AZ12" s="26" t="s">
        <v>15</v>
      </c>
      <c r="BA12" s="26" t="s">
        <v>15</v>
      </c>
      <c r="BB12" s="26" t="s">
        <v>15</v>
      </c>
      <c r="BC12" s="26" t="s">
        <v>15</v>
      </c>
      <c r="BD12" s="26" t="s">
        <v>15</v>
      </c>
      <c r="BE12" s="26" t="s">
        <v>15</v>
      </c>
      <c r="BF12" s="26" t="s">
        <v>15</v>
      </c>
      <c r="BG12" s="26" t="s">
        <v>15</v>
      </c>
      <c r="BH12" s="26" t="s">
        <v>15</v>
      </c>
      <c r="BI12" s="26" t="s">
        <v>15</v>
      </c>
      <c r="BJ12" s="26" t="s">
        <v>15</v>
      </c>
      <c r="BK12" s="26" t="s">
        <v>15</v>
      </c>
      <c r="BL12" s="26" t="s">
        <v>15</v>
      </c>
      <c r="BM12" s="26" t="s">
        <v>15</v>
      </c>
      <c r="BN12" s="26" t="s">
        <v>15</v>
      </c>
      <c r="BO12" s="26" t="s">
        <v>15</v>
      </c>
      <c r="BP12" s="26" t="s">
        <v>15</v>
      </c>
      <c r="BQ12" s="26" t="s">
        <v>15</v>
      </c>
      <c r="BR12" s="26" t="s">
        <v>15</v>
      </c>
      <c r="BS12" s="26" t="s">
        <v>15</v>
      </c>
      <c r="BT12" s="26" t="s">
        <v>15</v>
      </c>
      <c r="BU12" s="26" t="s">
        <v>35</v>
      </c>
      <c r="BV12" s="26" t="s">
        <v>35</v>
      </c>
      <c r="BW12" s="26" t="s">
        <v>35</v>
      </c>
      <c r="BX12" s="26" t="s">
        <v>35</v>
      </c>
      <c r="BY12" s="26" t="s">
        <v>35</v>
      </c>
      <c r="BZ12" s="26" t="s">
        <v>35</v>
      </c>
      <c r="CA12" s="26" t="s">
        <v>35</v>
      </c>
      <c r="CB12" s="27"/>
    </row>
    <row r="13" spans="1:80" x14ac:dyDescent="0.25">
      <c r="A13" s="25" t="s">
        <v>16</v>
      </c>
      <c r="B13" s="26" t="s">
        <v>16</v>
      </c>
      <c r="C13" s="26" t="s">
        <v>16</v>
      </c>
      <c r="D13" s="26" t="s">
        <v>16</v>
      </c>
      <c r="E13" s="26" t="s">
        <v>16</v>
      </c>
      <c r="F13" s="26" t="s">
        <v>16</v>
      </c>
      <c r="G13" s="26" t="s">
        <v>16</v>
      </c>
      <c r="H13" s="26" t="s">
        <v>16</v>
      </c>
      <c r="I13" s="26" t="s">
        <v>16</v>
      </c>
      <c r="J13" s="26" t="s">
        <v>16</v>
      </c>
      <c r="K13" s="26" t="s">
        <v>16</v>
      </c>
      <c r="L13" s="26" t="s">
        <v>16</v>
      </c>
      <c r="M13" s="26" t="s">
        <v>16</v>
      </c>
      <c r="N13" s="26" t="s">
        <v>16</v>
      </c>
      <c r="O13" s="26" t="s">
        <v>16</v>
      </c>
      <c r="P13" s="26" t="s">
        <v>16</v>
      </c>
      <c r="Q13" s="26" t="s">
        <v>16</v>
      </c>
      <c r="R13" s="26" t="s">
        <v>16</v>
      </c>
      <c r="S13" s="26" t="s">
        <v>16</v>
      </c>
      <c r="T13" s="26" t="s">
        <v>16</v>
      </c>
      <c r="U13" s="26" t="s">
        <v>16</v>
      </c>
      <c r="V13" s="26" t="s">
        <v>16</v>
      </c>
      <c r="W13" s="26" t="s">
        <v>16</v>
      </c>
      <c r="X13" s="26" t="s">
        <v>16</v>
      </c>
      <c r="Y13" s="26" t="s">
        <v>16</v>
      </c>
      <c r="Z13" s="26" t="s">
        <v>16</v>
      </c>
      <c r="AA13" s="26" t="s">
        <v>16</v>
      </c>
      <c r="AB13" s="26" t="s">
        <v>16</v>
      </c>
      <c r="AC13" s="26" t="s">
        <v>16</v>
      </c>
      <c r="AD13" s="26" t="s">
        <v>16</v>
      </c>
      <c r="AE13" s="26" t="s">
        <v>16</v>
      </c>
      <c r="AF13" s="26" t="s">
        <v>16</v>
      </c>
      <c r="AG13" s="26" t="s">
        <v>16</v>
      </c>
      <c r="AH13" s="26" t="s">
        <v>16</v>
      </c>
      <c r="AI13" s="26" t="s">
        <v>16</v>
      </c>
      <c r="AJ13" s="26" t="s">
        <v>16</v>
      </c>
      <c r="AK13" s="26" t="s">
        <v>16</v>
      </c>
      <c r="AL13" s="26" t="s">
        <v>16</v>
      </c>
      <c r="AM13" s="26" t="s">
        <v>16</v>
      </c>
      <c r="AN13" s="26" t="s">
        <v>16</v>
      </c>
      <c r="AO13" s="26" t="s">
        <v>16</v>
      </c>
      <c r="AP13" s="26" t="s">
        <v>16</v>
      </c>
      <c r="AQ13" s="26" t="s">
        <v>16</v>
      </c>
      <c r="AR13" s="26" t="s">
        <v>16</v>
      </c>
      <c r="AS13" s="26" t="s">
        <v>16</v>
      </c>
      <c r="AT13" s="26" t="s">
        <v>16</v>
      </c>
      <c r="AU13" s="26" t="s">
        <v>16</v>
      </c>
      <c r="AV13" s="26" t="s">
        <v>16</v>
      </c>
      <c r="AW13" s="26" t="s">
        <v>16</v>
      </c>
      <c r="AX13" s="26" t="s">
        <v>16</v>
      </c>
      <c r="AY13" s="26" t="s">
        <v>16</v>
      </c>
      <c r="AZ13" s="26" t="s">
        <v>16</v>
      </c>
      <c r="BA13" s="26" t="s">
        <v>16</v>
      </c>
      <c r="BB13" s="26" t="s">
        <v>16</v>
      </c>
      <c r="BC13" s="26" t="s">
        <v>16</v>
      </c>
      <c r="BD13" s="26" t="s">
        <v>16</v>
      </c>
      <c r="BE13" s="26" t="s">
        <v>16</v>
      </c>
      <c r="BF13" s="26" t="s">
        <v>16</v>
      </c>
      <c r="BG13" s="26" t="s">
        <v>16</v>
      </c>
      <c r="BH13" s="26" t="s">
        <v>16</v>
      </c>
      <c r="BI13" s="26" t="s">
        <v>16</v>
      </c>
      <c r="BJ13" s="26" t="s">
        <v>16</v>
      </c>
      <c r="BK13" s="26" t="s">
        <v>16</v>
      </c>
      <c r="BL13" s="26" t="s">
        <v>16</v>
      </c>
      <c r="BM13" s="26" t="s">
        <v>16</v>
      </c>
      <c r="BN13" s="26" t="s">
        <v>16</v>
      </c>
      <c r="BO13" s="26" t="s">
        <v>16</v>
      </c>
      <c r="BP13" s="26" t="s">
        <v>16</v>
      </c>
      <c r="BQ13" s="26" t="s">
        <v>16</v>
      </c>
      <c r="BR13" s="26" t="s">
        <v>16</v>
      </c>
      <c r="BS13" s="26" t="s">
        <v>16</v>
      </c>
      <c r="BT13" s="26" t="s">
        <v>16</v>
      </c>
      <c r="BU13" s="26" t="s">
        <v>35</v>
      </c>
      <c r="BV13" s="26" t="s">
        <v>35</v>
      </c>
      <c r="BW13" s="26" t="s">
        <v>35</v>
      </c>
      <c r="BX13" s="26" t="s">
        <v>35</v>
      </c>
      <c r="BY13" s="26" t="s">
        <v>35</v>
      </c>
      <c r="BZ13" s="26" t="s">
        <v>35</v>
      </c>
      <c r="CA13" s="26" t="s">
        <v>35</v>
      </c>
      <c r="CB13" s="27"/>
    </row>
    <row r="14" spans="1:80" x14ac:dyDescent="0.25">
      <c r="A14" s="25" t="s">
        <v>17</v>
      </c>
      <c r="B14" s="26" t="s">
        <v>17</v>
      </c>
      <c r="C14" s="26" t="s">
        <v>17</v>
      </c>
      <c r="D14" s="26" t="s">
        <v>17</v>
      </c>
      <c r="E14" s="26" t="s">
        <v>17</v>
      </c>
      <c r="F14" s="26" t="s">
        <v>17</v>
      </c>
      <c r="G14" s="26" t="s">
        <v>17</v>
      </c>
      <c r="H14" s="26" t="s">
        <v>17</v>
      </c>
      <c r="I14" s="26" t="s">
        <v>17</v>
      </c>
      <c r="J14" s="26" t="s">
        <v>17</v>
      </c>
      <c r="K14" s="26" t="s">
        <v>17</v>
      </c>
      <c r="L14" s="26" t="s">
        <v>17</v>
      </c>
      <c r="M14" s="26" t="s">
        <v>17</v>
      </c>
      <c r="N14" s="26" t="s">
        <v>17</v>
      </c>
      <c r="O14" s="26" t="s">
        <v>17</v>
      </c>
      <c r="P14" s="26" t="s">
        <v>17</v>
      </c>
      <c r="Q14" s="26" t="s">
        <v>17</v>
      </c>
      <c r="R14" s="26" t="s">
        <v>17</v>
      </c>
      <c r="S14" s="26" t="s">
        <v>17</v>
      </c>
      <c r="T14" s="26" t="s">
        <v>17</v>
      </c>
      <c r="U14" s="26" t="s">
        <v>17</v>
      </c>
      <c r="V14" s="26" t="s">
        <v>17</v>
      </c>
      <c r="W14" s="26" t="s">
        <v>17</v>
      </c>
      <c r="X14" s="26" t="s">
        <v>17</v>
      </c>
      <c r="Y14" s="26" t="s">
        <v>17</v>
      </c>
      <c r="Z14" s="26" t="s">
        <v>17</v>
      </c>
      <c r="AA14" s="26" t="s">
        <v>17</v>
      </c>
      <c r="AB14" s="26" t="s">
        <v>17</v>
      </c>
      <c r="AC14" s="26" t="s">
        <v>17</v>
      </c>
      <c r="AD14" s="26" t="s">
        <v>17</v>
      </c>
      <c r="AE14" s="26" t="s">
        <v>17</v>
      </c>
      <c r="AF14" s="26" t="s">
        <v>17</v>
      </c>
      <c r="AG14" s="26" t="s">
        <v>17</v>
      </c>
      <c r="AH14" s="26" t="s">
        <v>17</v>
      </c>
      <c r="AI14" s="26" t="s">
        <v>17</v>
      </c>
      <c r="AJ14" s="26" t="s">
        <v>17</v>
      </c>
      <c r="AK14" s="26" t="s">
        <v>17</v>
      </c>
      <c r="AL14" s="26" t="s">
        <v>17</v>
      </c>
      <c r="AM14" s="26" t="s">
        <v>17</v>
      </c>
      <c r="AN14" s="26" t="s">
        <v>17</v>
      </c>
      <c r="AO14" s="26" t="s">
        <v>17</v>
      </c>
      <c r="AP14" s="26" t="s">
        <v>17</v>
      </c>
      <c r="AQ14" s="26" t="s">
        <v>17</v>
      </c>
      <c r="AR14" s="26" t="s">
        <v>17</v>
      </c>
      <c r="AS14" s="26" t="s">
        <v>17</v>
      </c>
      <c r="AT14" s="26" t="s">
        <v>17</v>
      </c>
      <c r="AU14" s="26" t="s">
        <v>17</v>
      </c>
      <c r="AV14" s="26" t="s">
        <v>17</v>
      </c>
      <c r="AW14" s="26" t="s">
        <v>17</v>
      </c>
      <c r="AX14" s="26" t="s">
        <v>17</v>
      </c>
      <c r="AY14" s="26" t="s">
        <v>17</v>
      </c>
      <c r="AZ14" s="26" t="s">
        <v>17</v>
      </c>
      <c r="BA14" s="26" t="s">
        <v>17</v>
      </c>
      <c r="BB14" s="26" t="s">
        <v>17</v>
      </c>
      <c r="BC14" s="26" t="s">
        <v>17</v>
      </c>
      <c r="BD14" s="26" t="s">
        <v>17</v>
      </c>
      <c r="BE14" s="26" t="s">
        <v>17</v>
      </c>
      <c r="BF14" s="26" t="s">
        <v>17</v>
      </c>
      <c r="BG14" s="26" t="s">
        <v>17</v>
      </c>
      <c r="BH14" s="26" t="s">
        <v>17</v>
      </c>
      <c r="BI14" s="26" t="s">
        <v>17</v>
      </c>
      <c r="BJ14" s="26" t="s">
        <v>17</v>
      </c>
      <c r="BK14" s="26" t="s">
        <v>17</v>
      </c>
      <c r="BL14" s="26" t="s">
        <v>17</v>
      </c>
      <c r="BM14" s="26" t="s">
        <v>17</v>
      </c>
      <c r="BN14" s="26" t="s">
        <v>17</v>
      </c>
      <c r="BO14" s="26" t="s">
        <v>17</v>
      </c>
      <c r="BP14" s="26" t="s">
        <v>17</v>
      </c>
      <c r="BQ14" s="26" t="s">
        <v>17</v>
      </c>
      <c r="BR14" s="26" t="s">
        <v>17</v>
      </c>
      <c r="BS14" s="26" t="s">
        <v>17</v>
      </c>
      <c r="BT14" s="26" t="s">
        <v>17</v>
      </c>
      <c r="BU14" s="26" t="s">
        <v>35</v>
      </c>
      <c r="BV14" s="26" t="s">
        <v>35</v>
      </c>
      <c r="BW14" s="26" t="s">
        <v>35</v>
      </c>
      <c r="BX14" s="26" t="s">
        <v>35</v>
      </c>
      <c r="BY14" s="26" t="s">
        <v>35</v>
      </c>
      <c r="BZ14" s="26" t="s">
        <v>35</v>
      </c>
      <c r="CA14" s="26" t="s">
        <v>35</v>
      </c>
      <c r="CB14" s="27"/>
    </row>
    <row r="15" spans="1:80" x14ac:dyDescent="0.25">
      <c r="A15" s="28">
        <v>42551</v>
      </c>
      <c r="B15" s="29">
        <v>42551</v>
      </c>
      <c r="C15" s="29">
        <v>42556</v>
      </c>
      <c r="D15" s="29">
        <v>42556</v>
      </c>
      <c r="E15" s="29">
        <v>42556</v>
      </c>
      <c r="F15" s="29">
        <v>42562</v>
      </c>
      <c r="G15" s="29">
        <v>42562</v>
      </c>
      <c r="H15" s="29">
        <v>42564</v>
      </c>
      <c r="I15" s="29">
        <v>42564</v>
      </c>
      <c r="J15" s="29">
        <v>42556</v>
      </c>
      <c r="K15" s="29">
        <v>42564</v>
      </c>
      <c r="L15" s="29">
        <v>42551</v>
      </c>
      <c r="M15" s="29">
        <v>42551</v>
      </c>
      <c r="N15" s="29">
        <v>42551</v>
      </c>
      <c r="O15" s="29">
        <v>42551</v>
      </c>
      <c r="P15" s="29">
        <v>42551</v>
      </c>
      <c r="Q15" s="29">
        <v>42551</v>
      </c>
      <c r="R15" s="29">
        <v>42551</v>
      </c>
      <c r="S15" s="29">
        <v>42551</v>
      </c>
      <c r="T15" s="29">
        <v>42556</v>
      </c>
      <c r="U15" s="29">
        <v>42556</v>
      </c>
      <c r="V15" s="29">
        <v>42556</v>
      </c>
      <c r="W15" s="29">
        <v>42556</v>
      </c>
      <c r="X15" s="29">
        <v>42556</v>
      </c>
      <c r="Y15" s="29">
        <v>42556</v>
      </c>
      <c r="Z15" s="29">
        <v>42556</v>
      </c>
      <c r="AA15" s="29">
        <v>42556</v>
      </c>
      <c r="AB15" s="29">
        <v>42562</v>
      </c>
      <c r="AC15" s="29">
        <v>42562</v>
      </c>
      <c r="AD15" s="29">
        <v>42562</v>
      </c>
      <c r="AE15" s="29">
        <v>42562</v>
      </c>
      <c r="AF15" s="29">
        <v>42562</v>
      </c>
      <c r="AG15" s="29">
        <v>42562</v>
      </c>
      <c r="AH15" s="29">
        <v>42562</v>
      </c>
      <c r="AI15" s="29">
        <v>42562</v>
      </c>
      <c r="AJ15" s="29">
        <v>42562</v>
      </c>
      <c r="AK15" s="29">
        <v>42562</v>
      </c>
      <c r="AL15" s="29">
        <v>42562</v>
      </c>
      <c r="AM15" s="29">
        <v>42562</v>
      </c>
      <c r="AN15" s="29">
        <v>42562</v>
      </c>
      <c r="AO15" s="29">
        <v>42564</v>
      </c>
      <c r="AP15" s="29">
        <v>42562</v>
      </c>
      <c r="AQ15" s="29">
        <v>42562</v>
      </c>
      <c r="AR15" s="29">
        <v>42562</v>
      </c>
      <c r="AS15" s="29">
        <v>42562</v>
      </c>
      <c r="AT15" s="29">
        <v>42562</v>
      </c>
      <c r="AU15" s="29">
        <v>42562</v>
      </c>
      <c r="AV15" s="29">
        <v>42562</v>
      </c>
      <c r="AW15" s="29">
        <v>42562</v>
      </c>
      <c r="AX15" s="29">
        <v>42564</v>
      </c>
      <c r="AY15" s="29">
        <v>42562</v>
      </c>
      <c r="AZ15" s="29">
        <v>42562</v>
      </c>
      <c r="BA15" s="29">
        <v>42564</v>
      </c>
      <c r="BB15" s="29">
        <v>42562</v>
      </c>
      <c r="BC15" s="29">
        <v>42562</v>
      </c>
      <c r="BD15" s="29">
        <v>42562</v>
      </c>
      <c r="BE15" s="29">
        <v>42562</v>
      </c>
      <c r="BF15" s="29">
        <v>42562</v>
      </c>
      <c r="BG15" s="29">
        <v>42562</v>
      </c>
      <c r="BH15" s="29">
        <v>42562</v>
      </c>
      <c r="BI15" s="29">
        <v>42562</v>
      </c>
      <c r="BJ15" s="29">
        <v>42562</v>
      </c>
      <c r="BK15" s="29">
        <v>42564</v>
      </c>
      <c r="BL15" s="29">
        <v>42564</v>
      </c>
      <c r="BM15" s="29">
        <v>42564</v>
      </c>
      <c r="BN15" s="29">
        <v>42564</v>
      </c>
      <c r="BO15" s="29">
        <v>42564</v>
      </c>
      <c r="BP15" s="29">
        <v>42564</v>
      </c>
      <c r="BQ15" s="29">
        <v>42564</v>
      </c>
      <c r="BR15" s="29">
        <v>42551</v>
      </c>
      <c r="BS15" s="29">
        <v>42562</v>
      </c>
      <c r="BT15" s="29">
        <v>42551</v>
      </c>
      <c r="BU15" s="29" t="s">
        <v>28</v>
      </c>
      <c r="BV15" s="29" t="s">
        <v>35</v>
      </c>
      <c r="BW15" s="29" t="s">
        <v>35</v>
      </c>
      <c r="BX15" s="29" t="s">
        <v>35</v>
      </c>
      <c r="BY15" s="29" t="s">
        <v>35</v>
      </c>
      <c r="BZ15" s="29" t="s">
        <v>35</v>
      </c>
      <c r="CA15" s="29" t="s">
        <v>35</v>
      </c>
      <c r="CB15" s="30"/>
    </row>
    <row r="16" spans="1:80" x14ac:dyDescent="0.25">
      <c r="A16" s="31" t="s">
        <v>21</v>
      </c>
      <c r="B16" s="32" t="s">
        <v>19</v>
      </c>
      <c r="C16" s="32" t="s">
        <v>35</v>
      </c>
      <c r="D16" s="32" t="s">
        <v>35</v>
      </c>
      <c r="E16" s="32" t="s">
        <v>35</v>
      </c>
      <c r="F16" s="32" t="s">
        <v>35</v>
      </c>
      <c r="G16" s="32" t="s">
        <v>35</v>
      </c>
      <c r="H16" s="32" t="s">
        <v>35</v>
      </c>
      <c r="I16" s="32" t="s">
        <v>35</v>
      </c>
      <c r="J16" s="32" t="s">
        <v>35</v>
      </c>
      <c r="K16" s="32" t="s">
        <v>35</v>
      </c>
      <c r="L16" s="32" t="s">
        <v>19</v>
      </c>
      <c r="M16" s="32" t="s">
        <v>19</v>
      </c>
      <c r="N16" s="32" t="s">
        <v>19</v>
      </c>
      <c r="O16" s="32" t="s">
        <v>19</v>
      </c>
      <c r="P16" s="32" t="s">
        <v>19</v>
      </c>
      <c r="Q16" s="32" t="s">
        <v>19</v>
      </c>
      <c r="R16" s="32" t="s">
        <v>19</v>
      </c>
      <c r="S16" s="32" t="s">
        <v>19</v>
      </c>
      <c r="T16" s="32" t="s">
        <v>35</v>
      </c>
      <c r="U16" s="32" t="s">
        <v>35</v>
      </c>
      <c r="V16" s="32" t="s">
        <v>35</v>
      </c>
      <c r="W16" s="32" t="s">
        <v>35</v>
      </c>
      <c r="X16" s="32" t="s">
        <v>35</v>
      </c>
      <c r="Y16" s="32" t="s">
        <v>35</v>
      </c>
      <c r="Z16" s="32" t="s">
        <v>35</v>
      </c>
      <c r="AA16" s="32" t="s">
        <v>35</v>
      </c>
      <c r="AB16" s="32" t="s">
        <v>35</v>
      </c>
      <c r="AC16" s="32" t="s">
        <v>35</v>
      </c>
      <c r="AD16" s="32" t="s">
        <v>35</v>
      </c>
      <c r="AE16" s="32" t="s">
        <v>35</v>
      </c>
      <c r="AF16" s="32" t="s">
        <v>35</v>
      </c>
      <c r="AG16" s="32" t="s">
        <v>35</v>
      </c>
      <c r="AH16" s="32" t="s">
        <v>35</v>
      </c>
      <c r="AI16" s="32" t="s">
        <v>35</v>
      </c>
      <c r="AJ16" s="32" t="s">
        <v>35</v>
      </c>
      <c r="AK16" s="32" t="s">
        <v>35</v>
      </c>
      <c r="AL16" s="32" t="s">
        <v>35</v>
      </c>
      <c r="AM16" s="32" t="s">
        <v>35</v>
      </c>
      <c r="AN16" s="32" t="s">
        <v>35</v>
      </c>
      <c r="AO16" s="32" t="s">
        <v>35</v>
      </c>
      <c r="AP16" s="32" t="s">
        <v>35</v>
      </c>
      <c r="AQ16" s="32" t="s">
        <v>35</v>
      </c>
      <c r="AR16" s="32" t="s">
        <v>35</v>
      </c>
      <c r="AS16" s="32" t="s">
        <v>35</v>
      </c>
      <c r="AT16" s="32" t="s">
        <v>35</v>
      </c>
      <c r="AU16" s="32" t="s">
        <v>35</v>
      </c>
      <c r="AV16" s="32" t="s">
        <v>35</v>
      </c>
      <c r="AW16" s="32" t="s">
        <v>35</v>
      </c>
      <c r="AX16" s="32" t="s">
        <v>27</v>
      </c>
      <c r="AY16" s="32" t="s">
        <v>35</v>
      </c>
      <c r="AZ16" s="32" t="s">
        <v>35</v>
      </c>
      <c r="BA16" s="32" t="s">
        <v>26</v>
      </c>
      <c r="BB16" s="32" t="s">
        <v>35</v>
      </c>
      <c r="BC16" s="32" t="s">
        <v>35</v>
      </c>
      <c r="BD16" s="32" t="s">
        <v>35</v>
      </c>
      <c r="BE16" s="32" t="s">
        <v>35</v>
      </c>
      <c r="BF16" s="32" t="s">
        <v>35</v>
      </c>
      <c r="BG16" s="32" t="s">
        <v>35</v>
      </c>
      <c r="BH16" s="32" t="s">
        <v>35</v>
      </c>
      <c r="BI16" s="32" t="s">
        <v>25</v>
      </c>
      <c r="BJ16" s="32" t="s">
        <v>25</v>
      </c>
      <c r="BK16" s="32" t="s">
        <v>35</v>
      </c>
      <c r="BL16" s="32" t="s">
        <v>35</v>
      </c>
      <c r="BM16" s="32" t="s">
        <v>35</v>
      </c>
      <c r="BN16" s="32" t="s">
        <v>35</v>
      </c>
      <c r="BO16" s="32" t="s">
        <v>35</v>
      </c>
      <c r="BP16" s="32" t="s">
        <v>35</v>
      </c>
      <c r="BQ16" s="32" t="s">
        <v>35</v>
      </c>
      <c r="BR16" s="32" t="s">
        <v>19</v>
      </c>
      <c r="BS16" s="32" t="s">
        <v>35</v>
      </c>
      <c r="BT16" s="32" t="s">
        <v>19</v>
      </c>
      <c r="BU16" s="32" t="s">
        <v>35</v>
      </c>
      <c r="BV16" s="32" t="s">
        <v>25</v>
      </c>
      <c r="BW16" s="32" t="s">
        <v>35</v>
      </c>
      <c r="BX16" s="32" t="s">
        <v>25</v>
      </c>
      <c r="BY16" s="32" t="s">
        <v>35</v>
      </c>
      <c r="BZ16" s="32" t="s">
        <v>35</v>
      </c>
      <c r="CA16" s="32" t="s">
        <v>35</v>
      </c>
      <c r="CB16" s="27"/>
    </row>
    <row r="17" spans="1:80" x14ac:dyDescent="0.25">
      <c r="A17" s="33" t="s">
        <v>20</v>
      </c>
      <c r="B17" s="34" t="s">
        <v>20</v>
      </c>
      <c r="C17" s="34" t="s">
        <v>18</v>
      </c>
      <c r="D17" s="34" t="s">
        <v>18</v>
      </c>
      <c r="E17" s="34" t="s">
        <v>18</v>
      </c>
      <c r="F17" s="34" t="s">
        <v>20</v>
      </c>
      <c r="G17" s="34" t="s">
        <v>18</v>
      </c>
      <c r="H17" s="34" t="s">
        <v>20</v>
      </c>
      <c r="I17" s="34" t="s">
        <v>20</v>
      </c>
      <c r="J17" s="34" t="s">
        <v>18</v>
      </c>
      <c r="K17" s="34" t="s">
        <v>20</v>
      </c>
      <c r="L17" s="34" t="s">
        <v>18</v>
      </c>
      <c r="M17" s="34" t="s">
        <v>18</v>
      </c>
      <c r="N17" s="34" t="s">
        <v>18</v>
      </c>
      <c r="O17" s="34" t="s">
        <v>18</v>
      </c>
      <c r="P17" s="34" t="s">
        <v>18</v>
      </c>
      <c r="Q17" s="34" t="s">
        <v>18</v>
      </c>
      <c r="R17" s="34" t="s">
        <v>18</v>
      </c>
      <c r="S17" s="34" t="s">
        <v>18</v>
      </c>
      <c r="T17" s="34" t="s">
        <v>20</v>
      </c>
      <c r="U17" s="34" t="s">
        <v>20</v>
      </c>
      <c r="V17" s="34" t="s">
        <v>20</v>
      </c>
      <c r="W17" s="34" t="s">
        <v>20</v>
      </c>
      <c r="X17" s="34" t="s">
        <v>20</v>
      </c>
      <c r="Y17" s="34" t="s">
        <v>18</v>
      </c>
      <c r="Z17" s="34" t="s">
        <v>18</v>
      </c>
      <c r="AA17" s="34" t="s">
        <v>18</v>
      </c>
      <c r="AB17" s="34" t="s">
        <v>18</v>
      </c>
      <c r="AC17" s="34" t="s">
        <v>18</v>
      </c>
      <c r="AD17" s="34" t="s">
        <v>18</v>
      </c>
      <c r="AE17" s="34" t="s">
        <v>18</v>
      </c>
      <c r="AF17" s="34" t="s">
        <v>18</v>
      </c>
      <c r="AG17" s="34" t="s">
        <v>18</v>
      </c>
      <c r="AH17" s="34" t="s">
        <v>18</v>
      </c>
      <c r="AI17" s="34" t="s">
        <v>18</v>
      </c>
      <c r="AJ17" s="34" t="s">
        <v>18</v>
      </c>
      <c r="AK17" s="34" t="s">
        <v>18</v>
      </c>
      <c r="AL17" s="34" t="s">
        <v>18</v>
      </c>
      <c r="AM17" s="34" t="s">
        <v>18</v>
      </c>
      <c r="AN17" s="34" t="s">
        <v>18</v>
      </c>
      <c r="AO17" s="34" t="s">
        <v>20</v>
      </c>
      <c r="AP17" s="34" t="s">
        <v>20</v>
      </c>
      <c r="AQ17" s="34" t="s">
        <v>20</v>
      </c>
      <c r="AR17" s="34" t="s">
        <v>20</v>
      </c>
      <c r="AS17" s="34" t="s">
        <v>20</v>
      </c>
      <c r="AT17" s="34" t="s">
        <v>20</v>
      </c>
      <c r="AU17" s="34" t="s">
        <v>18</v>
      </c>
      <c r="AV17" s="34" t="s">
        <v>18</v>
      </c>
      <c r="AW17" s="34" t="s">
        <v>18</v>
      </c>
      <c r="AX17" s="34" t="s">
        <v>20</v>
      </c>
      <c r="AY17" s="34" t="s">
        <v>18</v>
      </c>
      <c r="AZ17" s="34" t="s">
        <v>18</v>
      </c>
      <c r="BA17" s="34" t="s">
        <v>20</v>
      </c>
      <c r="BB17" s="34" t="s">
        <v>18</v>
      </c>
      <c r="BC17" s="34" t="s">
        <v>18</v>
      </c>
      <c r="BD17" s="34" t="s">
        <v>18</v>
      </c>
      <c r="BE17" s="34" t="s">
        <v>18</v>
      </c>
      <c r="BF17" s="34" t="s">
        <v>18</v>
      </c>
      <c r="BG17" s="34" t="s">
        <v>18</v>
      </c>
      <c r="BH17" s="34" t="s">
        <v>18</v>
      </c>
      <c r="BI17" s="34" t="s">
        <v>18</v>
      </c>
      <c r="BJ17" s="34" t="s">
        <v>18</v>
      </c>
      <c r="BK17" s="34" t="s">
        <v>20</v>
      </c>
      <c r="BL17" s="34" t="s">
        <v>20</v>
      </c>
      <c r="BM17" s="34" t="s">
        <v>20</v>
      </c>
      <c r="BN17" s="34" t="s">
        <v>20</v>
      </c>
      <c r="BO17" s="34" t="s">
        <v>20</v>
      </c>
      <c r="BP17" s="34" t="s">
        <v>20</v>
      </c>
      <c r="BQ17" s="34" t="s">
        <v>20</v>
      </c>
      <c r="BR17" s="34" t="s">
        <v>18</v>
      </c>
      <c r="BS17" s="34" t="s">
        <v>18</v>
      </c>
      <c r="BT17" s="34" t="s">
        <v>18</v>
      </c>
      <c r="BU17" s="34" t="s">
        <v>35</v>
      </c>
      <c r="BV17" s="34" t="s">
        <v>35</v>
      </c>
      <c r="BW17" s="34" t="s">
        <v>35</v>
      </c>
      <c r="BX17" s="34" t="s">
        <v>35</v>
      </c>
      <c r="BY17" s="34" t="s">
        <v>35</v>
      </c>
      <c r="BZ17" s="34" t="s">
        <v>35</v>
      </c>
      <c r="CA17" s="34" t="s">
        <v>35</v>
      </c>
      <c r="CB17" s="35"/>
    </row>
    <row r="18" spans="1:80" x14ac:dyDescent="0.25">
      <c r="A18" s="36"/>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8"/>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1:AC238"/>
  <sheetViews>
    <sheetView tabSelected="1" workbookViewId="0">
      <selection activeCell="P15" sqref="P15"/>
    </sheetView>
  </sheetViews>
  <sheetFormatPr defaultRowHeight="15" x14ac:dyDescent="0.25"/>
  <cols>
    <col min="1" max="1" width="26.42578125" customWidth="1"/>
    <col min="17" max="17" width="33.5703125" bestFit="1" customWidth="1"/>
    <col min="18" max="18" width="15.5703125" customWidth="1"/>
    <col min="19" max="19" width="27.140625" customWidth="1"/>
    <col min="20" max="20" width="10.5703125" bestFit="1" customWidth="1"/>
    <col min="22" max="22" width="4.7109375" bestFit="1" customWidth="1"/>
    <col min="23" max="23" width="10" bestFit="1" customWidth="1"/>
    <col min="26" max="26" width="12" bestFit="1" customWidth="1"/>
  </cols>
  <sheetData>
    <row r="1" spans="17:29" x14ac:dyDescent="0.25">
      <c r="Q1" t="s">
        <v>96</v>
      </c>
      <c r="R1">
        <f>COUNTIF(V3:V50000,"=1")</f>
        <v>85</v>
      </c>
    </row>
    <row r="2" spans="17:29" x14ac:dyDescent="0.25">
      <c r="Q2" t="s">
        <v>94</v>
      </c>
      <c r="R2" s="44">
        <f>-SUM(W3:W50000)</f>
        <v>-5190891.2999999989</v>
      </c>
      <c r="T2" t="s">
        <v>99</v>
      </c>
      <c r="U2" t="s">
        <v>95</v>
      </c>
      <c r="V2" t="s">
        <v>97</v>
      </c>
      <c r="W2" t="s">
        <v>98</v>
      </c>
      <c r="X2" t="s">
        <v>105</v>
      </c>
      <c r="Z2" s="43" t="s">
        <v>109</v>
      </c>
      <c r="AA2" s="43" t="s">
        <v>110</v>
      </c>
      <c r="AB2" t="s">
        <v>111</v>
      </c>
      <c r="AC2">
        <f>MAX(AA3:AA50000)</f>
        <v>2.8184581873157608</v>
      </c>
    </row>
    <row r="3" spans="17:29" x14ac:dyDescent="0.25">
      <c r="Q3" t="s">
        <v>101</v>
      </c>
      <c r="R3">
        <f>AVERAGEIF(V3:V50000,"=1",T3:T50000)</f>
        <v>12.801176470588235</v>
      </c>
      <c r="T3">
        <f>Kalibratiemetingen!B19</f>
        <v>9.8000000000000007</v>
      </c>
      <c r="U3">
        <f>Kalibratiemetingen!E19</f>
        <v>1680</v>
      </c>
      <c r="V3">
        <f>IF(IF(T3&gt;0,1,0)+IF(U3&gt;0,1,0)=2,1,0)</f>
        <v>1</v>
      </c>
      <c r="W3">
        <f>T3*U3</f>
        <v>16464</v>
      </c>
      <c r="X3">
        <f>U3*U3</f>
        <v>2822400</v>
      </c>
      <c r="Z3">
        <f>IF(V3,$R$13*U3+$R$14)</f>
        <v>8.6433384148202528</v>
      </c>
      <c r="AA3">
        <f>ABS(T3-Z3)</f>
        <v>1.1566615851797479</v>
      </c>
      <c r="AB3" t="s">
        <v>112</v>
      </c>
      <c r="AC3">
        <f>MIN(AA3:AA50000)</f>
        <v>7.2262438407477703E-3</v>
      </c>
    </row>
    <row r="4" spans="17:29" x14ac:dyDescent="0.25">
      <c r="Q4" t="s">
        <v>102</v>
      </c>
      <c r="R4">
        <f>AVERAGEIF(V3:V50000,"=1",U3:U50000)</f>
        <v>4693.6470588235297</v>
      </c>
      <c r="T4">
        <f>Kalibratiemetingen!B85</f>
        <v>10.6</v>
      </c>
      <c r="U4">
        <f>Kalibratiemetingen!E85</f>
        <v>2721</v>
      </c>
      <c r="V4">
        <f>IF(IF(T4&gt;0,1,0)+IF(U4&gt;0,1,0)=2,1,0)</f>
        <v>1</v>
      </c>
      <c r="W4">
        <f t="shared" ref="W4:W67" si="0">T4*U4</f>
        <v>28842.6</v>
      </c>
      <c r="X4">
        <f t="shared" ref="X4:X67" si="1">U4*U4</f>
        <v>7403841</v>
      </c>
      <c r="Z4">
        <f t="shared" ref="Z4:Z67" si="2">IF(V4,$R$13*U4+$R$14)</f>
        <v>10.079574752908282</v>
      </c>
      <c r="AA4">
        <f t="shared" ref="AA4:AA67" si="3">ABS(T4-Z4)</f>
        <v>0.52042524709171722</v>
      </c>
      <c r="AB4" t="s">
        <v>113</v>
      </c>
      <c r="AC4">
        <f>AVERAGE(AA3:AA87)</f>
        <v>0.42685612747778695</v>
      </c>
    </row>
    <row r="5" spans="17:29" x14ac:dyDescent="0.25">
      <c r="Q5" t="s">
        <v>100</v>
      </c>
      <c r="R5">
        <f>SUMIF(V3:V50000,"=1",U3:U50000)/R1</f>
        <v>4693.6470588235297</v>
      </c>
      <c r="T5">
        <f>Kalibratiemetingen!B26</f>
        <v>10.8</v>
      </c>
      <c r="U5">
        <f>Kalibratiemetingen!E26</f>
        <v>3339</v>
      </c>
      <c r="V5">
        <f>IF(IF(T5&gt;0,1,0)+IF(U5&gt;0,1,0)=2,1,0)</f>
        <v>1</v>
      </c>
      <c r="W5">
        <f t="shared" si="0"/>
        <v>36061.200000000004</v>
      </c>
      <c r="X5">
        <f t="shared" si="1"/>
        <v>11148921</v>
      </c>
      <c r="Z5">
        <f t="shared" si="2"/>
        <v>10.93221073459743</v>
      </c>
      <c r="AA5">
        <f t="shared" si="3"/>
        <v>0.13221073459742883</v>
      </c>
    </row>
    <row r="6" spans="17:29" x14ac:dyDescent="0.25">
      <c r="Q6" t="s">
        <v>103</v>
      </c>
      <c r="R6">
        <f>SUMIF(V3:V50000,"=1",U3:U50000)</f>
        <v>398960</v>
      </c>
      <c r="T6">
        <f>Kalibratiemetingen!B23</f>
        <v>10.8</v>
      </c>
      <c r="U6">
        <f>Kalibratiemetingen!E23</f>
        <v>3097</v>
      </c>
      <c r="V6">
        <f>IF(IF(T6&gt;0,1,0)+IF(U6&gt;0,1,0)=2,1,0)</f>
        <v>1</v>
      </c>
      <c r="W6">
        <f t="shared" si="0"/>
        <v>33447.600000000006</v>
      </c>
      <c r="X6">
        <f t="shared" si="1"/>
        <v>9591409</v>
      </c>
      <c r="Z6">
        <f t="shared" si="2"/>
        <v>10.598330625262847</v>
      </c>
      <c r="AA6">
        <f t="shared" si="3"/>
        <v>0.20166937473715407</v>
      </c>
    </row>
    <row r="7" spans="17:29" x14ac:dyDescent="0.25">
      <c r="Q7" t="s">
        <v>104</v>
      </c>
      <c r="R7">
        <f>SUMIF(V3:V50000,"=1",T3:T50000)</f>
        <v>1088.0999999999999</v>
      </c>
      <c r="T7">
        <f>Kalibratiemetingen!B27</f>
        <v>10.8</v>
      </c>
      <c r="U7">
        <f>Kalibratiemetingen!E27</f>
        <v>3076</v>
      </c>
      <c r="V7">
        <f>IF(IF(T7&gt;0,1,0)+IF(U7&gt;0,1,0)=2,1,0)</f>
        <v>1</v>
      </c>
      <c r="W7">
        <f t="shared" si="0"/>
        <v>33220.800000000003</v>
      </c>
      <c r="X7">
        <f t="shared" si="1"/>
        <v>9461776</v>
      </c>
      <c r="Z7">
        <f t="shared" si="2"/>
        <v>10.569357557923894</v>
      </c>
      <c r="AA7">
        <f t="shared" si="3"/>
        <v>0.23064244207610685</v>
      </c>
    </row>
    <row r="8" spans="17:29" x14ac:dyDescent="0.25">
      <c r="Q8" t="s">
        <v>106</v>
      </c>
      <c r="R8">
        <f>SUMIF(V3:V50000,"=1",X3:X500000)</f>
        <v>1933268714</v>
      </c>
      <c r="T8">
        <f>Kalibratiemetingen!B25</f>
        <v>10.8</v>
      </c>
      <c r="U8">
        <f>Kalibratiemetingen!E25</f>
        <v>2723</v>
      </c>
      <c r="V8">
        <f>IF(IF(T8&gt;0,1,0)+IF(U8&gt;0,1,0)=2,1,0)</f>
        <v>1</v>
      </c>
      <c r="W8">
        <f t="shared" si="0"/>
        <v>29408.400000000001</v>
      </c>
      <c r="X8">
        <f t="shared" si="1"/>
        <v>7414729</v>
      </c>
      <c r="Z8">
        <f t="shared" si="2"/>
        <v>10.08233409265485</v>
      </c>
      <c r="AA8">
        <f t="shared" si="3"/>
        <v>0.71766590734515034</v>
      </c>
    </row>
    <row r="9" spans="17:29" x14ac:dyDescent="0.25">
      <c r="T9">
        <f>Kalibratiemetingen!B71</f>
        <v>10.9</v>
      </c>
      <c r="U9">
        <f>Kalibratiemetingen!E71</f>
        <v>3469</v>
      </c>
      <c r="V9">
        <f>IF(IF(T9&gt;0,1,0)+IF(U9&gt;0,1,0)=2,1,0)</f>
        <v>1</v>
      </c>
      <c r="W9">
        <f t="shared" si="0"/>
        <v>37812.1</v>
      </c>
      <c r="X9">
        <f t="shared" si="1"/>
        <v>12033961</v>
      </c>
      <c r="Z9">
        <f t="shared" si="2"/>
        <v>11.111567818124275</v>
      </c>
      <c r="AA9">
        <f t="shared" si="3"/>
        <v>0.21156781812427461</v>
      </c>
    </row>
    <row r="10" spans="17:29" x14ac:dyDescent="0.25">
      <c r="Q10" t="s">
        <v>107</v>
      </c>
      <c r="R10">
        <f>R2+R3*R6</f>
        <v>-83733.935294116847</v>
      </c>
      <c r="T10">
        <f>Kalibratiemetingen!B20</f>
        <v>11</v>
      </c>
      <c r="U10">
        <f>Kalibratiemetingen!E20</f>
        <v>3546</v>
      </c>
      <c r="V10">
        <f>IF(IF(T10&gt;0,1,0)+IF(U10&gt;0,1,0)=2,1,0)</f>
        <v>1</v>
      </c>
      <c r="W10">
        <f t="shared" si="0"/>
        <v>39006</v>
      </c>
      <c r="X10">
        <f t="shared" si="1"/>
        <v>12574116</v>
      </c>
      <c r="Z10">
        <f t="shared" si="2"/>
        <v>11.217802398367096</v>
      </c>
      <c r="AA10">
        <f t="shared" si="3"/>
        <v>0.21780239836709647</v>
      </c>
    </row>
    <row r="11" spans="17:29" x14ac:dyDescent="0.25">
      <c r="Q11" t="s">
        <v>108</v>
      </c>
      <c r="R11">
        <f>-R8+(R6*R6)/R1</f>
        <v>-60691283.411764622</v>
      </c>
      <c r="T11">
        <f>Kalibratiemetingen!B81</f>
        <v>11</v>
      </c>
      <c r="U11">
        <f>Kalibratiemetingen!E81</f>
        <v>3045</v>
      </c>
      <c r="V11">
        <f>IF(IF(T11&gt;0,1,0)+IF(U11&gt;0,1,0)=2,1,0)</f>
        <v>1</v>
      </c>
      <c r="W11">
        <f t="shared" si="0"/>
        <v>33495</v>
      </c>
      <c r="X11">
        <f t="shared" si="1"/>
        <v>9272025</v>
      </c>
      <c r="Z11">
        <f t="shared" si="2"/>
        <v>10.526587791852108</v>
      </c>
      <c r="AA11">
        <f t="shared" si="3"/>
        <v>0.47341220814789153</v>
      </c>
    </row>
    <row r="12" spans="17:29" x14ac:dyDescent="0.25">
      <c r="T12">
        <f>Kalibratiemetingen!B84</f>
        <v>11.1</v>
      </c>
      <c r="U12">
        <f>Kalibratiemetingen!E84</f>
        <v>3347</v>
      </c>
      <c r="V12">
        <f>IF(IF(T12&gt;0,1,0)+IF(U12&gt;0,1,0)=2,1,0)</f>
        <v>1</v>
      </c>
      <c r="W12">
        <f t="shared" si="0"/>
        <v>37151.699999999997</v>
      </c>
      <c r="X12">
        <f t="shared" si="1"/>
        <v>11202409</v>
      </c>
      <c r="Z12">
        <f t="shared" si="2"/>
        <v>10.943248093583698</v>
      </c>
      <c r="AA12">
        <f t="shared" si="3"/>
        <v>0.15675190641630188</v>
      </c>
    </row>
    <row r="13" spans="17:29" x14ac:dyDescent="0.25">
      <c r="Q13" t="s">
        <v>92</v>
      </c>
      <c r="R13">
        <f>R10/R11</f>
        <v>1.3796698732834105E-3</v>
      </c>
      <c r="T13">
        <f>Kalibratiemetingen!B17</f>
        <v>11.2</v>
      </c>
      <c r="U13">
        <f>Kalibratiemetingen!E17</f>
        <v>3713</v>
      </c>
      <c r="V13">
        <f>IF(IF(T13&gt;0,1,0)+IF(U13&gt;0,1,0)=2,1,0)</f>
        <v>1</v>
      </c>
      <c r="W13">
        <f t="shared" si="0"/>
        <v>41585.599999999999</v>
      </c>
      <c r="X13">
        <f t="shared" si="1"/>
        <v>13786369</v>
      </c>
      <c r="Z13">
        <f t="shared" si="2"/>
        <v>11.448207267205426</v>
      </c>
      <c r="AA13">
        <f t="shared" si="3"/>
        <v>0.24820726720542652</v>
      </c>
    </row>
    <row r="14" spans="17:29" x14ac:dyDescent="0.25">
      <c r="Q14" t="s">
        <v>93</v>
      </c>
      <c r="R14">
        <f>R3-R13*R4</f>
        <v>6.3254930277041233</v>
      </c>
      <c r="T14">
        <f>Kalibratiemetingen!B16</f>
        <v>11.2</v>
      </c>
      <c r="U14">
        <f>Kalibratiemetingen!E16</f>
        <v>3614</v>
      </c>
      <c r="V14">
        <f>IF(IF(T14&gt;0,1,0)+IF(U14&gt;0,1,0)=2,1,0)</f>
        <v>1</v>
      </c>
      <c r="W14">
        <f t="shared" si="0"/>
        <v>40476.799999999996</v>
      </c>
      <c r="X14">
        <f t="shared" si="1"/>
        <v>13060996</v>
      </c>
      <c r="Z14">
        <f t="shared" si="2"/>
        <v>11.311619949750369</v>
      </c>
      <c r="AA14">
        <f t="shared" si="3"/>
        <v>0.11161994975037004</v>
      </c>
    </row>
    <row r="15" spans="17:29" x14ac:dyDescent="0.25">
      <c r="T15">
        <f>Kalibratiemetingen!B38</f>
        <v>11.4</v>
      </c>
      <c r="U15">
        <f>Kalibratiemetingen!E38</f>
        <v>3899</v>
      </c>
      <c r="V15">
        <f>IF(IF(T15&gt;0,1,0)+IF(U15&gt;0,1,0)=2,1,0)</f>
        <v>1</v>
      </c>
      <c r="W15">
        <f t="shared" si="0"/>
        <v>44448.6</v>
      </c>
      <c r="X15">
        <f t="shared" si="1"/>
        <v>15202201</v>
      </c>
      <c r="Z15">
        <f t="shared" si="2"/>
        <v>11.704825863636142</v>
      </c>
      <c r="AA15">
        <f t="shared" si="3"/>
        <v>0.30482586363614139</v>
      </c>
    </row>
    <row r="16" spans="17:29" x14ac:dyDescent="0.25">
      <c r="T16">
        <f>Kalibratiemetingen!B73</f>
        <v>11.4</v>
      </c>
      <c r="U16">
        <f>Kalibratiemetingen!E73</f>
        <v>3842</v>
      </c>
      <c r="V16">
        <f>IF(IF(T16&gt;0,1,0)+IF(U16&gt;0,1,0)=2,1,0)</f>
        <v>1</v>
      </c>
      <c r="W16">
        <f t="shared" si="0"/>
        <v>43798.8</v>
      </c>
      <c r="X16">
        <f t="shared" si="1"/>
        <v>14760964</v>
      </c>
      <c r="Z16">
        <f t="shared" si="2"/>
        <v>11.626184680858987</v>
      </c>
      <c r="AA16">
        <f t="shared" si="3"/>
        <v>0.22618468085898691</v>
      </c>
    </row>
    <row r="17" spans="20:27" x14ac:dyDescent="0.25">
      <c r="T17">
        <f>Kalibratiemetingen!B92</f>
        <v>11.5</v>
      </c>
      <c r="U17">
        <f>Kalibratiemetingen!E92</f>
        <v>3995</v>
      </c>
      <c r="V17">
        <f>IF(IF(T17&gt;0,1,0)+IF(U17&gt;0,1,0)=2,1,0)</f>
        <v>1</v>
      </c>
      <c r="W17">
        <f t="shared" si="0"/>
        <v>45942.5</v>
      </c>
      <c r="X17">
        <f t="shared" si="1"/>
        <v>15960025</v>
      </c>
      <c r="Z17">
        <f t="shared" si="2"/>
        <v>11.837274171471348</v>
      </c>
      <c r="AA17">
        <f t="shared" si="3"/>
        <v>0.33727417147134808</v>
      </c>
    </row>
    <row r="18" spans="20:27" x14ac:dyDescent="0.25">
      <c r="T18">
        <f>Kalibratiemetingen!B93</f>
        <v>11.6</v>
      </c>
      <c r="U18">
        <f>Kalibratiemetingen!E93</f>
        <v>4108</v>
      </c>
      <c r="V18">
        <f>IF(IF(T18&gt;0,1,0)+IF(U18&gt;0,1,0)=2,1,0)</f>
        <v>1</v>
      </c>
      <c r="W18">
        <f t="shared" si="0"/>
        <v>47652.799999999996</v>
      </c>
      <c r="X18">
        <f t="shared" si="1"/>
        <v>16875664</v>
      </c>
      <c r="Z18">
        <f t="shared" si="2"/>
        <v>11.993176867152373</v>
      </c>
      <c r="AA18">
        <f t="shared" si="3"/>
        <v>0.39317686715237343</v>
      </c>
    </row>
    <row r="19" spans="20:27" x14ac:dyDescent="0.25">
      <c r="T19">
        <f>Kalibratiemetingen!B40</f>
        <v>11.6</v>
      </c>
      <c r="U19">
        <f>Kalibratiemetingen!E40</f>
        <v>4076</v>
      </c>
      <c r="V19">
        <f>IF(IF(T19&gt;0,1,0)+IF(U19&gt;0,1,0)=2,1,0)</f>
        <v>1</v>
      </c>
      <c r="W19">
        <f t="shared" si="0"/>
        <v>47281.599999999999</v>
      </c>
      <c r="X19">
        <f t="shared" si="1"/>
        <v>16613776</v>
      </c>
      <c r="Z19">
        <f t="shared" si="2"/>
        <v>11.949027431207305</v>
      </c>
      <c r="AA19">
        <f t="shared" si="3"/>
        <v>0.34902743120730584</v>
      </c>
    </row>
    <row r="20" spans="20:27" x14ac:dyDescent="0.25">
      <c r="T20">
        <f>Kalibratiemetingen!B48</f>
        <v>11.6</v>
      </c>
      <c r="U20">
        <f>Kalibratiemetingen!E48</f>
        <v>3902</v>
      </c>
      <c r="V20">
        <f>IF(IF(T20&gt;0,1,0)+IF(U20&gt;0,1,0)=2,1,0)</f>
        <v>1</v>
      </c>
      <c r="W20">
        <f t="shared" si="0"/>
        <v>45263.199999999997</v>
      </c>
      <c r="X20">
        <f t="shared" si="1"/>
        <v>15225604</v>
      </c>
      <c r="Z20">
        <f t="shared" si="2"/>
        <v>11.70896487325599</v>
      </c>
      <c r="AA20">
        <f t="shared" si="3"/>
        <v>0.10896487325599047</v>
      </c>
    </row>
    <row r="21" spans="20:27" x14ac:dyDescent="0.25">
      <c r="T21">
        <f>Kalibratiemetingen!B66</f>
        <v>11.7</v>
      </c>
      <c r="U21">
        <f>Kalibratiemetingen!E66</f>
        <v>4255</v>
      </c>
      <c r="V21">
        <f>IF(IF(T21&gt;0,1,0)+IF(U21&gt;0,1,0)=2,1,0)</f>
        <v>1</v>
      </c>
      <c r="W21">
        <f t="shared" si="0"/>
        <v>49783.5</v>
      </c>
      <c r="X21">
        <f t="shared" si="1"/>
        <v>18105025</v>
      </c>
      <c r="Z21">
        <f t="shared" si="2"/>
        <v>12.195988338525034</v>
      </c>
      <c r="AA21">
        <f t="shared" si="3"/>
        <v>0.49598833852503432</v>
      </c>
    </row>
    <row r="22" spans="20:27" x14ac:dyDescent="0.25">
      <c r="T22">
        <f>Kalibratiemetingen!B22</f>
        <v>11.8</v>
      </c>
      <c r="U22">
        <f>Kalibratiemetingen!E22</f>
        <v>4329</v>
      </c>
      <c r="V22">
        <f>IF(IF(T22&gt;0,1,0)+IF(U22&gt;0,1,0)=2,1,0)</f>
        <v>1</v>
      </c>
      <c r="W22">
        <f t="shared" si="0"/>
        <v>51082.200000000004</v>
      </c>
      <c r="X22">
        <f t="shared" si="1"/>
        <v>18740241</v>
      </c>
      <c r="Z22">
        <f t="shared" si="2"/>
        <v>12.298083909148007</v>
      </c>
      <c r="AA22">
        <f t="shared" si="3"/>
        <v>0.49808390914800604</v>
      </c>
    </row>
    <row r="23" spans="20:27" x14ac:dyDescent="0.25">
      <c r="T23">
        <f>Kalibratiemetingen!B82</f>
        <v>11.8</v>
      </c>
      <c r="U23">
        <f>Kalibratiemetingen!E82</f>
        <v>4323</v>
      </c>
      <c r="V23">
        <f>IF(IF(T23&gt;0,1,0)+IF(U23&gt;0,1,0)=2,1,0)</f>
        <v>1</v>
      </c>
      <c r="W23">
        <f t="shared" si="0"/>
        <v>51011.4</v>
      </c>
      <c r="X23">
        <f t="shared" si="1"/>
        <v>18688329</v>
      </c>
      <c r="Z23">
        <f t="shared" si="2"/>
        <v>12.289805889908306</v>
      </c>
      <c r="AA23">
        <f t="shared" si="3"/>
        <v>0.48980588990830576</v>
      </c>
    </row>
    <row r="24" spans="20:27" x14ac:dyDescent="0.25">
      <c r="T24">
        <f>Kalibratiemetingen!B33</f>
        <v>11.8</v>
      </c>
      <c r="U24">
        <f>Kalibratiemetingen!E33</f>
        <v>4007</v>
      </c>
      <c r="V24">
        <f>IF(IF(T24&gt;0,1,0)+IF(U24&gt;0,1,0)=2,1,0)</f>
        <v>1</v>
      </c>
      <c r="W24">
        <f t="shared" si="0"/>
        <v>47282.600000000006</v>
      </c>
      <c r="X24">
        <f t="shared" si="1"/>
        <v>16056049</v>
      </c>
      <c r="Z24">
        <f t="shared" si="2"/>
        <v>11.853830209950749</v>
      </c>
      <c r="AA24">
        <f t="shared" si="3"/>
        <v>5.3830209950747943E-2</v>
      </c>
    </row>
    <row r="25" spans="20:27" x14ac:dyDescent="0.25">
      <c r="T25">
        <f>Kalibratiemetingen!B70</f>
        <v>11.9</v>
      </c>
      <c r="U25">
        <f>Kalibratiemetingen!E70</f>
        <v>4643</v>
      </c>
      <c r="V25">
        <f>IF(IF(T25&gt;0,1,0)+IF(U25&gt;0,1,0)=2,1,0)</f>
        <v>1</v>
      </c>
      <c r="W25">
        <f t="shared" si="0"/>
        <v>55251.700000000004</v>
      </c>
      <c r="X25">
        <f t="shared" si="1"/>
        <v>21557449</v>
      </c>
      <c r="Z25">
        <f t="shared" si="2"/>
        <v>12.731300249358998</v>
      </c>
      <c r="AA25">
        <f t="shared" si="3"/>
        <v>0.83130024935899804</v>
      </c>
    </row>
    <row r="26" spans="20:27" x14ac:dyDescent="0.25">
      <c r="T26">
        <f>Kalibratiemetingen!B57</f>
        <v>12</v>
      </c>
      <c r="U26">
        <f>Kalibratiemetingen!E57</f>
        <v>4691</v>
      </c>
      <c r="V26">
        <f>IF(IF(T26&gt;0,1,0)+IF(U26&gt;0,1,0)=2,1,0)</f>
        <v>1</v>
      </c>
      <c r="W26">
        <f t="shared" si="0"/>
        <v>56292</v>
      </c>
      <c r="X26">
        <f t="shared" si="1"/>
        <v>22005481</v>
      </c>
      <c r="Z26">
        <f t="shared" si="2"/>
        <v>12.797524403276601</v>
      </c>
      <c r="AA26">
        <f t="shared" si="3"/>
        <v>0.79752440327660068</v>
      </c>
    </row>
    <row r="27" spans="20:27" x14ac:dyDescent="0.25">
      <c r="T27">
        <f>Kalibratiemetingen!B47</f>
        <v>12</v>
      </c>
      <c r="U27">
        <f>Kalibratiemetingen!E47</f>
        <v>4106</v>
      </c>
      <c r="V27">
        <f>IF(IF(T27&gt;0,1,0)+IF(U27&gt;0,1,0)=2,1,0)</f>
        <v>1</v>
      </c>
      <c r="W27">
        <f t="shared" si="0"/>
        <v>49272</v>
      </c>
      <c r="X27">
        <f t="shared" si="1"/>
        <v>16859236</v>
      </c>
      <c r="Z27">
        <f t="shared" si="2"/>
        <v>11.990417527405807</v>
      </c>
      <c r="AA27">
        <f t="shared" si="3"/>
        <v>9.5824725941930922E-3</v>
      </c>
    </row>
    <row r="28" spans="20:27" x14ac:dyDescent="0.25">
      <c r="T28">
        <f>Kalibratiemetingen!B11</f>
        <v>12</v>
      </c>
      <c r="U28">
        <f>Kalibratiemetingen!E11</f>
        <v>3935</v>
      </c>
      <c r="V28">
        <f>IF(IF(T28&gt;0,1,0)+IF(U28&gt;0,1,0)=2,1,0)</f>
        <v>1</v>
      </c>
      <c r="W28">
        <f t="shared" si="0"/>
        <v>47220</v>
      </c>
      <c r="X28">
        <f t="shared" si="1"/>
        <v>15484225</v>
      </c>
      <c r="Z28">
        <f t="shared" si="2"/>
        <v>11.754493979074343</v>
      </c>
      <c r="AA28">
        <f t="shared" si="3"/>
        <v>0.24550602092565654</v>
      </c>
    </row>
    <row r="29" spans="20:27" x14ac:dyDescent="0.25">
      <c r="T29">
        <f>Kalibratiemetingen!B7</f>
        <v>12</v>
      </c>
      <c r="U29">
        <f>Kalibratiemetingen!E7</f>
        <v>3728</v>
      </c>
      <c r="V29">
        <f>IF(IF(T29&gt;0,1,0)+IF(U29&gt;0,1,0)=2,1,0)</f>
        <v>1</v>
      </c>
      <c r="W29">
        <f t="shared" si="0"/>
        <v>44736</v>
      </c>
      <c r="X29">
        <f t="shared" si="1"/>
        <v>13897984</v>
      </c>
      <c r="Z29">
        <f t="shared" si="2"/>
        <v>11.468902315304678</v>
      </c>
      <c r="AA29">
        <f t="shared" si="3"/>
        <v>0.5310976846953217</v>
      </c>
    </row>
    <row r="30" spans="20:27" x14ac:dyDescent="0.25">
      <c r="T30">
        <f>Kalibratiemetingen!B14</f>
        <v>12.1</v>
      </c>
      <c r="U30">
        <f>Kalibratiemetingen!E14</f>
        <v>4834</v>
      </c>
      <c r="V30">
        <f>IF(IF(T30&gt;0,1,0)+IF(U30&gt;0,1,0)=2,1,0)</f>
        <v>1</v>
      </c>
      <c r="W30">
        <f t="shared" si="0"/>
        <v>58491.4</v>
      </c>
      <c r="X30">
        <f t="shared" si="1"/>
        <v>23367556</v>
      </c>
      <c r="Z30">
        <f t="shared" si="2"/>
        <v>12.994817195156131</v>
      </c>
      <c r="AA30">
        <f t="shared" si="3"/>
        <v>0.89481719515613101</v>
      </c>
    </row>
    <row r="31" spans="20:27" x14ac:dyDescent="0.25">
      <c r="T31">
        <f>Kalibratiemetingen!B63</f>
        <v>12.3</v>
      </c>
      <c r="U31">
        <f>Kalibratiemetingen!E63</f>
        <v>4731</v>
      </c>
      <c r="V31">
        <f>IF(IF(T31&gt;0,1,0)+IF(U31&gt;0,1,0)=2,1,0)</f>
        <v>1</v>
      </c>
      <c r="W31">
        <f t="shared" si="0"/>
        <v>58191.3</v>
      </c>
      <c r="X31">
        <f t="shared" si="1"/>
        <v>22382361</v>
      </c>
      <c r="Z31">
        <f t="shared" si="2"/>
        <v>12.852711198207938</v>
      </c>
      <c r="AA31">
        <f t="shared" si="3"/>
        <v>0.55271119820793757</v>
      </c>
    </row>
    <row r="32" spans="20:27" x14ac:dyDescent="0.25">
      <c r="T32">
        <f>Kalibratiemetingen!B78</f>
        <v>12.3</v>
      </c>
      <c r="U32">
        <f>Kalibratiemetingen!E78</f>
        <v>4628</v>
      </c>
      <c r="V32">
        <f>IF(IF(T32&gt;0,1,0)+IF(U32&gt;0,1,0)=2,1,0)</f>
        <v>1</v>
      </c>
      <c r="W32">
        <f t="shared" si="0"/>
        <v>56924.4</v>
      </c>
      <c r="X32">
        <f t="shared" si="1"/>
        <v>21418384</v>
      </c>
      <c r="Z32">
        <f t="shared" si="2"/>
        <v>12.710605201259746</v>
      </c>
      <c r="AA32">
        <f t="shared" si="3"/>
        <v>0.4106052012597452</v>
      </c>
    </row>
    <row r="33" spans="20:27" x14ac:dyDescent="0.25">
      <c r="T33">
        <f>Kalibratiemetingen!B86</f>
        <v>12.3</v>
      </c>
      <c r="U33">
        <f>Kalibratiemetingen!E86</f>
        <v>4369</v>
      </c>
      <c r="V33">
        <f>IF(IF(T33&gt;0,1,0)+IF(U33&gt;0,1,0)=2,1,0)</f>
        <v>1</v>
      </c>
      <c r="W33">
        <f t="shared" si="0"/>
        <v>53738.700000000004</v>
      </c>
      <c r="X33">
        <f t="shared" si="1"/>
        <v>19088161</v>
      </c>
      <c r="Z33">
        <f t="shared" si="2"/>
        <v>12.353270704079343</v>
      </c>
      <c r="AA33">
        <f t="shared" si="3"/>
        <v>5.3270704079341868E-2</v>
      </c>
    </row>
    <row r="34" spans="20:27" x14ac:dyDescent="0.25">
      <c r="T34">
        <f>Kalibratiemetingen!B52</f>
        <v>12.5</v>
      </c>
      <c r="U34">
        <f>Kalibratiemetingen!E52</f>
        <v>4960</v>
      </c>
      <c r="V34">
        <f>IF(IF(T34&gt;0,1,0)+IF(U34&gt;0,1,0)=2,1,0)</f>
        <v>1</v>
      </c>
      <c r="W34">
        <f t="shared" si="0"/>
        <v>62000</v>
      </c>
      <c r="X34">
        <f t="shared" si="1"/>
        <v>24601600</v>
      </c>
      <c r="Z34">
        <f t="shared" si="2"/>
        <v>13.16865559918984</v>
      </c>
      <c r="AA34">
        <f t="shared" si="3"/>
        <v>0.66865559918984019</v>
      </c>
    </row>
    <row r="35" spans="20:27" x14ac:dyDescent="0.25">
      <c r="T35">
        <f>Kalibratiemetingen!B90</f>
        <v>12.5</v>
      </c>
      <c r="U35">
        <f>Kalibratiemetingen!E90</f>
        <v>4657</v>
      </c>
      <c r="V35">
        <f>IF(IF(T35&gt;0,1,0)+IF(U35&gt;0,1,0)=2,1,0)</f>
        <v>1</v>
      </c>
      <c r="W35">
        <f t="shared" si="0"/>
        <v>58212.5</v>
      </c>
      <c r="X35">
        <f t="shared" si="1"/>
        <v>21687649</v>
      </c>
      <c r="Z35">
        <f t="shared" si="2"/>
        <v>12.750615627584967</v>
      </c>
      <c r="AA35">
        <f t="shared" si="3"/>
        <v>0.25061562758496692</v>
      </c>
    </row>
    <row r="36" spans="20:27" x14ac:dyDescent="0.25">
      <c r="T36">
        <f>Kalibratiemetingen!B46</f>
        <v>12.5</v>
      </c>
      <c r="U36">
        <f>Kalibratiemetingen!E46</f>
        <v>4590</v>
      </c>
      <c r="V36">
        <f>IF(IF(T36&gt;0,1,0)+IF(U36&gt;0,1,0)=2,1,0)</f>
        <v>1</v>
      </c>
      <c r="W36">
        <f t="shared" si="0"/>
        <v>57375</v>
      </c>
      <c r="X36">
        <f t="shared" si="1"/>
        <v>21068100</v>
      </c>
      <c r="Z36">
        <f t="shared" si="2"/>
        <v>12.658177746074976</v>
      </c>
      <c r="AA36">
        <f t="shared" si="3"/>
        <v>0.15817774607497626</v>
      </c>
    </row>
    <row r="37" spans="20:27" x14ac:dyDescent="0.25">
      <c r="T37">
        <f>Kalibratiemetingen!B91</f>
        <v>12.6</v>
      </c>
      <c r="U37">
        <f>Kalibratiemetingen!E91</f>
        <v>4885</v>
      </c>
      <c r="V37">
        <f>IF(IF(T37&gt;0,1,0)+IF(U37&gt;0,1,0)=2,1,0)</f>
        <v>1</v>
      </c>
      <c r="W37">
        <f t="shared" si="0"/>
        <v>61551</v>
      </c>
      <c r="X37">
        <f t="shared" si="1"/>
        <v>23863225</v>
      </c>
      <c r="Z37">
        <f t="shared" si="2"/>
        <v>13.065180358693583</v>
      </c>
      <c r="AA37">
        <f t="shared" si="3"/>
        <v>0.46518035869358343</v>
      </c>
    </row>
    <row r="38" spans="20:27" x14ac:dyDescent="0.25">
      <c r="T38">
        <f>Kalibratiemetingen!B32</f>
        <v>12.6</v>
      </c>
      <c r="U38">
        <f>Kalibratiemetingen!E32</f>
        <v>4857</v>
      </c>
      <c r="V38">
        <f>IF(IF(T38&gt;0,1,0)+IF(U38&gt;0,1,0)=2,1,0)</f>
        <v>1</v>
      </c>
      <c r="W38">
        <f t="shared" si="0"/>
        <v>61198.2</v>
      </c>
      <c r="X38">
        <f t="shared" si="1"/>
        <v>23590449</v>
      </c>
      <c r="Z38">
        <f t="shared" si="2"/>
        <v>13.026549602241648</v>
      </c>
      <c r="AA38">
        <f t="shared" si="3"/>
        <v>0.42654960224164817</v>
      </c>
    </row>
    <row r="39" spans="20:27" x14ac:dyDescent="0.25">
      <c r="T39">
        <f>Kalibratiemetingen!B44</f>
        <v>12.6</v>
      </c>
      <c r="U39">
        <f>Kalibratiemetingen!E44</f>
        <v>4788</v>
      </c>
      <c r="V39">
        <f>IF(IF(T39&gt;0,1,0)+IF(U39&gt;0,1,0)=2,1,0)</f>
        <v>1</v>
      </c>
      <c r="W39">
        <f t="shared" si="0"/>
        <v>60328.799999999996</v>
      </c>
      <c r="X39">
        <f t="shared" si="1"/>
        <v>22924944</v>
      </c>
      <c r="Z39">
        <f t="shared" si="2"/>
        <v>12.931352380985093</v>
      </c>
      <c r="AA39">
        <f t="shared" si="3"/>
        <v>0.33135238098509312</v>
      </c>
    </row>
    <row r="40" spans="20:27" x14ac:dyDescent="0.25">
      <c r="T40">
        <f>Kalibratiemetingen!B76</f>
        <v>12.7</v>
      </c>
      <c r="U40">
        <f>Kalibratiemetingen!E76</f>
        <v>4795</v>
      </c>
      <c r="V40">
        <f>IF(IF(T40&gt;0,1,0)+IF(U40&gt;0,1,0)=2,1,0)</f>
        <v>1</v>
      </c>
      <c r="W40">
        <f t="shared" si="0"/>
        <v>60896.5</v>
      </c>
      <c r="X40">
        <f t="shared" si="1"/>
        <v>22992025</v>
      </c>
      <c r="Z40">
        <f t="shared" si="2"/>
        <v>12.941010070098077</v>
      </c>
      <c r="AA40">
        <f t="shared" si="3"/>
        <v>0.24101007009807773</v>
      </c>
    </row>
    <row r="41" spans="20:27" x14ac:dyDescent="0.25">
      <c r="T41">
        <f>Kalibratiemetingen!B42</f>
        <v>12.7</v>
      </c>
      <c r="U41">
        <f>Kalibratiemetingen!E42</f>
        <v>4731</v>
      </c>
      <c r="V41">
        <f>IF(IF(T41&gt;0,1,0)+IF(U41&gt;0,1,0)=2,1,0)</f>
        <v>1</v>
      </c>
      <c r="W41">
        <f t="shared" si="0"/>
        <v>60083.7</v>
      </c>
      <c r="X41">
        <f t="shared" si="1"/>
        <v>22382361</v>
      </c>
      <c r="Z41">
        <f t="shared" si="2"/>
        <v>12.852711198207938</v>
      </c>
      <c r="AA41">
        <f t="shared" si="3"/>
        <v>0.15271119820793899</v>
      </c>
    </row>
    <row r="42" spans="20:27" x14ac:dyDescent="0.25">
      <c r="T42">
        <f>Kalibratiemetingen!B60</f>
        <v>12.8</v>
      </c>
      <c r="U42">
        <f>Kalibratiemetingen!E60</f>
        <v>5089</v>
      </c>
      <c r="V42">
        <f>IF(IF(T42&gt;0,1,0)+IF(U42&gt;0,1,0)=2,1,0)</f>
        <v>1</v>
      </c>
      <c r="W42">
        <f t="shared" si="0"/>
        <v>65139.200000000004</v>
      </c>
      <c r="X42">
        <f t="shared" si="1"/>
        <v>25897921</v>
      </c>
      <c r="Z42">
        <f t="shared" si="2"/>
        <v>13.346633012843398</v>
      </c>
      <c r="AA42">
        <f t="shared" si="3"/>
        <v>0.54663301284339738</v>
      </c>
    </row>
    <row r="43" spans="20:27" x14ac:dyDescent="0.25">
      <c r="T43">
        <f>Kalibratiemetingen!B37</f>
        <v>12.8</v>
      </c>
      <c r="U43">
        <f>Kalibratiemetingen!E37</f>
        <v>4876</v>
      </c>
      <c r="V43">
        <f>IF(IF(T43&gt;0,1,0)+IF(U43&gt;0,1,0)=2,1,0)</f>
        <v>1</v>
      </c>
      <c r="W43">
        <f t="shared" si="0"/>
        <v>62412.800000000003</v>
      </c>
      <c r="X43">
        <f t="shared" si="1"/>
        <v>23775376</v>
      </c>
      <c r="Z43">
        <f t="shared" si="2"/>
        <v>13.052763329834033</v>
      </c>
      <c r="AA43">
        <f t="shared" si="3"/>
        <v>0.25276332983403194</v>
      </c>
    </row>
    <row r="44" spans="20:27" x14ac:dyDescent="0.25">
      <c r="T44">
        <f>Kalibratiemetingen!B65</f>
        <v>12.9</v>
      </c>
      <c r="U44">
        <f>Kalibratiemetingen!E65</f>
        <v>5180</v>
      </c>
      <c r="V44">
        <f>IF(IF(T44&gt;0,1,0)+IF(U44&gt;0,1,0)=2,1,0)</f>
        <v>1</v>
      </c>
      <c r="W44">
        <f t="shared" si="0"/>
        <v>66822</v>
      </c>
      <c r="X44">
        <f t="shared" si="1"/>
        <v>26832400</v>
      </c>
      <c r="Z44">
        <f t="shared" si="2"/>
        <v>13.47218297131219</v>
      </c>
      <c r="AA44">
        <f t="shared" si="3"/>
        <v>0.57218297131218954</v>
      </c>
    </row>
    <row r="45" spans="20:27" x14ac:dyDescent="0.25">
      <c r="T45">
        <f>Kalibratiemetingen!B51</f>
        <v>12.9</v>
      </c>
      <c r="U45">
        <f>Kalibratiemetingen!E51</f>
        <v>5110</v>
      </c>
      <c r="V45">
        <f>IF(IF(T45&gt;0,1,0)+IF(U45&gt;0,1,0)=2,1,0)</f>
        <v>1</v>
      </c>
      <c r="W45">
        <f t="shared" si="0"/>
        <v>65919</v>
      </c>
      <c r="X45">
        <f t="shared" si="1"/>
        <v>26112100</v>
      </c>
      <c r="Z45">
        <f t="shared" si="2"/>
        <v>13.375606080182351</v>
      </c>
      <c r="AA45">
        <f t="shared" si="3"/>
        <v>0.47560608018235051</v>
      </c>
    </row>
    <row r="46" spans="20:27" x14ac:dyDescent="0.25">
      <c r="T46">
        <f>Kalibratiemetingen!B83</f>
        <v>12.9</v>
      </c>
      <c r="U46">
        <f>Kalibratiemetingen!E83</f>
        <v>4994</v>
      </c>
      <c r="V46">
        <f>IF(IF(T46&gt;0,1,0)+IF(U46&gt;0,1,0)=2,1,0)</f>
        <v>1</v>
      </c>
      <c r="W46">
        <f t="shared" si="0"/>
        <v>64422.6</v>
      </c>
      <c r="X46">
        <f t="shared" si="1"/>
        <v>24940036</v>
      </c>
      <c r="Z46">
        <f t="shared" si="2"/>
        <v>13.215564374881474</v>
      </c>
      <c r="AA46">
        <f t="shared" si="3"/>
        <v>0.3155643748814736</v>
      </c>
    </row>
    <row r="47" spans="20:27" x14ac:dyDescent="0.25">
      <c r="T47">
        <f>Kalibratiemetingen!B50</f>
        <v>12.9</v>
      </c>
      <c r="U47">
        <f>Kalibratiemetingen!E50</f>
        <v>4844</v>
      </c>
      <c r="V47">
        <f>IF(IF(T47&gt;0,1,0)+IF(U47&gt;0,1,0)=2,1,0)</f>
        <v>1</v>
      </c>
      <c r="W47">
        <f t="shared" si="0"/>
        <v>62487.6</v>
      </c>
      <c r="X47">
        <f t="shared" si="1"/>
        <v>23464336</v>
      </c>
      <c r="Z47">
        <f t="shared" si="2"/>
        <v>13.008613893888963</v>
      </c>
      <c r="AA47">
        <f t="shared" si="3"/>
        <v>0.10861389388896292</v>
      </c>
    </row>
    <row r="48" spans="20:27" x14ac:dyDescent="0.25">
      <c r="T48">
        <f>Kalibratiemetingen!B64</f>
        <v>13</v>
      </c>
      <c r="U48">
        <f>Kalibratiemetingen!E64</f>
        <v>5212</v>
      </c>
      <c r="V48">
        <f>IF(IF(T48&gt;0,1,0)+IF(U48&gt;0,1,0)=2,1,0)</f>
        <v>1</v>
      </c>
      <c r="W48">
        <f t="shared" si="0"/>
        <v>67756</v>
      </c>
      <c r="X48">
        <f t="shared" si="1"/>
        <v>27164944</v>
      </c>
      <c r="Z48">
        <f t="shared" si="2"/>
        <v>13.516332407257259</v>
      </c>
      <c r="AA48">
        <f t="shared" si="3"/>
        <v>0.51633240725725926</v>
      </c>
    </row>
    <row r="49" spans="20:27" x14ac:dyDescent="0.25">
      <c r="T49">
        <f>Kalibratiemetingen!B62</f>
        <v>13</v>
      </c>
      <c r="U49">
        <f>Kalibratiemetingen!E62</f>
        <v>5037</v>
      </c>
      <c r="V49">
        <f>IF(IF(T49&gt;0,1,0)+IF(U49&gt;0,1,0)=2,1,0)</f>
        <v>1</v>
      </c>
      <c r="W49">
        <f t="shared" si="0"/>
        <v>65481</v>
      </c>
      <c r="X49">
        <f t="shared" si="1"/>
        <v>25371369</v>
      </c>
      <c r="Z49">
        <f t="shared" si="2"/>
        <v>13.274890179432662</v>
      </c>
      <c r="AA49">
        <f t="shared" si="3"/>
        <v>0.2748901794326617</v>
      </c>
    </row>
    <row r="50" spans="20:27" x14ac:dyDescent="0.25">
      <c r="T50">
        <f>Kalibratiemetingen!B35</f>
        <v>13.1</v>
      </c>
      <c r="U50">
        <f>Kalibratiemetingen!E35</f>
        <v>5386</v>
      </c>
      <c r="V50">
        <f>IF(IF(T50&gt;0,1,0)+IF(U50&gt;0,1,0)=2,1,0)</f>
        <v>1</v>
      </c>
      <c r="W50">
        <f t="shared" si="0"/>
        <v>70556.599999999991</v>
      </c>
      <c r="X50">
        <f t="shared" si="1"/>
        <v>29008996</v>
      </c>
      <c r="Z50">
        <f t="shared" si="2"/>
        <v>13.756394965208571</v>
      </c>
      <c r="AA50">
        <f t="shared" si="3"/>
        <v>0.65639496520857143</v>
      </c>
    </row>
    <row r="51" spans="20:27" x14ac:dyDescent="0.25">
      <c r="T51">
        <f>Kalibratiemetingen!B34</f>
        <v>13.1</v>
      </c>
      <c r="U51">
        <f>Kalibratiemetingen!E34</f>
        <v>5068</v>
      </c>
      <c r="V51">
        <f>IF(IF(T51&gt;0,1,0)+IF(U51&gt;0,1,0)=2,1,0)</f>
        <v>1</v>
      </c>
      <c r="W51">
        <f t="shared" si="0"/>
        <v>66390.8</v>
      </c>
      <c r="X51">
        <f t="shared" si="1"/>
        <v>25684624</v>
      </c>
      <c r="Z51">
        <f t="shared" si="2"/>
        <v>13.317659945504447</v>
      </c>
      <c r="AA51">
        <f t="shared" si="3"/>
        <v>0.21765994550444745</v>
      </c>
    </row>
    <row r="52" spans="20:27" x14ac:dyDescent="0.25">
      <c r="T52">
        <f>Kalibratiemetingen!B30</f>
        <v>13.1</v>
      </c>
      <c r="U52">
        <f>Kalibratiemetingen!E30</f>
        <v>4905</v>
      </c>
      <c r="V52">
        <f>IF(IF(T52&gt;0,1,0)+IF(U52&gt;0,1,0)=2,1,0)</f>
        <v>1</v>
      </c>
      <c r="W52">
        <f t="shared" si="0"/>
        <v>64255.5</v>
      </c>
      <c r="X52">
        <f t="shared" si="1"/>
        <v>24059025</v>
      </c>
      <c r="Z52">
        <f t="shared" si="2"/>
        <v>13.092773756159252</v>
      </c>
      <c r="AA52">
        <f t="shared" si="3"/>
        <v>7.2262438407477703E-3</v>
      </c>
    </row>
    <row r="53" spans="20:27" x14ac:dyDescent="0.25">
      <c r="T53">
        <f>Kalibratiemetingen!B59</f>
        <v>13.2</v>
      </c>
      <c r="U53">
        <f>Kalibratiemetingen!E59</f>
        <v>5260</v>
      </c>
      <c r="V53">
        <f>IF(IF(T53&gt;0,1,0)+IF(U53&gt;0,1,0)=2,1,0)</f>
        <v>1</v>
      </c>
      <c r="W53">
        <f t="shared" si="0"/>
        <v>69432</v>
      </c>
      <c r="X53">
        <f t="shared" si="1"/>
        <v>27667600</v>
      </c>
      <c r="Z53">
        <f t="shared" si="2"/>
        <v>13.582556561174862</v>
      </c>
      <c r="AA53">
        <f t="shared" si="3"/>
        <v>0.38255656117486225</v>
      </c>
    </row>
    <row r="54" spans="20:27" x14ac:dyDescent="0.25">
      <c r="T54">
        <f>Kalibratiemetingen!B55</f>
        <v>13.2</v>
      </c>
      <c r="U54">
        <f>Kalibratiemetingen!E55</f>
        <v>5216</v>
      </c>
      <c r="V54">
        <f>IF(IF(T54&gt;0,1,0)+IF(U54&gt;0,1,0)=2,1,0)</f>
        <v>1</v>
      </c>
      <c r="W54">
        <f t="shared" si="0"/>
        <v>68851.199999999997</v>
      </c>
      <c r="X54">
        <f t="shared" si="1"/>
        <v>27206656</v>
      </c>
      <c r="Z54">
        <f t="shared" si="2"/>
        <v>13.521851086750392</v>
      </c>
      <c r="AA54">
        <f t="shared" si="3"/>
        <v>0.32185108675039231</v>
      </c>
    </row>
    <row r="55" spans="20:27" x14ac:dyDescent="0.25">
      <c r="T55">
        <f>Kalibratiemetingen!B74</f>
        <v>13.2</v>
      </c>
      <c r="U55">
        <f>Kalibratiemetingen!E74</f>
        <v>5114</v>
      </c>
      <c r="V55">
        <f>IF(IF(T55&gt;0,1,0)+IF(U55&gt;0,1,0)=2,1,0)</f>
        <v>1</v>
      </c>
      <c r="W55">
        <f t="shared" si="0"/>
        <v>67504.800000000003</v>
      </c>
      <c r="X55">
        <f t="shared" si="1"/>
        <v>26152996</v>
      </c>
      <c r="Z55">
        <f t="shared" si="2"/>
        <v>13.381124759675483</v>
      </c>
      <c r="AA55">
        <f t="shared" si="3"/>
        <v>0.18112475967548392</v>
      </c>
    </row>
    <row r="56" spans="20:27" x14ac:dyDescent="0.25">
      <c r="T56">
        <f>Kalibratiemetingen!B61</f>
        <v>13.2</v>
      </c>
      <c r="U56">
        <f>Kalibratiemetingen!E61</f>
        <v>4814</v>
      </c>
      <c r="V56">
        <f>IF(IF(T56&gt;0,1,0)+IF(U56&gt;0,1,0)=2,1,0)</f>
        <v>1</v>
      </c>
      <c r="W56">
        <f t="shared" si="0"/>
        <v>63544.799999999996</v>
      </c>
      <c r="X56">
        <f t="shared" si="1"/>
        <v>23174596</v>
      </c>
      <c r="Z56">
        <f t="shared" si="2"/>
        <v>12.967223797690462</v>
      </c>
      <c r="AA56">
        <f t="shared" si="3"/>
        <v>0.23277620230953744</v>
      </c>
    </row>
    <row r="57" spans="20:27" x14ac:dyDescent="0.25">
      <c r="T57">
        <f>Kalibratiemetingen!B58</f>
        <v>13.3</v>
      </c>
      <c r="U57">
        <f>Kalibratiemetingen!E58</f>
        <v>5522</v>
      </c>
      <c r="V57">
        <f>IF(IF(T57&gt;0,1,0)+IF(U57&gt;0,1,0)=2,1,0)</f>
        <v>1</v>
      </c>
      <c r="W57">
        <f t="shared" si="0"/>
        <v>73442.600000000006</v>
      </c>
      <c r="X57">
        <f t="shared" si="1"/>
        <v>30492484</v>
      </c>
      <c r="Z57">
        <f t="shared" si="2"/>
        <v>13.944030067975117</v>
      </c>
      <c r="AA57">
        <f t="shared" si="3"/>
        <v>0.64403006797511608</v>
      </c>
    </row>
    <row r="58" spans="20:27" x14ac:dyDescent="0.25">
      <c r="T58">
        <f>Kalibratiemetingen!B56</f>
        <v>13.3</v>
      </c>
      <c r="U58">
        <f>Kalibratiemetingen!E56</f>
        <v>5427</v>
      </c>
      <c r="V58">
        <f>IF(IF(T58&gt;0,1,0)+IF(U58&gt;0,1,0)=2,1,0)</f>
        <v>1</v>
      </c>
      <c r="W58">
        <f t="shared" si="0"/>
        <v>72179.100000000006</v>
      </c>
      <c r="X58">
        <f t="shared" si="1"/>
        <v>29452329</v>
      </c>
      <c r="Z58">
        <f t="shared" si="2"/>
        <v>13.812961430013193</v>
      </c>
      <c r="AA58">
        <f t="shared" si="3"/>
        <v>0.51296143001319194</v>
      </c>
    </row>
    <row r="59" spans="20:27" x14ac:dyDescent="0.25">
      <c r="T59">
        <f>Kalibratiemetingen!B72</f>
        <v>13.3</v>
      </c>
      <c r="U59">
        <f>Kalibratiemetingen!E72</f>
        <v>5365</v>
      </c>
      <c r="V59">
        <f>IF(IF(T59&gt;0,1,0)+IF(U59&gt;0,1,0)=2,1,0)</f>
        <v>1</v>
      </c>
      <c r="W59">
        <f t="shared" si="0"/>
        <v>71354.5</v>
      </c>
      <c r="X59">
        <f t="shared" si="1"/>
        <v>28783225</v>
      </c>
      <c r="Z59">
        <f t="shared" si="2"/>
        <v>13.72742189786962</v>
      </c>
      <c r="AA59">
        <f t="shared" si="3"/>
        <v>0.42742189786961937</v>
      </c>
    </row>
    <row r="60" spans="20:27" x14ac:dyDescent="0.25">
      <c r="T60">
        <f>Kalibratiemetingen!B24</f>
        <v>13.4</v>
      </c>
      <c r="U60">
        <f>Kalibratiemetingen!E24</f>
        <v>5232</v>
      </c>
      <c r="V60">
        <f>IF(IF(T60&gt;0,1,0)+IF(U60&gt;0,1,0)=2,1,0)</f>
        <v>1</v>
      </c>
      <c r="W60">
        <f t="shared" si="0"/>
        <v>70108.800000000003</v>
      </c>
      <c r="X60">
        <f t="shared" si="1"/>
        <v>27373824</v>
      </c>
      <c r="Z60">
        <f t="shared" si="2"/>
        <v>13.543925804722928</v>
      </c>
      <c r="AA60">
        <f t="shared" si="3"/>
        <v>0.14392580472292771</v>
      </c>
    </row>
    <row r="61" spans="20:27" x14ac:dyDescent="0.25">
      <c r="T61">
        <f>Kalibratiemetingen!B67</f>
        <v>13.5</v>
      </c>
      <c r="U61">
        <f>Kalibratiemetingen!E67</f>
        <v>5477</v>
      </c>
      <c r="V61">
        <f>IF(IF(T61&gt;0,1,0)+IF(U61&gt;0,1,0)=2,1,0)</f>
        <v>1</v>
      </c>
      <c r="W61">
        <f t="shared" si="0"/>
        <v>73939.5</v>
      </c>
      <c r="X61">
        <f t="shared" si="1"/>
        <v>29997529</v>
      </c>
      <c r="Z61">
        <f t="shared" si="2"/>
        <v>13.881944923677363</v>
      </c>
      <c r="AA61">
        <f t="shared" si="3"/>
        <v>0.38194492367736288</v>
      </c>
    </row>
    <row r="62" spans="20:27" x14ac:dyDescent="0.25">
      <c r="T62">
        <f>Kalibratiemetingen!B68</f>
        <v>13.5</v>
      </c>
      <c r="U62">
        <f>Kalibratiemetingen!E68</f>
        <v>5282</v>
      </c>
      <c r="V62">
        <f>IF(IF(T62&gt;0,1,0)+IF(U62&gt;0,1,0)=2,1,0)</f>
        <v>1</v>
      </c>
      <c r="W62">
        <f t="shared" si="0"/>
        <v>71307</v>
      </c>
      <c r="X62">
        <f t="shared" si="1"/>
        <v>27899524</v>
      </c>
      <c r="Z62">
        <f t="shared" si="2"/>
        <v>13.612909298387098</v>
      </c>
      <c r="AA62">
        <f t="shared" si="3"/>
        <v>0.11290929838709829</v>
      </c>
    </row>
    <row r="63" spans="20:27" x14ac:dyDescent="0.25">
      <c r="T63">
        <f>Kalibratiemetingen!B79</f>
        <v>13.5</v>
      </c>
      <c r="U63">
        <f>Kalibratiemetingen!E79</f>
        <v>5260</v>
      </c>
      <c r="V63">
        <f>IF(IF(T63&gt;0,1,0)+IF(U63&gt;0,1,0)=2,1,0)</f>
        <v>1</v>
      </c>
      <c r="W63">
        <f t="shared" si="0"/>
        <v>71010</v>
      </c>
      <c r="X63">
        <f t="shared" si="1"/>
        <v>27667600</v>
      </c>
      <c r="Z63">
        <f t="shared" si="2"/>
        <v>13.582556561174862</v>
      </c>
      <c r="AA63">
        <f t="shared" si="3"/>
        <v>8.2556561174861542E-2</v>
      </c>
    </row>
    <row r="64" spans="20:27" x14ac:dyDescent="0.25">
      <c r="T64">
        <f>Kalibratiemetingen!B87</f>
        <v>13.5</v>
      </c>
      <c r="U64">
        <f>Kalibratiemetingen!E87</f>
        <v>5078</v>
      </c>
      <c r="V64">
        <f>IF(IF(T64&gt;0,1,0)+IF(U64&gt;0,1,0)=2,1,0)</f>
        <v>1</v>
      </c>
      <c r="W64">
        <f t="shared" si="0"/>
        <v>68553</v>
      </c>
      <c r="X64">
        <f t="shared" si="1"/>
        <v>25786084</v>
      </c>
      <c r="Z64">
        <f t="shared" si="2"/>
        <v>13.331456644237281</v>
      </c>
      <c r="AA64">
        <f t="shared" si="3"/>
        <v>0.16854335576271851</v>
      </c>
    </row>
    <row r="65" spans="20:27" x14ac:dyDescent="0.25">
      <c r="T65">
        <f>Kalibratiemetingen!B88</f>
        <v>13.6</v>
      </c>
      <c r="U65">
        <f>Kalibratiemetingen!E88</f>
        <v>5183</v>
      </c>
      <c r="V65">
        <f>IF(IF(T65&gt;0,1,0)+IF(U65&gt;0,1,0)=2,1,0)</f>
        <v>1</v>
      </c>
      <c r="W65">
        <f t="shared" si="0"/>
        <v>70488.800000000003</v>
      </c>
      <c r="X65">
        <f t="shared" si="1"/>
        <v>26863489</v>
      </c>
      <c r="Z65">
        <f t="shared" si="2"/>
        <v>13.47632198093204</v>
      </c>
      <c r="AA65">
        <f t="shared" si="3"/>
        <v>0.12367801906795961</v>
      </c>
    </row>
    <row r="66" spans="20:27" x14ac:dyDescent="0.25">
      <c r="T66">
        <f>Kalibratiemetingen!B89</f>
        <v>13.6</v>
      </c>
      <c r="U66">
        <f>Kalibratiemetingen!E89</f>
        <v>5123</v>
      </c>
      <c r="V66">
        <f>IF(IF(T66&gt;0,1,0)+IF(U66&gt;0,1,0)=2,1,0)</f>
        <v>1</v>
      </c>
      <c r="W66">
        <f t="shared" si="0"/>
        <v>69672.800000000003</v>
      </c>
      <c r="X66">
        <f t="shared" si="1"/>
        <v>26245129</v>
      </c>
      <c r="Z66">
        <f t="shared" si="2"/>
        <v>13.393541788535035</v>
      </c>
      <c r="AA66">
        <f t="shared" si="3"/>
        <v>0.20645821146496424</v>
      </c>
    </row>
    <row r="67" spans="20:27" x14ac:dyDescent="0.25">
      <c r="T67">
        <f>Kalibratiemetingen!B45</f>
        <v>13.6</v>
      </c>
      <c r="U67">
        <f>Kalibratiemetingen!E45</f>
        <v>4985</v>
      </c>
      <c r="V67">
        <f>IF(IF(T67&gt;0,1,0)+IF(U67&gt;0,1,0)=2,1,0)</f>
        <v>1</v>
      </c>
      <c r="W67">
        <f t="shared" si="0"/>
        <v>67796</v>
      </c>
      <c r="X67">
        <f t="shared" si="1"/>
        <v>24850225</v>
      </c>
      <c r="Z67">
        <f t="shared" si="2"/>
        <v>13.203147346021925</v>
      </c>
      <c r="AA67">
        <f t="shared" si="3"/>
        <v>0.39685265397807434</v>
      </c>
    </row>
    <row r="68" spans="20:27" x14ac:dyDescent="0.25">
      <c r="T68">
        <f>Kalibratiemetingen!B13</f>
        <v>13.7</v>
      </c>
      <c r="U68">
        <f>Kalibratiemetingen!E13</f>
        <v>5379</v>
      </c>
      <c r="V68">
        <f>IF(IF(T68&gt;0,1,0)+IF(U68&gt;0,1,0)=2,1,0)</f>
        <v>1</v>
      </c>
      <c r="W68">
        <f t="shared" ref="W68:W131" si="4">T68*U68</f>
        <v>73692.3</v>
      </c>
      <c r="X68">
        <f t="shared" ref="X68:X131" si="5">U68*U68</f>
        <v>28933641</v>
      </c>
      <c r="Z68">
        <f t="shared" ref="Z68:Z131" si="6">IF(V68,$R$13*U68+$R$14)</f>
        <v>13.746737276095587</v>
      </c>
      <c r="AA68">
        <f t="shared" ref="AA68:AA87" si="7">ABS(T68-Z68)</f>
        <v>4.6737276095587532E-2</v>
      </c>
    </row>
    <row r="69" spans="20:27" x14ac:dyDescent="0.25">
      <c r="T69">
        <f>Kalibratiemetingen!B29</f>
        <v>13.7</v>
      </c>
      <c r="U69">
        <f>Kalibratiemetingen!E29</f>
        <v>5222</v>
      </c>
      <c r="V69">
        <f>IF(IF(T69&gt;0,1,0)+IF(U69&gt;0,1,0)=2,1,0)</f>
        <v>1</v>
      </c>
      <c r="W69">
        <f t="shared" si="4"/>
        <v>71541.399999999994</v>
      </c>
      <c r="X69">
        <f t="shared" si="5"/>
        <v>27269284</v>
      </c>
      <c r="Z69">
        <f t="shared" si="6"/>
        <v>13.530129105990092</v>
      </c>
      <c r="AA69">
        <f t="shared" si="7"/>
        <v>0.1698708940099074</v>
      </c>
    </row>
    <row r="70" spans="20:27" x14ac:dyDescent="0.25">
      <c r="T70">
        <f>Kalibratiemetingen!B6</f>
        <v>13.7</v>
      </c>
      <c r="U70">
        <f>Kalibratiemetingen!E6</f>
        <v>4577</v>
      </c>
      <c r="V70">
        <f>IF(IF(T70&gt;0,1,0)+IF(U70&gt;0,1,0)=2,1,0)</f>
        <v>1</v>
      </c>
      <c r="W70">
        <f t="shared" si="4"/>
        <v>62704.899999999994</v>
      </c>
      <c r="X70">
        <f t="shared" si="5"/>
        <v>20948929</v>
      </c>
      <c r="Z70">
        <f t="shared" si="6"/>
        <v>12.640242037722292</v>
      </c>
      <c r="AA70">
        <f t="shared" si="7"/>
        <v>1.0597579622777076</v>
      </c>
    </row>
    <row r="71" spans="20:27" x14ac:dyDescent="0.25">
      <c r="T71">
        <f>Kalibratiemetingen!B21</f>
        <v>13.8</v>
      </c>
      <c r="U71">
        <f>Kalibratiemetingen!E21</f>
        <v>5720</v>
      </c>
      <c r="V71">
        <f>IF(IF(T71&gt;0,1,0)+IF(U71&gt;0,1,0)=2,1,0)</f>
        <v>1</v>
      </c>
      <c r="W71">
        <f t="shared" si="4"/>
        <v>78936</v>
      </c>
      <c r="X71">
        <f t="shared" si="5"/>
        <v>32718400</v>
      </c>
      <c r="Z71">
        <f t="shared" si="6"/>
        <v>14.217204702885232</v>
      </c>
      <c r="AA71">
        <f t="shared" si="7"/>
        <v>0.41720470288523082</v>
      </c>
    </row>
    <row r="72" spans="20:27" x14ac:dyDescent="0.25">
      <c r="T72">
        <f>Kalibratiemetingen!B36</f>
        <v>13.9</v>
      </c>
      <c r="U72">
        <f>Kalibratiemetingen!E36</f>
        <v>5589</v>
      </c>
      <c r="V72">
        <f>IF(IF(T72&gt;0,1,0)+IF(U72&gt;0,1,0)=2,1,0)</f>
        <v>1</v>
      </c>
      <c r="W72">
        <f t="shared" si="4"/>
        <v>77687.100000000006</v>
      </c>
      <c r="X72">
        <f t="shared" si="5"/>
        <v>31236921</v>
      </c>
      <c r="Z72">
        <f t="shared" si="6"/>
        <v>14.036467949485104</v>
      </c>
      <c r="AA72">
        <f t="shared" si="7"/>
        <v>0.13646794948510355</v>
      </c>
    </row>
    <row r="73" spans="20:27" x14ac:dyDescent="0.25">
      <c r="T73">
        <f>Kalibratiemetingen!B75</f>
        <v>13.9</v>
      </c>
      <c r="U73">
        <f>Kalibratiemetingen!E75</f>
        <v>5420</v>
      </c>
      <c r="V73">
        <f>IF(IF(T73&gt;0,1,0)+IF(U73&gt;0,1,0)=2,1,0)</f>
        <v>1</v>
      </c>
      <c r="W73">
        <f t="shared" si="4"/>
        <v>75338</v>
      </c>
      <c r="X73">
        <f t="shared" si="5"/>
        <v>29376400</v>
      </c>
      <c r="Z73">
        <f t="shared" si="6"/>
        <v>13.803303740900208</v>
      </c>
      <c r="AA73">
        <f t="shared" si="7"/>
        <v>9.6696259099791959E-2</v>
      </c>
    </row>
    <row r="74" spans="20:27" x14ac:dyDescent="0.25">
      <c r="T74">
        <f>Kalibratiemetingen!B54</f>
        <v>13.9</v>
      </c>
      <c r="U74">
        <f>Kalibratiemetingen!E54</f>
        <v>5348</v>
      </c>
      <c r="V74">
        <f>IF(IF(T74&gt;0,1,0)+IF(U74&gt;0,1,0)=2,1,0)</f>
        <v>1</v>
      </c>
      <c r="W74">
        <f t="shared" si="4"/>
        <v>74337.2</v>
      </c>
      <c r="X74">
        <f t="shared" si="5"/>
        <v>28601104</v>
      </c>
      <c r="Z74">
        <f t="shared" si="6"/>
        <v>13.703967510023801</v>
      </c>
      <c r="AA74">
        <f t="shared" si="7"/>
        <v>0.19603248997619893</v>
      </c>
    </row>
    <row r="75" spans="20:27" x14ac:dyDescent="0.25">
      <c r="T75">
        <f>Kalibratiemetingen!B39</f>
        <v>13.9</v>
      </c>
      <c r="U75">
        <f>Kalibratiemetingen!E39</f>
        <v>5294</v>
      </c>
      <c r="V75">
        <f>IF(IF(T75&gt;0,1,0)+IF(U75&gt;0,1,0)=2,1,0)</f>
        <v>1</v>
      </c>
      <c r="W75">
        <f t="shared" si="4"/>
        <v>73586.600000000006</v>
      </c>
      <c r="X75">
        <f t="shared" si="5"/>
        <v>28026436</v>
      </c>
      <c r="Z75">
        <f t="shared" si="6"/>
        <v>13.629465336866499</v>
      </c>
      <c r="AA75">
        <f t="shared" si="7"/>
        <v>0.2705346631335015</v>
      </c>
    </row>
    <row r="76" spans="20:27" x14ac:dyDescent="0.25">
      <c r="T76">
        <f>Kalibratiemetingen!B10</f>
        <v>13.9</v>
      </c>
      <c r="U76">
        <f>Kalibratiemetingen!E10</f>
        <v>5081</v>
      </c>
      <c r="V76">
        <f>IF(IF(T76&gt;0,1,0)+IF(U76&gt;0,1,0)=2,1,0)</f>
        <v>1</v>
      </c>
      <c r="W76">
        <f t="shared" si="4"/>
        <v>70625.900000000009</v>
      </c>
      <c r="X76">
        <f t="shared" si="5"/>
        <v>25816561</v>
      </c>
      <c r="Z76">
        <f t="shared" si="6"/>
        <v>13.335595653857132</v>
      </c>
      <c r="AA76">
        <f t="shared" si="7"/>
        <v>0.56440434614286872</v>
      </c>
    </row>
    <row r="77" spans="20:27" x14ac:dyDescent="0.25">
      <c r="T77">
        <f>Kalibratiemetingen!B53</f>
        <v>14</v>
      </c>
      <c r="U77">
        <f>Kalibratiemetingen!E53</f>
        <v>5283</v>
      </c>
      <c r="V77">
        <f>IF(IF(T77&gt;0,1,0)+IF(U77&gt;0,1,0)=2,1,0)</f>
        <v>1</v>
      </c>
      <c r="W77">
        <f t="shared" si="4"/>
        <v>73962</v>
      </c>
      <c r="X77">
        <f t="shared" si="5"/>
        <v>27910089</v>
      </c>
      <c r="Z77">
        <f t="shared" si="6"/>
        <v>13.61428896826038</v>
      </c>
      <c r="AA77">
        <f t="shared" si="7"/>
        <v>0.38571103173961951</v>
      </c>
    </row>
    <row r="78" spans="20:27" x14ac:dyDescent="0.25">
      <c r="T78">
        <f>Kalibratiemetingen!B28</f>
        <v>14.1</v>
      </c>
      <c r="U78">
        <f>Kalibratiemetingen!E28</f>
        <v>5479</v>
      </c>
      <c r="V78">
        <f>IF(IF(T78&gt;0,1,0)+IF(U78&gt;0,1,0)=2,1,0)</f>
        <v>1</v>
      </c>
      <c r="W78">
        <f t="shared" si="4"/>
        <v>77253.899999999994</v>
      </c>
      <c r="X78">
        <f t="shared" si="5"/>
        <v>30019441</v>
      </c>
      <c r="Z78">
        <f t="shared" si="6"/>
        <v>13.884704263423929</v>
      </c>
      <c r="AA78">
        <f t="shared" si="7"/>
        <v>0.2152957365760706</v>
      </c>
    </row>
    <row r="79" spans="20:27" x14ac:dyDescent="0.25">
      <c r="T79">
        <f>Kalibratiemetingen!B69</f>
        <v>14.4</v>
      </c>
      <c r="U79">
        <f>Kalibratiemetingen!E69</f>
        <v>5525</v>
      </c>
      <c r="V79">
        <f>IF(IF(T79&gt;0,1,0)+IF(U79&gt;0,1,0)=2,1,0)</f>
        <v>1</v>
      </c>
      <c r="W79">
        <f t="shared" si="4"/>
        <v>79560</v>
      </c>
      <c r="X79">
        <f t="shared" si="5"/>
        <v>30525625</v>
      </c>
      <c r="Z79">
        <f t="shared" si="6"/>
        <v>13.948169077594965</v>
      </c>
      <c r="AA79">
        <f t="shared" si="7"/>
        <v>0.4518309224050352</v>
      </c>
    </row>
    <row r="80" spans="20:27" x14ac:dyDescent="0.25">
      <c r="T80">
        <f>Kalibratiemetingen!B49</f>
        <v>14.5</v>
      </c>
      <c r="U80">
        <f>Kalibratiemetingen!E49</f>
        <v>5646</v>
      </c>
      <c r="V80">
        <f>IF(IF(T80&gt;0,1,0)+IF(U80&gt;0,1,0)=2,1,0)</f>
        <v>1</v>
      </c>
      <c r="W80">
        <f t="shared" si="4"/>
        <v>81867</v>
      </c>
      <c r="X80">
        <f t="shared" si="5"/>
        <v>31877316</v>
      </c>
      <c r="Z80">
        <f t="shared" si="6"/>
        <v>14.115109132262258</v>
      </c>
      <c r="AA80">
        <f t="shared" si="7"/>
        <v>0.38489086773774162</v>
      </c>
    </row>
    <row r="81" spans="20:27" x14ac:dyDescent="0.25">
      <c r="T81">
        <f>Kalibratiemetingen!B18</f>
        <v>14.5</v>
      </c>
      <c r="U81">
        <f>Kalibratiemetingen!E18</f>
        <v>4436</v>
      </c>
      <c r="V81">
        <f>IF(IF(T81&gt;0,1,0)+IF(U81&gt;0,1,0)=2,1,0)</f>
        <v>1</v>
      </c>
      <c r="W81">
        <f t="shared" si="4"/>
        <v>64322</v>
      </c>
      <c r="X81">
        <f t="shared" si="5"/>
        <v>19678096</v>
      </c>
      <c r="Z81">
        <f t="shared" si="6"/>
        <v>12.445708585589333</v>
      </c>
      <c r="AA81">
        <f t="shared" si="7"/>
        <v>2.0542914144106668</v>
      </c>
    </row>
    <row r="82" spans="20:27" x14ac:dyDescent="0.25">
      <c r="T82">
        <f>Kalibratiemetingen!B5</f>
        <v>14.6</v>
      </c>
      <c r="U82">
        <f>Kalibratiemetingen!E5</f>
        <v>5635</v>
      </c>
      <c r="V82">
        <f>IF(IF(T82&gt;0,1,0)+IF(U82&gt;0,1,0)=2,1,0)</f>
        <v>1</v>
      </c>
      <c r="W82">
        <f t="shared" si="4"/>
        <v>82271</v>
      </c>
      <c r="X82">
        <f t="shared" si="5"/>
        <v>31753225</v>
      </c>
      <c r="Z82">
        <f t="shared" si="6"/>
        <v>14.099932763656142</v>
      </c>
      <c r="AA82">
        <f t="shared" si="7"/>
        <v>0.50006723634385786</v>
      </c>
    </row>
    <row r="83" spans="20:27" x14ac:dyDescent="0.25">
      <c r="T83">
        <f>Kalibratiemetingen!B8</f>
        <v>14.6</v>
      </c>
      <c r="U83">
        <f>Kalibratiemetingen!E8</f>
        <v>5617</v>
      </c>
      <c r="V83">
        <f>IF(IF(T83&gt;0,1,0)+IF(U83&gt;0,1,0)=2,1,0)</f>
        <v>1</v>
      </c>
      <c r="W83">
        <f t="shared" si="4"/>
        <v>82008.2</v>
      </c>
      <c r="X83">
        <f t="shared" si="5"/>
        <v>31550689</v>
      </c>
      <c r="Z83">
        <f t="shared" si="6"/>
        <v>14.075098705937041</v>
      </c>
      <c r="AA83">
        <f t="shared" si="7"/>
        <v>0.52490129406295871</v>
      </c>
    </row>
    <row r="84" spans="20:27" x14ac:dyDescent="0.25">
      <c r="T84">
        <f>Kalibratiemetingen!B12</f>
        <v>14.8</v>
      </c>
      <c r="U84">
        <f>Kalibratiemetingen!E12</f>
        <v>5546</v>
      </c>
      <c r="V84">
        <f>IF(IF(T84&gt;0,1,0)+IF(U84&gt;0,1,0)=2,1,0)</f>
        <v>1</v>
      </c>
      <c r="W84">
        <f t="shared" si="4"/>
        <v>82080.800000000003</v>
      </c>
      <c r="X84">
        <f t="shared" si="5"/>
        <v>30758116</v>
      </c>
      <c r="Z84">
        <f t="shared" si="6"/>
        <v>13.977142144933918</v>
      </c>
      <c r="AA84">
        <f t="shared" si="7"/>
        <v>0.82285785506608278</v>
      </c>
    </row>
    <row r="85" spans="20:27" x14ac:dyDescent="0.25">
      <c r="T85">
        <f>Kalibratiemetingen!B15</f>
        <v>15.1</v>
      </c>
      <c r="U85">
        <f>Kalibratiemetingen!E15</f>
        <v>5908</v>
      </c>
      <c r="V85">
        <f>IF(IF(T85&gt;0,1,0)+IF(U85&gt;0,1,0)=2,1,0)</f>
        <v>1</v>
      </c>
      <c r="W85">
        <f t="shared" si="4"/>
        <v>89210.8</v>
      </c>
      <c r="X85">
        <f t="shared" si="5"/>
        <v>34904464</v>
      </c>
      <c r="Z85">
        <f t="shared" si="6"/>
        <v>14.476582639062512</v>
      </c>
      <c r="AA85">
        <f t="shared" si="7"/>
        <v>0.62341736093748779</v>
      </c>
    </row>
    <row r="86" spans="20:27" x14ac:dyDescent="0.25">
      <c r="T86">
        <f>Kalibratiemetingen!B9</f>
        <v>16.100000000000001</v>
      </c>
      <c r="U86">
        <f>Kalibratiemetingen!E9</f>
        <v>5908</v>
      </c>
      <c r="V86">
        <f>IF(IF(T86&gt;0,1,0)+IF(U86&gt;0,1,0)=2,1,0)</f>
        <v>1</v>
      </c>
      <c r="W86">
        <f t="shared" si="4"/>
        <v>95118.8</v>
      </c>
      <c r="X86">
        <f t="shared" si="5"/>
        <v>34904464</v>
      </c>
      <c r="Z86">
        <f t="shared" si="6"/>
        <v>14.476582639062512</v>
      </c>
      <c r="AA86">
        <f t="shared" si="7"/>
        <v>1.6234173609374896</v>
      </c>
    </row>
    <row r="87" spans="20:27" x14ac:dyDescent="0.25">
      <c r="T87">
        <f>Kalibratiemetingen!B4</f>
        <v>17.8</v>
      </c>
      <c r="U87">
        <f>Kalibratiemetingen!E4</f>
        <v>6274</v>
      </c>
      <c r="V87">
        <f>IF(IF(T87&gt;0,1,0)+IF(U87&gt;0,1,0)=2,1,0)</f>
        <v>1</v>
      </c>
      <c r="W87">
        <f t="shared" si="4"/>
        <v>111677.20000000001</v>
      </c>
      <c r="X87">
        <f t="shared" si="5"/>
        <v>39363076</v>
      </c>
      <c r="Z87">
        <f t="shared" si="6"/>
        <v>14.98154181268424</v>
      </c>
      <c r="AA87">
        <f t="shared" si="7"/>
        <v>2.8184581873157608</v>
      </c>
    </row>
    <row r="88" spans="20:27" x14ac:dyDescent="0.25">
      <c r="T88">
        <f>Kalibratiemetingen!B43</f>
        <v>0</v>
      </c>
      <c r="U88">
        <f>Kalibratiemetingen!E43</f>
        <v>5010</v>
      </c>
      <c r="V88">
        <f>IF(IF(T88&gt;0,1,0)+IF(U88&gt;0,1,0)=2,1,0)</f>
        <v>0</v>
      </c>
      <c r="W88">
        <f t="shared" si="4"/>
        <v>0</v>
      </c>
      <c r="X88">
        <f t="shared" si="5"/>
        <v>25100100</v>
      </c>
      <c r="Z88" t="b">
        <f t="shared" si="6"/>
        <v>0</v>
      </c>
    </row>
    <row r="89" spans="20:27" x14ac:dyDescent="0.25">
      <c r="T89">
        <f>Kalibratiemetingen!B41</f>
        <v>0</v>
      </c>
      <c r="U89">
        <f>Kalibratiemetingen!E41</f>
        <v>5007</v>
      </c>
      <c r="V89">
        <f>IF(IF(T89&gt;0,1,0)+IF(U89&gt;0,1,0)=2,1,0)</f>
        <v>0</v>
      </c>
      <c r="W89">
        <f t="shared" si="4"/>
        <v>0</v>
      </c>
      <c r="X89">
        <f t="shared" si="5"/>
        <v>25070049</v>
      </c>
      <c r="Z89" t="b">
        <f t="shared" si="6"/>
        <v>0</v>
      </c>
    </row>
    <row r="90" spans="20:27" x14ac:dyDescent="0.25">
      <c r="T90">
        <f>Kalibratiemetingen!B80</f>
        <v>0</v>
      </c>
      <c r="U90">
        <f>Kalibratiemetingen!E80</f>
        <v>4844</v>
      </c>
      <c r="V90">
        <f>IF(IF(T90&gt;0,1,0)+IF(U90&gt;0,1,0)=2,1,0)</f>
        <v>0</v>
      </c>
      <c r="W90">
        <f t="shared" si="4"/>
        <v>0</v>
      </c>
      <c r="X90">
        <f t="shared" si="5"/>
        <v>23464336</v>
      </c>
      <c r="Z90" t="b">
        <f t="shared" si="6"/>
        <v>0</v>
      </c>
    </row>
    <row r="91" spans="20:27" x14ac:dyDescent="0.25">
      <c r="T91">
        <f>Kalibratiemetingen!B77</f>
        <v>0</v>
      </c>
      <c r="U91">
        <f>Kalibratiemetingen!E77</f>
        <v>4823</v>
      </c>
      <c r="V91">
        <f>IF(IF(T91&gt;0,1,0)+IF(U91&gt;0,1,0)=2,1,0)</f>
        <v>0</v>
      </c>
      <c r="W91">
        <f t="shared" si="4"/>
        <v>0</v>
      </c>
      <c r="X91">
        <f t="shared" si="5"/>
        <v>23261329</v>
      </c>
      <c r="Z91" t="b">
        <f t="shared" si="6"/>
        <v>0</v>
      </c>
    </row>
    <row r="92" spans="20:27" x14ac:dyDescent="0.25">
      <c r="T92">
        <f>Kalibratiemetingen!B94</f>
        <v>0</v>
      </c>
      <c r="U92">
        <f>Kalibratiemetingen!E94</f>
        <v>0</v>
      </c>
      <c r="V92">
        <f>IF(IF(T92&gt;0,1,0)+IF(U92&gt;0,1,0)=2,1,0)</f>
        <v>0</v>
      </c>
      <c r="W92">
        <f t="shared" si="4"/>
        <v>0</v>
      </c>
      <c r="X92">
        <f t="shared" si="5"/>
        <v>0</v>
      </c>
      <c r="Z92" t="b">
        <f t="shared" si="6"/>
        <v>0</v>
      </c>
    </row>
    <row r="93" spans="20:27" x14ac:dyDescent="0.25">
      <c r="T93">
        <f>Kalibratiemetingen!B95</f>
        <v>0</v>
      </c>
      <c r="U93">
        <f>Kalibratiemetingen!E95</f>
        <v>0</v>
      </c>
      <c r="V93">
        <f>IF(IF(T93&gt;0,1,0)+IF(U93&gt;0,1,0)=2,1,0)</f>
        <v>0</v>
      </c>
      <c r="W93">
        <f t="shared" si="4"/>
        <v>0</v>
      </c>
      <c r="X93">
        <f t="shared" si="5"/>
        <v>0</v>
      </c>
      <c r="Z93" t="b">
        <f t="shared" si="6"/>
        <v>0</v>
      </c>
    </row>
    <row r="94" spans="20:27" x14ac:dyDescent="0.25">
      <c r="T94">
        <f>Kalibratiemetingen!B96</f>
        <v>0</v>
      </c>
      <c r="U94">
        <f>Kalibratiemetingen!E96</f>
        <v>0</v>
      </c>
      <c r="V94">
        <f>IF(IF(T94&gt;0,1,0)+IF(U94&gt;0,1,0)=2,1,0)</f>
        <v>0</v>
      </c>
      <c r="W94">
        <f t="shared" si="4"/>
        <v>0</v>
      </c>
      <c r="X94">
        <f t="shared" si="5"/>
        <v>0</v>
      </c>
      <c r="Z94" t="b">
        <f t="shared" si="6"/>
        <v>0</v>
      </c>
    </row>
    <row r="95" spans="20:27" x14ac:dyDescent="0.25">
      <c r="T95">
        <f>Kalibratiemetingen!B97</f>
        <v>0</v>
      </c>
      <c r="U95">
        <f>Kalibratiemetingen!E97</f>
        <v>0</v>
      </c>
      <c r="V95">
        <f>IF(IF(T95&gt;0,1,0)+IF(U95&gt;0,1,0)=2,1,0)</f>
        <v>0</v>
      </c>
      <c r="W95">
        <f t="shared" si="4"/>
        <v>0</v>
      </c>
      <c r="X95">
        <f t="shared" si="5"/>
        <v>0</v>
      </c>
      <c r="Z95" t="b">
        <f t="shared" si="6"/>
        <v>0</v>
      </c>
    </row>
    <row r="96" spans="20:27" x14ac:dyDescent="0.25">
      <c r="T96">
        <f>Kalibratiemetingen!B98</f>
        <v>0</v>
      </c>
      <c r="U96">
        <f>Kalibratiemetingen!E98</f>
        <v>0</v>
      </c>
      <c r="V96">
        <f>IF(IF(T96&gt;0,1,0)+IF(U96&gt;0,1,0)=2,1,0)</f>
        <v>0</v>
      </c>
      <c r="W96">
        <f t="shared" si="4"/>
        <v>0</v>
      </c>
      <c r="X96">
        <f t="shared" si="5"/>
        <v>0</v>
      </c>
      <c r="Z96" t="b">
        <f t="shared" si="6"/>
        <v>0</v>
      </c>
    </row>
    <row r="97" spans="20:26" x14ac:dyDescent="0.25">
      <c r="T97">
        <f>Kalibratiemetingen!B99</f>
        <v>0</v>
      </c>
      <c r="U97">
        <f>Kalibratiemetingen!E99</f>
        <v>0</v>
      </c>
      <c r="V97">
        <f>IF(IF(T97&gt;0,1,0)+IF(U97&gt;0,1,0)=2,1,0)</f>
        <v>0</v>
      </c>
      <c r="W97">
        <f t="shared" si="4"/>
        <v>0</v>
      </c>
      <c r="X97">
        <f t="shared" si="5"/>
        <v>0</v>
      </c>
      <c r="Z97" t="b">
        <f t="shared" si="6"/>
        <v>0</v>
      </c>
    </row>
    <row r="98" spans="20:26" x14ac:dyDescent="0.25">
      <c r="T98">
        <f>Kalibratiemetingen!B100</f>
        <v>0</v>
      </c>
      <c r="U98">
        <f>Kalibratiemetingen!E100</f>
        <v>0</v>
      </c>
      <c r="V98">
        <f>IF(IF(T98&gt;0,1,0)+IF(U98&gt;0,1,0)=2,1,0)</f>
        <v>0</v>
      </c>
      <c r="W98">
        <f t="shared" si="4"/>
        <v>0</v>
      </c>
      <c r="X98">
        <f t="shared" si="5"/>
        <v>0</v>
      </c>
      <c r="Z98" t="b">
        <f t="shared" si="6"/>
        <v>0</v>
      </c>
    </row>
    <row r="99" spans="20:26" x14ac:dyDescent="0.25">
      <c r="T99">
        <f>Kalibratiemetingen!B101</f>
        <v>0</v>
      </c>
      <c r="U99">
        <f>Kalibratiemetingen!E101</f>
        <v>0</v>
      </c>
      <c r="V99">
        <f>IF(IF(T99&gt;0,1,0)+IF(U99&gt;0,1,0)=2,1,0)</f>
        <v>0</v>
      </c>
      <c r="W99">
        <f t="shared" si="4"/>
        <v>0</v>
      </c>
      <c r="X99">
        <f t="shared" si="5"/>
        <v>0</v>
      </c>
      <c r="Z99" t="b">
        <f t="shared" si="6"/>
        <v>0</v>
      </c>
    </row>
    <row r="100" spans="20:26" x14ac:dyDescent="0.25">
      <c r="T100">
        <f>Kalibratiemetingen!B102</f>
        <v>0</v>
      </c>
      <c r="U100">
        <f>Kalibratiemetingen!E102</f>
        <v>0</v>
      </c>
      <c r="V100">
        <f>IF(IF(T100&gt;0,1,0)+IF(U100&gt;0,1,0)=2,1,0)</f>
        <v>0</v>
      </c>
      <c r="W100">
        <f t="shared" si="4"/>
        <v>0</v>
      </c>
      <c r="X100">
        <f t="shared" si="5"/>
        <v>0</v>
      </c>
      <c r="Z100" t="b">
        <f t="shared" si="6"/>
        <v>0</v>
      </c>
    </row>
    <row r="101" spans="20:26" x14ac:dyDescent="0.25">
      <c r="T101">
        <f>Kalibratiemetingen!B103</f>
        <v>0</v>
      </c>
      <c r="U101">
        <f>Kalibratiemetingen!E103</f>
        <v>0</v>
      </c>
      <c r="V101">
        <f>IF(IF(T101&gt;0,1,0)+IF(U101&gt;0,1,0)=2,1,0)</f>
        <v>0</v>
      </c>
      <c r="W101">
        <f t="shared" si="4"/>
        <v>0</v>
      </c>
      <c r="X101">
        <f t="shared" si="5"/>
        <v>0</v>
      </c>
      <c r="Z101" t="b">
        <f t="shared" si="6"/>
        <v>0</v>
      </c>
    </row>
    <row r="102" spans="20:26" x14ac:dyDescent="0.25">
      <c r="T102">
        <f>Kalibratiemetingen!B104</f>
        <v>0</v>
      </c>
      <c r="U102">
        <f>Kalibratiemetingen!E104</f>
        <v>0</v>
      </c>
      <c r="V102">
        <f>IF(IF(T102&gt;0,1,0)+IF(U102&gt;0,1,0)=2,1,0)</f>
        <v>0</v>
      </c>
      <c r="W102">
        <f t="shared" si="4"/>
        <v>0</v>
      </c>
      <c r="X102">
        <f t="shared" si="5"/>
        <v>0</v>
      </c>
      <c r="Z102" t="b">
        <f t="shared" si="6"/>
        <v>0</v>
      </c>
    </row>
    <row r="103" spans="20:26" x14ac:dyDescent="0.25">
      <c r="T103">
        <f>Kalibratiemetingen!B105</f>
        <v>0</v>
      </c>
      <c r="U103">
        <f>Kalibratiemetingen!E105</f>
        <v>0</v>
      </c>
      <c r="V103">
        <f>IF(IF(T103&gt;0,1,0)+IF(U103&gt;0,1,0)=2,1,0)</f>
        <v>0</v>
      </c>
      <c r="W103">
        <f t="shared" si="4"/>
        <v>0</v>
      </c>
      <c r="X103">
        <f t="shared" si="5"/>
        <v>0</v>
      </c>
      <c r="Z103" t="b">
        <f t="shared" si="6"/>
        <v>0</v>
      </c>
    </row>
    <row r="104" spans="20:26" x14ac:dyDescent="0.25">
      <c r="T104">
        <f>Kalibratiemetingen!B106</f>
        <v>0</v>
      </c>
      <c r="U104">
        <f>Kalibratiemetingen!E106</f>
        <v>0</v>
      </c>
      <c r="V104">
        <f>IF(IF(T104&gt;0,1,0)+IF(U104&gt;0,1,0)=2,1,0)</f>
        <v>0</v>
      </c>
      <c r="W104">
        <f t="shared" si="4"/>
        <v>0</v>
      </c>
      <c r="X104">
        <f t="shared" si="5"/>
        <v>0</v>
      </c>
      <c r="Z104" t="b">
        <f t="shared" si="6"/>
        <v>0</v>
      </c>
    </row>
    <row r="105" spans="20:26" x14ac:dyDescent="0.25">
      <c r="T105">
        <f>Kalibratiemetingen!B107</f>
        <v>0</v>
      </c>
      <c r="U105">
        <f>Kalibratiemetingen!E107</f>
        <v>0</v>
      </c>
      <c r="V105">
        <f>IF(IF(T105&gt;0,1,0)+IF(U105&gt;0,1,0)=2,1,0)</f>
        <v>0</v>
      </c>
      <c r="W105">
        <f t="shared" si="4"/>
        <v>0</v>
      </c>
      <c r="X105">
        <f t="shared" si="5"/>
        <v>0</v>
      </c>
      <c r="Z105" t="b">
        <f t="shared" si="6"/>
        <v>0</v>
      </c>
    </row>
    <row r="106" spans="20:26" x14ac:dyDescent="0.25">
      <c r="T106">
        <f>Kalibratiemetingen!B108</f>
        <v>0</v>
      </c>
      <c r="U106">
        <f>Kalibratiemetingen!E108</f>
        <v>0</v>
      </c>
      <c r="V106">
        <f>IF(IF(T106&gt;0,1,0)+IF(U106&gt;0,1,0)=2,1,0)</f>
        <v>0</v>
      </c>
      <c r="W106">
        <f t="shared" si="4"/>
        <v>0</v>
      </c>
      <c r="X106">
        <f t="shared" si="5"/>
        <v>0</v>
      </c>
      <c r="Z106" t="b">
        <f t="shared" si="6"/>
        <v>0</v>
      </c>
    </row>
    <row r="107" spans="20:26" x14ac:dyDescent="0.25">
      <c r="T107">
        <f>Kalibratiemetingen!B109</f>
        <v>0</v>
      </c>
      <c r="U107">
        <f>Kalibratiemetingen!E109</f>
        <v>0</v>
      </c>
      <c r="V107">
        <f>IF(IF(T107&gt;0,1,0)+IF(U107&gt;0,1,0)=2,1,0)</f>
        <v>0</v>
      </c>
      <c r="W107">
        <f t="shared" si="4"/>
        <v>0</v>
      </c>
      <c r="X107">
        <f t="shared" si="5"/>
        <v>0</v>
      </c>
      <c r="Z107" t="b">
        <f t="shared" si="6"/>
        <v>0</v>
      </c>
    </row>
    <row r="108" spans="20:26" x14ac:dyDescent="0.25">
      <c r="T108">
        <f>Kalibratiemetingen!B110</f>
        <v>0</v>
      </c>
      <c r="U108">
        <f>Kalibratiemetingen!E110</f>
        <v>0</v>
      </c>
      <c r="V108">
        <f>IF(IF(T108&gt;0,1,0)+IF(U108&gt;0,1,0)=2,1,0)</f>
        <v>0</v>
      </c>
      <c r="W108">
        <f t="shared" si="4"/>
        <v>0</v>
      </c>
      <c r="X108">
        <f t="shared" si="5"/>
        <v>0</v>
      </c>
      <c r="Z108" t="b">
        <f t="shared" si="6"/>
        <v>0</v>
      </c>
    </row>
    <row r="109" spans="20:26" x14ac:dyDescent="0.25">
      <c r="T109">
        <f>Kalibratiemetingen!B111</f>
        <v>0</v>
      </c>
      <c r="U109">
        <f>Kalibratiemetingen!E111</f>
        <v>0</v>
      </c>
      <c r="V109">
        <f>IF(IF(T109&gt;0,1,0)+IF(U109&gt;0,1,0)=2,1,0)</f>
        <v>0</v>
      </c>
      <c r="W109">
        <f t="shared" si="4"/>
        <v>0</v>
      </c>
      <c r="X109">
        <f t="shared" si="5"/>
        <v>0</v>
      </c>
      <c r="Z109" t="b">
        <f t="shared" si="6"/>
        <v>0</v>
      </c>
    </row>
    <row r="110" spans="20:26" x14ac:dyDescent="0.25">
      <c r="T110">
        <f>Kalibratiemetingen!B112</f>
        <v>0</v>
      </c>
      <c r="U110">
        <f>Kalibratiemetingen!E112</f>
        <v>0</v>
      </c>
      <c r="V110">
        <f>IF(IF(T110&gt;0,1,0)+IF(U110&gt;0,1,0)=2,1,0)</f>
        <v>0</v>
      </c>
      <c r="W110">
        <f t="shared" si="4"/>
        <v>0</v>
      </c>
      <c r="X110">
        <f t="shared" si="5"/>
        <v>0</v>
      </c>
      <c r="Z110" t="b">
        <f t="shared" si="6"/>
        <v>0</v>
      </c>
    </row>
    <row r="111" spans="20:26" x14ac:dyDescent="0.25">
      <c r="T111">
        <f>Kalibratiemetingen!B113</f>
        <v>0</v>
      </c>
      <c r="U111">
        <f>Kalibratiemetingen!E113</f>
        <v>0</v>
      </c>
      <c r="V111">
        <f>IF(IF(T111&gt;0,1,0)+IF(U111&gt;0,1,0)=2,1,0)</f>
        <v>0</v>
      </c>
      <c r="W111">
        <f t="shared" si="4"/>
        <v>0</v>
      </c>
      <c r="X111">
        <f t="shared" si="5"/>
        <v>0</v>
      </c>
      <c r="Z111" t="b">
        <f t="shared" si="6"/>
        <v>0</v>
      </c>
    </row>
    <row r="112" spans="20:26" x14ac:dyDescent="0.25">
      <c r="T112">
        <f>Kalibratiemetingen!B114</f>
        <v>0</v>
      </c>
      <c r="U112">
        <f>Kalibratiemetingen!E114</f>
        <v>0</v>
      </c>
      <c r="V112">
        <f>IF(IF(T112&gt;0,1,0)+IF(U112&gt;0,1,0)=2,1,0)</f>
        <v>0</v>
      </c>
      <c r="W112">
        <f t="shared" si="4"/>
        <v>0</v>
      </c>
      <c r="X112">
        <f t="shared" si="5"/>
        <v>0</v>
      </c>
      <c r="Z112" t="b">
        <f t="shared" si="6"/>
        <v>0</v>
      </c>
    </row>
    <row r="113" spans="20:26" x14ac:dyDescent="0.25">
      <c r="T113">
        <f>Kalibratiemetingen!B115</f>
        <v>0</v>
      </c>
      <c r="U113">
        <f>Kalibratiemetingen!E115</f>
        <v>0</v>
      </c>
      <c r="V113">
        <f>IF(IF(T113&gt;0,1,0)+IF(U113&gt;0,1,0)=2,1,0)</f>
        <v>0</v>
      </c>
      <c r="W113">
        <f t="shared" si="4"/>
        <v>0</v>
      </c>
      <c r="X113">
        <f t="shared" si="5"/>
        <v>0</v>
      </c>
      <c r="Z113" t="b">
        <f t="shared" si="6"/>
        <v>0</v>
      </c>
    </row>
    <row r="114" spans="20:26" x14ac:dyDescent="0.25">
      <c r="T114">
        <f>Kalibratiemetingen!B116</f>
        <v>0</v>
      </c>
      <c r="U114">
        <f>Kalibratiemetingen!E116</f>
        <v>0</v>
      </c>
      <c r="V114">
        <f>IF(IF(T114&gt;0,1,0)+IF(U114&gt;0,1,0)=2,1,0)</f>
        <v>0</v>
      </c>
      <c r="W114">
        <f t="shared" si="4"/>
        <v>0</v>
      </c>
      <c r="X114">
        <f t="shared" si="5"/>
        <v>0</v>
      </c>
      <c r="Z114" t="b">
        <f t="shared" si="6"/>
        <v>0</v>
      </c>
    </row>
    <row r="115" spans="20:26" x14ac:dyDescent="0.25">
      <c r="T115">
        <f>Kalibratiemetingen!B117</f>
        <v>0</v>
      </c>
      <c r="U115">
        <f>Kalibratiemetingen!E117</f>
        <v>0</v>
      </c>
      <c r="V115">
        <f>IF(IF(T115&gt;0,1,0)+IF(U115&gt;0,1,0)=2,1,0)</f>
        <v>0</v>
      </c>
      <c r="W115">
        <f t="shared" si="4"/>
        <v>0</v>
      </c>
      <c r="X115">
        <f t="shared" si="5"/>
        <v>0</v>
      </c>
      <c r="Z115" t="b">
        <f t="shared" si="6"/>
        <v>0</v>
      </c>
    </row>
    <row r="116" spans="20:26" x14ac:dyDescent="0.25">
      <c r="T116">
        <f>Kalibratiemetingen!B118</f>
        <v>0</v>
      </c>
      <c r="U116">
        <f>Kalibratiemetingen!E118</f>
        <v>0</v>
      </c>
      <c r="V116">
        <f>IF(IF(T116&gt;0,1,0)+IF(U116&gt;0,1,0)=2,1,0)</f>
        <v>0</v>
      </c>
      <c r="W116">
        <f t="shared" si="4"/>
        <v>0</v>
      </c>
      <c r="X116">
        <f t="shared" si="5"/>
        <v>0</v>
      </c>
      <c r="Z116" t="b">
        <f t="shared" si="6"/>
        <v>0</v>
      </c>
    </row>
    <row r="117" spans="20:26" x14ac:dyDescent="0.25">
      <c r="T117">
        <f>Kalibratiemetingen!B119</f>
        <v>0</v>
      </c>
      <c r="U117">
        <f>Kalibratiemetingen!E119</f>
        <v>0</v>
      </c>
      <c r="V117">
        <f>IF(IF(T117&gt;0,1,0)+IF(U117&gt;0,1,0)=2,1,0)</f>
        <v>0</v>
      </c>
      <c r="W117">
        <f t="shared" si="4"/>
        <v>0</v>
      </c>
      <c r="X117">
        <f t="shared" si="5"/>
        <v>0</v>
      </c>
      <c r="Z117" t="b">
        <f t="shared" si="6"/>
        <v>0</v>
      </c>
    </row>
    <row r="118" spans="20:26" x14ac:dyDescent="0.25">
      <c r="T118">
        <f>Kalibratiemetingen!B120</f>
        <v>0</v>
      </c>
      <c r="U118">
        <f>Kalibratiemetingen!E120</f>
        <v>0</v>
      </c>
      <c r="V118">
        <f>IF(IF(T118&gt;0,1,0)+IF(U118&gt;0,1,0)=2,1,0)</f>
        <v>0</v>
      </c>
      <c r="W118">
        <f t="shared" si="4"/>
        <v>0</v>
      </c>
      <c r="X118">
        <f t="shared" si="5"/>
        <v>0</v>
      </c>
      <c r="Z118" t="b">
        <f t="shared" si="6"/>
        <v>0</v>
      </c>
    </row>
    <row r="119" spans="20:26" x14ac:dyDescent="0.25">
      <c r="T119">
        <f>Kalibratiemetingen!B121</f>
        <v>0</v>
      </c>
      <c r="U119">
        <f>Kalibratiemetingen!E121</f>
        <v>0</v>
      </c>
      <c r="V119">
        <f>IF(IF(T119&gt;0,1,0)+IF(U119&gt;0,1,0)=2,1,0)</f>
        <v>0</v>
      </c>
      <c r="W119">
        <f t="shared" si="4"/>
        <v>0</v>
      </c>
      <c r="X119">
        <f t="shared" si="5"/>
        <v>0</v>
      </c>
      <c r="Z119" t="b">
        <f t="shared" si="6"/>
        <v>0</v>
      </c>
    </row>
    <row r="120" spans="20:26" x14ac:dyDescent="0.25">
      <c r="T120">
        <f>Kalibratiemetingen!B122</f>
        <v>0</v>
      </c>
      <c r="U120">
        <f>Kalibratiemetingen!E122</f>
        <v>0</v>
      </c>
      <c r="V120">
        <f>IF(IF(T120&gt;0,1,0)+IF(U120&gt;0,1,0)=2,1,0)</f>
        <v>0</v>
      </c>
      <c r="W120">
        <f t="shared" si="4"/>
        <v>0</v>
      </c>
      <c r="X120">
        <f t="shared" si="5"/>
        <v>0</v>
      </c>
      <c r="Z120" t="b">
        <f t="shared" si="6"/>
        <v>0</v>
      </c>
    </row>
    <row r="121" spans="20:26" x14ac:dyDescent="0.25">
      <c r="T121">
        <f>Kalibratiemetingen!B123</f>
        <v>0</v>
      </c>
      <c r="U121">
        <f>Kalibratiemetingen!E123</f>
        <v>0</v>
      </c>
      <c r="V121">
        <f>IF(IF(T121&gt;0,1,0)+IF(U121&gt;0,1,0)=2,1,0)</f>
        <v>0</v>
      </c>
      <c r="W121">
        <f t="shared" si="4"/>
        <v>0</v>
      </c>
      <c r="X121">
        <f t="shared" si="5"/>
        <v>0</v>
      </c>
      <c r="Z121" t="b">
        <f t="shared" si="6"/>
        <v>0</v>
      </c>
    </row>
    <row r="122" spans="20:26" x14ac:dyDescent="0.25">
      <c r="T122">
        <f>Kalibratiemetingen!B124</f>
        <v>0</v>
      </c>
      <c r="U122">
        <f>Kalibratiemetingen!E124</f>
        <v>0</v>
      </c>
      <c r="V122">
        <f>IF(IF(T122&gt;0,1,0)+IF(U122&gt;0,1,0)=2,1,0)</f>
        <v>0</v>
      </c>
      <c r="W122">
        <f t="shared" si="4"/>
        <v>0</v>
      </c>
      <c r="X122">
        <f t="shared" si="5"/>
        <v>0</v>
      </c>
      <c r="Z122" t="b">
        <f t="shared" si="6"/>
        <v>0</v>
      </c>
    </row>
    <row r="123" spans="20:26" x14ac:dyDescent="0.25">
      <c r="T123">
        <f>Kalibratiemetingen!B125</f>
        <v>0</v>
      </c>
      <c r="U123">
        <f>Kalibratiemetingen!E125</f>
        <v>0</v>
      </c>
      <c r="V123">
        <f>IF(IF(T123&gt;0,1,0)+IF(U123&gt;0,1,0)=2,1,0)</f>
        <v>0</v>
      </c>
      <c r="W123">
        <f t="shared" si="4"/>
        <v>0</v>
      </c>
      <c r="X123">
        <f t="shared" si="5"/>
        <v>0</v>
      </c>
      <c r="Z123" t="b">
        <f t="shared" si="6"/>
        <v>0</v>
      </c>
    </row>
    <row r="124" spans="20:26" x14ac:dyDescent="0.25">
      <c r="T124">
        <f>Kalibratiemetingen!B126</f>
        <v>0</v>
      </c>
      <c r="U124">
        <f>Kalibratiemetingen!E126</f>
        <v>0</v>
      </c>
      <c r="V124">
        <f>IF(IF(T124&gt;0,1,0)+IF(U124&gt;0,1,0)=2,1,0)</f>
        <v>0</v>
      </c>
      <c r="W124">
        <f t="shared" si="4"/>
        <v>0</v>
      </c>
      <c r="X124">
        <f t="shared" si="5"/>
        <v>0</v>
      </c>
      <c r="Z124" t="b">
        <f t="shared" si="6"/>
        <v>0</v>
      </c>
    </row>
    <row r="125" spans="20:26" x14ac:dyDescent="0.25">
      <c r="T125">
        <f>Kalibratiemetingen!B127</f>
        <v>0</v>
      </c>
      <c r="U125">
        <f>Kalibratiemetingen!E127</f>
        <v>0</v>
      </c>
      <c r="V125">
        <f>IF(IF(T125&gt;0,1,0)+IF(U125&gt;0,1,0)=2,1,0)</f>
        <v>0</v>
      </c>
      <c r="W125">
        <f t="shared" si="4"/>
        <v>0</v>
      </c>
      <c r="X125">
        <f t="shared" si="5"/>
        <v>0</v>
      </c>
      <c r="Z125" t="b">
        <f t="shared" si="6"/>
        <v>0</v>
      </c>
    </row>
    <row r="126" spans="20:26" x14ac:dyDescent="0.25">
      <c r="T126">
        <f>Kalibratiemetingen!B128</f>
        <v>0</v>
      </c>
      <c r="U126">
        <f>Kalibratiemetingen!E128</f>
        <v>0</v>
      </c>
      <c r="V126">
        <f>IF(IF(T126&gt;0,1,0)+IF(U126&gt;0,1,0)=2,1,0)</f>
        <v>0</v>
      </c>
      <c r="W126">
        <f t="shared" si="4"/>
        <v>0</v>
      </c>
      <c r="X126">
        <f t="shared" si="5"/>
        <v>0</v>
      </c>
      <c r="Z126" t="b">
        <f t="shared" si="6"/>
        <v>0</v>
      </c>
    </row>
    <row r="127" spans="20:26" x14ac:dyDescent="0.25">
      <c r="T127">
        <f>Kalibratiemetingen!B129</f>
        <v>0</v>
      </c>
      <c r="U127">
        <f>Kalibratiemetingen!E129</f>
        <v>0</v>
      </c>
      <c r="V127">
        <f>IF(IF(T127&gt;0,1,0)+IF(U127&gt;0,1,0)=2,1,0)</f>
        <v>0</v>
      </c>
      <c r="W127">
        <f t="shared" si="4"/>
        <v>0</v>
      </c>
      <c r="X127">
        <f t="shared" si="5"/>
        <v>0</v>
      </c>
      <c r="Z127" t="b">
        <f t="shared" si="6"/>
        <v>0</v>
      </c>
    </row>
    <row r="128" spans="20:26" x14ac:dyDescent="0.25">
      <c r="T128">
        <f>Kalibratiemetingen!B130</f>
        <v>0</v>
      </c>
      <c r="U128">
        <f>Kalibratiemetingen!E130</f>
        <v>0</v>
      </c>
      <c r="V128">
        <f>IF(IF(T128&gt;0,1,0)+IF(U128&gt;0,1,0)=2,1,0)</f>
        <v>0</v>
      </c>
      <c r="W128">
        <f t="shared" si="4"/>
        <v>0</v>
      </c>
      <c r="X128">
        <f t="shared" si="5"/>
        <v>0</v>
      </c>
      <c r="Z128" t="b">
        <f t="shared" si="6"/>
        <v>0</v>
      </c>
    </row>
    <row r="129" spans="20:26" x14ac:dyDescent="0.25">
      <c r="T129">
        <f>Kalibratiemetingen!B131</f>
        <v>0</v>
      </c>
      <c r="U129">
        <f>Kalibratiemetingen!E131</f>
        <v>0</v>
      </c>
      <c r="V129">
        <f>IF(IF(T129&gt;0,1,0)+IF(U129&gt;0,1,0)=2,1,0)</f>
        <v>0</v>
      </c>
      <c r="W129">
        <f t="shared" si="4"/>
        <v>0</v>
      </c>
      <c r="X129">
        <f t="shared" si="5"/>
        <v>0</v>
      </c>
      <c r="Z129" t="b">
        <f t="shared" si="6"/>
        <v>0</v>
      </c>
    </row>
    <row r="130" spans="20:26" x14ac:dyDescent="0.25">
      <c r="T130">
        <f>Kalibratiemetingen!B132</f>
        <v>0</v>
      </c>
      <c r="U130">
        <f>Kalibratiemetingen!E132</f>
        <v>0</v>
      </c>
      <c r="V130">
        <f>IF(IF(T130&gt;0,1,0)+IF(U130&gt;0,1,0)=2,1,0)</f>
        <v>0</v>
      </c>
      <c r="W130">
        <f t="shared" si="4"/>
        <v>0</v>
      </c>
      <c r="X130">
        <f t="shared" si="5"/>
        <v>0</v>
      </c>
      <c r="Z130" t="b">
        <f t="shared" si="6"/>
        <v>0</v>
      </c>
    </row>
    <row r="131" spans="20:26" x14ac:dyDescent="0.25">
      <c r="T131">
        <f>Kalibratiemetingen!B133</f>
        <v>0</v>
      </c>
      <c r="U131">
        <f>Kalibratiemetingen!E133</f>
        <v>0</v>
      </c>
      <c r="V131">
        <f>IF(IF(T131&gt;0,1,0)+IF(U131&gt;0,1,0)=2,1,0)</f>
        <v>0</v>
      </c>
      <c r="W131">
        <f t="shared" si="4"/>
        <v>0</v>
      </c>
      <c r="X131">
        <f t="shared" si="5"/>
        <v>0</v>
      </c>
      <c r="Z131" t="b">
        <f t="shared" si="6"/>
        <v>0</v>
      </c>
    </row>
    <row r="132" spans="20:26" x14ac:dyDescent="0.25">
      <c r="T132">
        <f>Kalibratiemetingen!B134</f>
        <v>0</v>
      </c>
      <c r="U132">
        <f>Kalibratiemetingen!E134</f>
        <v>0</v>
      </c>
      <c r="V132">
        <f>IF(IF(T132&gt;0,1,0)+IF(U132&gt;0,1,0)=2,1,0)</f>
        <v>0</v>
      </c>
      <c r="W132">
        <f t="shared" ref="W132:W195" si="8">T132*U132</f>
        <v>0</v>
      </c>
      <c r="X132">
        <f t="shared" ref="X132:X178" si="9">U132*U132</f>
        <v>0</v>
      </c>
      <c r="Z132" t="b">
        <f t="shared" ref="Z132:Z175" si="10">IF(V132,$R$13*U132+$R$14)</f>
        <v>0</v>
      </c>
    </row>
    <row r="133" spans="20:26" x14ac:dyDescent="0.25">
      <c r="T133">
        <f>Kalibratiemetingen!B135</f>
        <v>0</v>
      </c>
      <c r="U133">
        <f>Kalibratiemetingen!E135</f>
        <v>0</v>
      </c>
      <c r="V133">
        <f>IF(IF(T133&gt;0,1,0)+IF(U133&gt;0,1,0)=2,1,0)</f>
        <v>0</v>
      </c>
      <c r="W133">
        <f t="shared" si="8"/>
        <v>0</v>
      </c>
      <c r="X133">
        <f t="shared" si="9"/>
        <v>0</v>
      </c>
      <c r="Z133" t="b">
        <f t="shared" si="10"/>
        <v>0</v>
      </c>
    </row>
    <row r="134" spans="20:26" x14ac:dyDescent="0.25">
      <c r="T134">
        <f>Kalibratiemetingen!B136</f>
        <v>0</v>
      </c>
      <c r="U134">
        <f>Kalibratiemetingen!E136</f>
        <v>0</v>
      </c>
      <c r="V134">
        <f>IF(IF(T134&gt;0,1,0)+IF(U134&gt;0,1,0)=2,1,0)</f>
        <v>0</v>
      </c>
      <c r="W134">
        <f t="shared" si="8"/>
        <v>0</v>
      </c>
      <c r="X134">
        <f t="shared" si="9"/>
        <v>0</v>
      </c>
      <c r="Z134" t="b">
        <f t="shared" si="10"/>
        <v>0</v>
      </c>
    </row>
    <row r="135" spans="20:26" x14ac:dyDescent="0.25">
      <c r="T135">
        <f>Kalibratiemetingen!B137</f>
        <v>0</v>
      </c>
      <c r="U135">
        <f>Kalibratiemetingen!E137</f>
        <v>0</v>
      </c>
      <c r="V135">
        <f>IF(IF(T135&gt;0,1,0)+IF(U135&gt;0,1,0)=2,1,0)</f>
        <v>0</v>
      </c>
      <c r="W135">
        <f t="shared" si="8"/>
        <v>0</v>
      </c>
      <c r="X135">
        <f t="shared" si="9"/>
        <v>0</v>
      </c>
      <c r="Z135" t="b">
        <f t="shared" si="10"/>
        <v>0</v>
      </c>
    </row>
    <row r="136" spans="20:26" x14ac:dyDescent="0.25">
      <c r="T136">
        <f>Kalibratiemetingen!B138</f>
        <v>0</v>
      </c>
      <c r="U136">
        <f>Kalibratiemetingen!E138</f>
        <v>0</v>
      </c>
      <c r="V136">
        <f>IF(IF(T136&gt;0,1,0)+IF(U136&gt;0,1,0)=2,1,0)</f>
        <v>0</v>
      </c>
      <c r="W136">
        <f t="shared" si="8"/>
        <v>0</v>
      </c>
      <c r="X136">
        <f t="shared" si="9"/>
        <v>0</v>
      </c>
      <c r="Z136" t="b">
        <f t="shared" si="10"/>
        <v>0</v>
      </c>
    </row>
    <row r="137" spans="20:26" x14ac:dyDescent="0.25">
      <c r="T137">
        <f>Kalibratiemetingen!B139</f>
        <v>0</v>
      </c>
      <c r="U137">
        <f>Kalibratiemetingen!E139</f>
        <v>0</v>
      </c>
      <c r="V137">
        <f>IF(IF(T137&gt;0,1,0)+IF(U137&gt;0,1,0)=2,1,0)</f>
        <v>0</v>
      </c>
      <c r="W137">
        <f t="shared" si="8"/>
        <v>0</v>
      </c>
      <c r="X137">
        <f t="shared" si="9"/>
        <v>0</v>
      </c>
      <c r="Z137" t="b">
        <f t="shared" si="10"/>
        <v>0</v>
      </c>
    </row>
    <row r="138" spans="20:26" x14ac:dyDescent="0.25">
      <c r="T138">
        <f>Kalibratiemetingen!B140</f>
        <v>0</v>
      </c>
      <c r="U138">
        <f>Kalibratiemetingen!E140</f>
        <v>0</v>
      </c>
      <c r="V138">
        <f>IF(IF(T138&gt;0,1,0)+IF(U138&gt;0,1,0)=2,1,0)</f>
        <v>0</v>
      </c>
      <c r="W138">
        <f t="shared" si="8"/>
        <v>0</v>
      </c>
      <c r="X138">
        <f t="shared" si="9"/>
        <v>0</v>
      </c>
      <c r="Z138" t="b">
        <f t="shared" si="10"/>
        <v>0</v>
      </c>
    </row>
    <row r="139" spans="20:26" x14ac:dyDescent="0.25">
      <c r="T139">
        <f>Kalibratiemetingen!B141</f>
        <v>0</v>
      </c>
      <c r="U139">
        <f>Kalibratiemetingen!E141</f>
        <v>0</v>
      </c>
      <c r="V139">
        <f>IF(IF(T139&gt;0,1,0)+IF(U139&gt;0,1,0)=2,1,0)</f>
        <v>0</v>
      </c>
      <c r="W139">
        <f t="shared" si="8"/>
        <v>0</v>
      </c>
      <c r="X139">
        <f t="shared" si="9"/>
        <v>0</v>
      </c>
      <c r="Z139" t="b">
        <f t="shared" si="10"/>
        <v>0</v>
      </c>
    </row>
    <row r="140" spans="20:26" x14ac:dyDescent="0.25">
      <c r="T140">
        <f>Kalibratiemetingen!B142</f>
        <v>0</v>
      </c>
      <c r="U140">
        <f>Kalibratiemetingen!E142</f>
        <v>0</v>
      </c>
      <c r="V140">
        <f>IF(IF(T140&gt;0,1,0)+IF(U140&gt;0,1,0)=2,1,0)</f>
        <v>0</v>
      </c>
      <c r="W140">
        <f t="shared" si="8"/>
        <v>0</v>
      </c>
      <c r="X140">
        <f t="shared" si="9"/>
        <v>0</v>
      </c>
      <c r="Z140" t="b">
        <f t="shared" si="10"/>
        <v>0</v>
      </c>
    </row>
    <row r="141" spans="20:26" x14ac:dyDescent="0.25">
      <c r="T141">
        <f>Kalibratiemetingen!B143</f>
        <v>0</v>
      </c>
      <c r="U141">
        <f>Kalibratiemetingen!E143</f>
        <v>0</v>
      </c>
      <c r="V141">
        <f>IF(IF(T141&gt;0,1,0)+IF(U141&gt;0,1,0)=2,1,0)</f>
        <v>0</v>
      </c>
      <c r="W141">
        <f t="shared" si="8"/>
        <v>0</v>
      </c>
      <c r="X141">
        <f t="shared" si="9"/>
        <v>0</v>
      </c>
      <c r="Z141" t="b">
        <f t="shared" si="10"/>
        <v>0</v>
      </c>
    </row>
    <row r="142" spans="20:26" x14ac:dyDescent="0.25">
      <c r="T142">
        <f>Kalibratiemetingen!B144</f>
        <v>0</v>
      </c>
      <c r="U142">
        <f>Kalibratiemetingen!E144</f>
        <v>0</v>
      </c>
      <c r="V142">
        <f>IF(IF(T142&gt;0,1,0)+IF(U142&gt;0,1,0)=2,1,0)</f>
        <v>0</v>
      </c>
      <c r="W142">
        <f t="shared" si="8"/>
        <v>0</v>
      </c>
      <c r="X142">
        <f t="shared" si="9"/>
        <v>0</v>
      </c>
      <c r="Z142" t="b">
        <f t="shared" si="10"/>
        <v>0</v>
      </c>
    </row>
    <row r="143" spans="20:26" x14ac:dyDescent="0.25">
      <c r="T143">
        <f>Kalibratiemetingen!B145</f>
        <v>0</v>
      </c>
      <c r="U143">
        <f>Kalibratiemetingen!E145</f>
        <v>0</v>
      </c>
      <c r="V143">
        <f>IF(IF(T143&gt;0,1,0)+IF(U143&gt;0,1,0)=2,1,0)</f>
        <v>0</v>
      </c>
      <c r="W143">
        <f t="shared" si="8"/>
        <v>0</v>
      </c>
      <c r="X143">
        <f t="shared" si="9"/>
        <v>0</v>
      </c>
      <c r="Z143" t="b">
        <f t="shared" si="10"/>
        <v>0</v>
      </c>
    </row>
    <row r="144" spans="20:26" x14ac:dyDescent="0.25">
      <c r="T144">
        <f>Kalibratiemetingen!B146</f>
        <v>0</v>
      </c>
      <c r="U144">
        <f>Kalibratiemetingen!E146</f>
        <v>0</v>
      </c>
      <c r="V144">
        <f>IF(IF(T144&gt;0,1,0)+IF(U144&gt;0,1,0)=2,1,0)</f>
        <v>0</v>
      </c>
      <c r="W144">
        <f t="shared" si="8"/>
        <v>0</v>
      </c>
      <c r="X144">
        <f t="shared" si="9"/>
        <v>0</v>
      </c>
      <c r="Z144" t="b">
        <f t="shared" si="10"/>
        <v>0</v>
      </c>
    </row>
    <row r="145" spans="20:26" x14ac:dyDescent="0.25">
      <c r="T145">
        <f>Kalibratiemetingen!B147</f>
        <v>0</v>
      </c>
      <c r="U145">
        <f>Kalibratiemetingen!E147</f>
        <v>0</v>
      </c>
      <c r="V145">
        <f>IF(IF(T145&gt;0,1,0)+IF(U145&gt;0,1,0)=2,1,0)</f>
        <v>0</v>
      </c>
      <c r="W145">
        <f t="shared" si="8"/>
        <v>0</v>
      </c>
      <c r="X145">
        <f t="shared" si="9"/>
        <v>0</v>
      </c>
      <c r="Z145" t="b">
        <f t="shared" si="10"/>
        <v>0</v>
      </c>
    </row>
    <row r="146" spans="20:26" x14ac:dyDescent="0.25">
      <c r="T146">
        <f>Kalibratiemetingen!B148</f>
        <v>0</v>
      </c>
      <c r="U146">
        <f>Kalibratiemetingen!E148</f>
        <v>0</v>
      </c>
      <c r="V146">
        <f>IF(IF(T146&gt;0,1,0)+IF(U146&gt;0,1,0)=2,1,0)</f>
        <v>0</v>
      </c>
      <c r="W146">
        <f t="shared" si="8"/>
        <v>0</v>
      </c>
      <c r="X146">
        <f t="shared" si="9"/>
        <v>0</v>
      </c>
      <c r="Z146" t="b">
        <f t="shared" si="10"/>
        <v>0</v>
      </c>
    </row>
    <row r="147" spans="20:26" x14ac:dyDescent="0.25">
      <c r="T147">
        <f>Kalibratiemetingen!B149</f>
        <v>0</v>
      </c>
      <c r="U147">
        <f>Kalibratiemetingen!E149</f>
        <v>0</v>
      </c>
      <c r="V147">
        <f>IF(IF(T147&gt;0,1,0)+IF(U147&gt;0,1,0)=2,1,0)</f>
        <v>0</v>
      </c>
      <c r="W147">
        <f t="shared" si="8"/>
        <v>0</v>
      </c>
      <c r="X147">
        <f t="shared" si="9"/>
        <v>0</v>
      </c>
      <c r="Z147" t="b">
        <f t="shared" si="10"/>
        <v>0</v>
      </c>
    </row>
    <row r="148" spans="20:26" x14ac:dyDescent="0.25">
      <c r="T148">
        <f>Kalibratiemetingen!B150</f>
        <v>0</v>
      </c>
      <c r="U148">
        <f>Kalibratiemetingen!E150</f>
        <v>0</v>
      </c>
      <c r="V148">
        <f>IF(IF(T148&gt;0,1,0)+IF(U148&gt;0,1,0)=2,1,0)</f>
        <v>0</v>
      </c>
      <c r="W148">
        <f t="shared" si="8"/>
        <v>0</v>
      </c>
      <c r="X148">
        <f t="shared" si="9"/>
        <v>0</v>
      </c>
      <c r="Z148" t="b">
        <f t="shared" si="10"/>
        <v>0</v>
      </c>
    </row>
    <row r="149" spans="20:26" x14ac:dyDescent="0.25">
      <c r="T149">
        <f>Kalibratiemetingen!B151</f>
        <v>0</v>
      </c>
      <c r="U149">
        <f>Kalibratiemetingen!E151</f>
        <v>0</v>
      </c>
      <c r="V149">
        <f>IF(IF(T149&gt;0,1,0)+IF(U149&gt;0,1,0)=2,1,0)</f>
        <v>0</v>
      </c>
      <c r="W149">
        <f t="shared" si="8"/>
        <v>0</v>
      </c>
      <c r="X149">
        <f t="shared" si="9"/>
        <v>0</v>
      </c>
      <c r="Z149" t="b">
        <f t="shared" si="10"/>
        <v>0</v>
      </c>
    </row>
    <row r="150" spans="20:26" x14ac:dyDescent="0.25">
      <c r="T150">
        <f>Kalibratiemetingen!B152</f>
        <v>0</v>
      </c>
      <c r="U150">
        <f>Kalibratiemetingen!E152</f>
        <v>0</v>
      </c>
      <c r="V150">
        <f>IF(IF(T150&gt;0,1,0)+IF(U150&gt;0,1,0)=2,1,0)</f>
        <v>0</v>
      </c>
      <c r="W150">
        <f t="shared" si="8"/>
        <v>0</v>
      </c>
      <c r="X150">
        <f t="shared" si="9"/>
        <v>0</v>
      </c>
      <c r="Z150" t="b">
        <f t="shared" si="10"/>
        <v>0</v>
      </c>
    </row>
    <row r="151" spans="20:26" x14ac:dyDescent="0.25">
      <c r="T151">
        <f>Kalibratiemetingen!B153</f>
        <v>0</v>
      </c>
      <c r="U151">
        <f>Kalibratiemetingen!E153</f>
        <v>0</v>
      </c>
      <c r="V151">
        <f>IF(IF(T151&gt;0,1,0)+IF(U151&gt;0,1,0)=2,1,0)</f>
        <v>0</v>
      </c>
      <c r="W151">
        <f t="shared" si="8"/>
        <v>0</v>
      </c>
      <c r="X151">
        <f t="shared" si="9"/>
        <v>0</v>
      </c>
      <c r="Z151" t="b">
        <f t="shared" si="10"/>
        <v>0</v>
      </c>
    </row>
    <row r="152" spans="20:26" x14ac:dyDescent="0.25">
      <c r="T152">
        <f>Kalibratiemetingen!B154</f>
        <v>0</v>
      </c>
      <c r="U152">
        <f>Kalibratiemetingen!E154</f>
        <v>0</v>
      </c>
      <c r="V152">
        <f>IF(IF(T152&gt;0,1,0)+IF(U152&gt;0,1,0)=2,1,0)</f>
        <v>0</v>
      </c>
      <c r="W152">
        <f t="shared" si="8"/>
        <v>0</v>
      </c>
      <c r="X152">
        <f t="shared" si="9"/>
        <v>0</v>
      </c>
      <c r="Z152" t="b">
        <f t="shared" si="10"/>
        <v>0</v>
      </c>
    </row>
    <row r="153" spans="20:26" x14ac:dyDescent="0.25">
      <c r="T153">
        <f>Kalibratiemetingen!B155</f>
        <v>0</v>
      </c>
      <c r="U153">
        <f>Kalibratiemetingen!E155</f>
        <v>0</v>
      </c>
      <c r="V153">
        <f>IF(IF(T153&gt;0,1,0)+IF(U153&gt;0,1,0)=2,1,0)</f>
        <v>0</v>
      </c>
      <c r="W153">
        <f t="shared" si="8"/>
        <v>0</v>
      </c>
      <c r="X153">
        <f t="shared" si="9"/>
        <v>0</v>
      </c>
      <c r="Z153" t="b">
        <f t="shared" si="10"/>
        <v>0</v>
      </c>
    </row>
    <row r="154" spans="20:26" x14ac:dyDescent="0.25">
      <c r="T154">
        <f>Kalibratiemetingen!B156</f>
        <v>0</v>
      </c>
      <c r="U154">
        <f>Kalibratiemetingen!E156</f>
        <v>0</v>
      </c>
      <c r="V154">
        <f>IF(IF(T154&gt;0,1,0)+IF(U154&gt;0,1,0)=2,1,0)</f>
        <v>0</v>
      </c>
      <c r="W154">
        <f t="shared" si="8"/>
        <v>0</v>
      </c>
      <c r="X154">
        <f t="shared" si="9"/>
        <v>0</v>
      </c>
      <c r="Z154" t="b">
        <f t="shared" si="10"/>
        <v>0</v>
      </c>
    </row>
    <row r="155" spans="20:26" x14ac:dyDescent="0.25">
      <c r="T155">
        <f>Kalibratiemetingen!B157</f>
        <v>0</v>
      </c>
      <c r="U155">
        <f>Kalibratiemetingen!E157</f>
        <v>0</v>
      </c>
      <c r="V155">
        <f>IF(IF(T155&gt;0,1,0)+IF(U155&gt;0,1,0)=2,1,0)</f>
        <v>0</v>
      </c>
      <c r="W155">
        <f t="shared" si="8"/>
        <v>0</v>
      </c>
      <c r="X155">
        <f t="shared" si="9"/>
        <v>0</v>
      </c>
      <c r="Z155" t="b">
        <f t="shared" si="10"/>
        <v>0</v>
      </c>
    </row>
    <row r="156" spans="20:26" x14ac:dyDescent="0.25">
      <c r="T156">
        <f>Kalibratiemetingen!B158</f>
        <v>0</v>
      </c>
      <c r="U156">
        <f>Kalibratiemetingen!E158</f>
        <v>0</v>
      </c>
      <c r="V156">
        <f>IF(IF(T156&gt;0,1,0)+IF(U156&gt;0,1,0)=2,1,0)</f>
        <v>0</v>
      </c>
      <c r="W156">
        <f t="shared" si="8"/>
        <v>0</v>
      </c>
      <c r="X156">
        <f t="shared" si="9"/>
        <v>0</v>
      </c>
      <c r="Z156" t="b">
        <f t="shared" si="10"/>
        <v>0</v>
      </c>
    </row>
    <row r="157" spans="20:26" x14ac:dyDescent="0.25">
      <c r="T157">
        <f>Kalibratiemetingen!B159</f>
        <v>0</v>
      </c>
      <c r="U157">
        <f>Kalibratiemetingen!E159</f>
        <v>0</v>
      </c>
      <c r="V157">
        <f>IF(IF(T157&gt;0,1,0)+IF(U157&gt;0,1,0)=2,1,0)</f>
        <v>0</v>
      </c>
      <c r="W157">
        <f t="shared" si="8"/>
        <v>0</v>
      </c>
      <c r="X157">
        <f t="shared" si="9"/>
        <v>0</v>
      </c>
      <c r="Z157" t="b">
        <f t="shared" si="10"/>
        <v>0</v>
      </c>
    </row>
    <row r="158" spans="20:26" x14ac:dyDescent="0.25">
      <c r="T158">
        <f>Kalibratiemetingen!B160</f>
        <v>0</v>
      </c>
      <c r="U158">
        <f>Kalibratiemetingen!E160</f>
        <v>0</v>
      </c>
      <c r="V158">
        <f>IF(IF(T158&gt;0,1,0)+IF(U158&gt;0,1,0)=2,1,0)</f>
        <v>0</v>
      </c>
      <c r="W158">
        <f t="shared" si="8"/>
        <v>0</v>
      </c>
      <c r="X158">
        <f t="shared" si="9"/>
        <v>0</v>
      </c>
      <c r="Z158" t="b">
        <f t="shared" si="10"/>
        <v>0</v>
      </c>
    </row>
    <row r="159" spans="20:26" x14ac:dyDescent="0.25">
      <c r="T159">
        <f>Kalibratiemetingen!B161</f>
        <v>0</v>
      </c>
      <c r="U159">
        <f>Kalibratiemetingen!E161</f>
        <v>0</v>
      </c>
      <c r="V159">
        <f>IF(IF(T159&gt;0,1,0)+IF(U159&gt;0,1,0)=2,1,0)</f>
        <v>0</v>
      </c>
      <c r="W159">
        <f t="shared" si="8"/>
        <v>0</v>
      </c>
      <c r="X159">
        <f t="shared" si="9"/>
        <v>0</v>
      </c>
      <c r="Z159" t="b">
        <f t="shared" si="10"/>
        <v>0</v>
      </c>
    </row>
    <row r="160" spans="20:26" x14ac:dyDescent="0.25">
      <c r="T160">
        <f>Kalibratiemetingen!B162</f>
        <v>0</v>
      </c>
      <c r="U160">
        <f>Kalibratiemetingen!E162</f>
        <v>0</v>
      </c>
      <c r="V160">
        <f>IF(IF(T160&gt;0,1,0)+IF(U160&gt;0,1,0)=2,1,0)</f>
        <v>0</v>
      </c>
      <c r="W160">
        <f t="shared" si="8"/>
        <v>0</v>
      </c>
      <c r="X160">
        <f t="shared" si="9"/>
        <v>0</v>
      </c>
      <c r="Z160" t="b">
        <f t="shared" si="10"/>
        <v>0</v>
      </c>
    </row>
    <row r="161" spans="20:26" x14ac:dyDescent="0.25">
      <c r="T161">
        <f>Kalibratiemetingen!B163</f>
        <v>0</v>
      </c>
      <c r="U161">
        <f>Kalibratiemetingen!E163</f>
        <v>0</v>
      </c>
      <c r="V161">
        <f>IF(IF(T161&gt;0,1,0)+IF(U161&gt;0,1,0)=2,1,0)</f>
        <v>0</v>
      </c>
      <c r="W161">
        <f t="shared" si="8"/>
        <v>0</v>
      </c>
      <c r="X161">
        <f t="shared" si="9"/>
        <v>0</v>
      </c>
      <c r="Z161" t="b">
        <f t="shared" si="10"/>
        <v>0</v>
      </c>
    </row>
    <row r="162" spans="20:26" x14ac:dyDescent="0.25">
      <c r="T162">
        <f>Kalibratiemetingen!B164</f>
        <v>0</v>
      </c>
      <c r="U162">
        <f>Kalibratiemetingen!E164</f>
        <v>0</v>
      </c>
      <c r="V162">
        <f>IF(IF(T162&gt;0,1,0)+IF(U162&gt;0,1,0)=2,1,0)</f>
        <v>0</v>
      </c>
      <c r="W162">
        <f t="shared" si="8"/>
        <v>0</v>
      </c>
      <c r="X162">
        <f t="shared" si="9"/>
        <v>0</v>
      </c>
      <c r="Z162" t="b">
        <f t="shared" si="10"/>
        <v>0</v>
      </c>
    </row>
    <row r="163" spans="20:26" x14ac:dyDescent="0.25">
      <c r="T163">
        <f>Kalibratiemetingen!B165</f>
        <v>0</v>
      </c>
      <c r="U163">
        <f>Kalibratiemetingen!E165</f>
        <v>0</v>
      </c>
      <c r="V163">
        <f>IF(IF(T163&gt;0,1,0)+IF(U163&gt;0,1,0)=2,1,0)</f>
        <v>0</v>
      </c>
      <c r="W163">
        <f t="shared" si="8"/>
        <v>0</v>
      </c>
      <c r="X163">
        <f t="shared" si="9"/>
        <v>0</v>
      </c>
      <c r="Z163" t="b">
        <f t="shared" si="10"/>
        <v>0</v>
      </c>
    </row>
    <row r="164" spans="20:26" x14ac:dyDescent="0.25">
      <c r="T164">
        <f>Kalibratiemetingen!B166</f>
        <v>0</v>
      </c>
      <c r="U164">
        <f>Kalibratiemetingen!E166</f>
        <v>0</v>
      </c>
      <c r="V164">
        <f>IF(IF(T164&gt;0,1,0)+IF(U164&gt;0,1,0)=2,1,0)</f>
        <v>0</v>
      </c>
      <c r="W164">
        <f t="shared" si="8"/>
        <v>0</v>
      </c>
      <c r="X164">
        <f t="shared" si="9"/>
        <v>0</v>
      </c>
      <c r="Z164" t="b">
        <f t="shared" si="10"/>
        <v>0</v>
      </c>
    </row>
    <row r="165" spans="20:26" x14ac:dyDescent="0.25">
      <c r="T165">
        <f>Kalibratiemetingen!B167</f>
        <v>0</v>
      </c>
      <c r="U165">
        <f>Kalibratiemetingen!E167</f>
        <v>0</v>
      </c>
      <c r="V165">
        <f>IF(IF(T165&gt;0,1,0)+IF(U165&gt;0,1,0)=2,1,0)</f>
        <v>0</v>
      </c>
      <c r="W165">
        <f t="shared" si="8"/>
        <v>0</v>
      </c>
      <c r="X165">
        <f t="shared" si="9"/>
        <v>0</v>
      </c>
      <c r="Z165" t="b">
        <f t="shared" si="10"/>
        <v>0</v>
      </c>
    </row>
    <row r="166" spans="20:26" x14ac:dyDescent="0.25">
      <c r="T166">
        <f>Kalibratiemetingen!B168</f>
        <v>0</v>
      </c>
      <c r="U166">
        <f>Kalibratiemetingen!E168</f>
        <v>0</v>
      </c>
      <c r="V166">
        <f>IF(IF(T166&gt;0,1,0)+IF(U166&gt;0,1,0)=2,1,0)</f>
        <v>0</v>
      </c>
      <c r="W166">
        <f t="shared" si="8"/>
        <v>0</v>
      </c>
      <c r="X166">
        <f t="shared" si="9"/>
        <v>0</v>
      </c>
      <c r="Z166" t="b">
        <f t="shared" si="10"/>
        <v>0</v>
      </c>
    </row>
    <row r="167" spans="20:26" x14ac:dyDescent="0.25">
      <c r="T167">
        <f>Kalibratiemetingen!B169</f>
        <v>0</v>
      </c>
      <c r="U167">
        <f>Kalibratiemetingen!E169</f>
        <v>0</v>
      </c>
      <c r="V167">
        <f>IF(IF(T167&gt;0,1,0)+IF(U167&gt;0,1,0)=2,1,0)</f>
        <v>0</v>
      </c>
      <c r="W167">
        <f t="shared" si="8"/>
        <v>0</v>
      </c>
      <c r="X167">
        <f t="shared" si="9"/>
        <v>0</v>
      </c>
      <c r="Z167" t="b">
        <f t="shared" si="10"/>
        <v>0</v>
      </c>
    </row>
    <row r="168" spans="20:26" x14ac:dyDescent="0.25">
      <c r="T168">
        <f>Kalibratiemetingen!B170</f>
        <v>0</v>
      </c>
      <c r="U168">
        <f>Kalibratiemetingen!E170</f>
        <v>0</v>
      </c>
      <c r="V168">
        <f>IF(IF(T168&gt;0,1,0)+IF(U168&gt;0,1,0)=2,1,0)</f>
        <v>0</v>
      </c>
      <c r="W168">
        <f t="shared" si="8"/>
        <v>0</v>
      </c>
      <c r="X168">
        <f t="shared" si="9"/>
        <v>0</v>
      </c>
      <c r="Z168" t="b">
        <f t="shared" si="10"/>
        <v>0</v>
      </c>
    </row>
    <row r="169" spans="20:26" x14ac:dyDescent="0.25">
      <c r="T169">
        <f>Kalibratiemetingen!B171</f>
        <v>0</v>
      </c>
      <c r="U169">
        <f>Kalibratiemetingen!E171</f>
        <v>0</v>
      </c>
      <c r="V169">
        <f>IF(IF(T169&gt;0,1,0)+IF(U169&gt;0,1,0)=2,1,0)</f>
        <v>0</v>
      </c>
      <c r="W169">
        <f t="shared" si="8"/>
        <v>0</v>
      </c>
      <c r="X169">
        <f t="shared" si="9"/>
        <v>0</v>
      </c>
      <c r="Z169" t="b">
        <f t="shared" si="10"/>
        <v>0</v>
      </c>
    </row>
    <row r="170" spans="20:26" x14ac:dyDescent="0.25">
      <c r="T170">
        <f>Kalibratiemetingen!B172</f>
        <v>0</v>
      </c>
      <c r="U170">
        <f>Kalibratiemetingen!E172</f>
        <v>0</v>
      </c>
      <c r="V170">
        <f>IF(IF(T170&gt;0,1,0)+IF(U170&gt;0,1,0)=2,1,0)</f>
        <v>0</v>
      </c>
      <c r="W170">
        <f t="shared" si="8"/>
        <v>0</v>
      </c>
      <c r="X170">
        <f t="shared" si="9"/>
        <v>0</v>
      </c>
      <c r="Z170" t="b">
        <f t="shared" si="10"/>
        <v>0</v>
      </c>
    </row>
    <row r="171" spans="20:26" x14ac:dyDescent="0.25">
      <c r="T171">
        <f>Kalibratiemetingen!B173</f>
        <v>0</v>
      </c>
      <c r="U171">
        <f>Kalibratiemetingen!E173</f>
        <v>0</v>
      </c>
      <c r="V171">
        <f>IF(IF(T171&gt;0,1,0)+IF(U171&gt;0,1,0)=2,1,0)</f>
        <v>0</v>
      </c>
      <c r="W171">
        <f t="shared" si="8"/>
        <v>0</v>
      </c>
      <c r="X171">
        <f t="shared" si="9"/>
        <v>0</v>
      </c>
      <c r="Z171" t="b">
        <f t="shared" si="10"/>
        <v>0</v>
      </c>
    </row>
    <row r="172" spans="20:26" x14ac:dyDescent="0.25">
      <c r="T172">
        <f>Kalibratiemetingen!B174</f>
        <v>0</v>
      </c>
      <c r="U172">
        <f>Kalibratiemetingen!E174</f>
        <v>0</v>
      </c>
      <c r="V172">
        <f>IF(IF(T172&gt;0,1,0)+IF(U172&gt;0,1,0)=2,1,0)</f>
        <v>0</v>
      </c>
      <c r="W172">
        <f t="shared" si="8"/>
        <v>0</v>
      </c>
      <c r="X172">
        <f t="shared" si="9"/>
        <v>0</v>
      </c>
      <c r="Z172" t="b">
        <f t="shared" si="10"/>
        <v>0</v>
      </c>
    </row>
    <row r="173" spans="20:26" x14ac:dyDescent="0.25">
      <c r="T173">
        <f>Kalibratiemetingen!B175</f>
        <v>0</v>
      </c>
      <c r="U173">
        <f>Kalibratiemetingen!E175</f>
        <v>0</v>
      </c>
      <c r="V173">
        <f>IF(IF(T173&gt;0,1,0)+IF(U173&gt;0,1,0)=2,1,0)</f>
        <v>0</v>
      </c>
      <c r="W173">
        <f t="shared" si="8"/>
        <v>0</v>
      </c>
      <c r="X173">
        <f t="shared" si="9"/>
        <v>0</v>
      </c>
      <c r="Z173" t="b">
        <f t="shared" si="10"/>
        <v>0</v>
      </c>
    </row>
    <row r="174" spans="20:26" x14ac:dyDescent="0.25">
      <c r="T174">
        <f>Kalibratiemetingen!B176</f>
        <v>0</v>
      </c>
      <c r="U174">
        <f>Kalibratiemetingen!E176</f>
        <v>0</v>
      </c>
      <c r="V174">
        <f>IF(IF(T174&gt;0,1,0)+IF(U174&gt;0,1,0)=2,1,0)</f>
        <v>0</v>
      </c>
      <c r="W174">
        <f t="shared" si="8"/>
        <v>0</v>
      </c>
      <c r="X174">
        <f t="shared" si="9"/>
        <v>0</v>
      </c>
      <c r="Z174" t="b">
        <f t="shared" si="10"/>
        <v>0</v>
      </c>
    </row>
    <row r="175" spans="20:26" x14ac:dyDescent="0.25">
      <c r="T175">
        <f>Kalibratiemetingen!B177</f>
        <v>0</v>
      </c>
      <c r="U175">
        <f>Kalibratiemetingen!E177</f>
        <v>0</v>
      </c>
      <c r="V175">
        <f>IF(IF(T175&gt;0,1,0)+IF(U175&gt;0,1,0)=2,1,0)</f>
        <v>0</v>
      </c>
      <c r="W175">
        <f t="shared" si="8"/>
        <v>0</v>
      </c>
      <c r="X175">
        <f t="shared" si="9"/>
        <v>0</v>
      </c>
      <c r="Z175" t="b">
        <f t="shared" si="10"/>
        <v>0</v>
      </c>
    </row>
    <row r="176" spans="20:26" x14ac:dyDescent="0.25">
      <c r="T176">
        <f>Kalibratiemetingen!B178</f>
        <v>0</v>
      </c>
      <c r="U176">
        <f>Kalibratiemetingen!E178</f>
        <v>0</v>
      </c>
      <c r="V176">
        <f>IF(IF(T176&gt;0,1,0)+IF(U176&gt;0,1,0)=2,1,0)</f>
        <v>0</v>
      </c>
      <c r="W176">
        <f t="shared" si="8"/>
        <v>0</v>
      </c>
      <c r="X176">
        <f t="shared" si="9"/>
        <v>0</v>
      </c>
    </row>
    <row r="177" spans="20:24" x14ac:dyDescent="0.25">
      <c r="T177">
        <f>Kalibratiemetingen!B179</f>
        <v>0</v>
      </c>
      <c r="U177">
        <f>Kalibratiemetingen!E179</f>
        <v>0</v>
      </c>
      <c r="V177">
        <f>IF(IF(T177&gt;0,1,0)+IF(U177&gt;0,1,0)=2,1,0)</f>
        <v>0</v>
      </c>
      <c r="W177">
        <f t="shared" si="8"/>
        <v>0</v>
      </c>
      <c r="X177">
        <f t="shared" si="9"/>
        <v>0</v>
      </c>
    </row>
    <row r="178" spans="20:24" x14ac:dyDescent="0.25">
      <c r="T178">
        <f>Kalibratiemetingen!B180</f>
        <v>0</v>
      </c>
      <c r="U178">
        <f>Kalibratiemetingen!E180</f>
        <v>0</v>
      </c>
      <c r="V178">
        <f>IF(IF(T178&gt;0,1,0)+IF(U178&gt;0,1,0)=2,1,0)</f>
        <v>0</v>
      </c>
      <c r="W178">
        <f t="shared" si="8"/>
        <v>0</v>
      </c>
      <c r="X178">
        <f t="shared" si="9"/>
        <v>0</v>
      </c>
    </row>
    <row r="179" spans="20:24" x14ac:dyDescent="0.25">
      <c r="T179">
        <f>Kalibratiemetingen!B181</f>
        <v>0</v>
      </c>
      <c r="U179">
        <f>Kalibratiemetingen!E181</f>
        <v>0</v>
      </c>
      <c r="V179">
        <f>IF(IF(T179&gt;0,1,0)+IF(U179&gt;0,1,0)=2,1,0)</f>
        <v>0</v>
      </c>
      <c r="W179">
        <f t="shared" si="8"/>
        <v>0</v>
      </c>
      <c r="X179">
        <f>U179*U179</f>
        <v>0</v>
      </c>
    </row>
    <row r="180" spans="20:24" x14ac:dyDescent="0.25">
      <c r="T180">
        <f>Kalibratiemetingen!B182</f>
        <v>0</v>
      </c>
      <c r="U180">
        <f>Kalibratiemetingen!E182</f>
        <v>0</v>
      </c>
      <c r="V180">
        <f>IF(IF(T180&gt;0,1,0)+IF(U180&gt;0,1,0)=2,1,0)</f>
        <v>0</v>
      </c>
      <c r="W180">
        <f t="shared" si="8"/>
        <v>0</v>
      </c>
      <c r="X180">
        <f t="shared" ref="X180:X236" si="11">U180*U180</f>
        <v>0</v>
      </c>
    </row>
    <row r="181" spans="20:24" x14ac:dyDescent="0.25">
      <c r="T181">
        <f>Kalibratiemetingen!B183</f>
        <v>0</v>
      </c>
      <c r="U181">
        <f>Kalibratiemetingen!E183</f>
        <v>0</v>
      </c>
      <c r="V181">
        <f>IF(IF(T181&gt;0,1,0)+IF(U181&gt;0,1,0)=2,1,0)</f>
        <v>0</v>
      </c>
      <c r="W181">
        <f t="shared" si="8"/>
        <v>0</v>
      </c>
      <c r="X181">
        <f t="shared" si="11"/>
        <v>0</v>
      </c>
    </row>
    <row r="182" spans="20:24" x14ac:dyDescent="0.25">
      <c r="T182">
        <f>Kalibratiemetingen!B184</f>
        <v>0</v>
      </c>
      <c r="U182">
        <f>Kalibratiemetingen!E184</f>
        <v>0</v>
      </c>
      <c r="V182">
        <f>IF(IF(T182&gt;0,1,0)+IF(U182&gt;0,1,0)=2,1,0)</f>
        <v>0</v>
      </c>
      <c r="W182">
        <f t="shared" si="8"/>
        <v>0</v>
      </c>
      <c r="X182">
        <f t="shared" si="11"/>
        <v>0</v>
      </c>
    </row>
    <row r="183" spans="20:24" x14ac:dyDescent="0.25">
      <c r="T183">
        <f>Kalibratiemetingen!B185</f>
        <v>0</v>
      </c>
      <c r="U183">
        <f>Kalibratiemetingen!E185</f>
        <v>0</v>
      </c>
      <c r="V183">
        <f>IF(IF(T183&gt;0,1,0)+IF(U183&gt;0,1,0)=2,1,0)</f>
        <v>0</v>
      </c>
      <c r="W183">
        <f t="shared" si="8"/>
        <v>0</v>
      </c>
      <c r="X183">
        <f t="shared" si="11"/>
        <v>0</v>
      </c>
    </row>
    <row r="184" spans="20:24" x14ac:dyDescent="0.25">
      <c r="T184">
        <f>Kalibratiemetingen!B186</f>
        <v>0</v>
      </c>
      <c r="U184">
        <f>Kalibratiemetingen!E186</f>
        <v>0</v>
      </c>
      <c r="V184">
        <f>IF(IF(T184&gt;0,1,0)+IF(U184&gt;0,1,0)=2,1,0)</f>
        <v>0</v>
      </c>
      <c r="W184">
        <f t="shared" si="8"/>
        <v>0</v>
      </c>
      <c r="X184">
        <f t="shared" si="11"/>
        <v>0</v>
      </c>
    </row>
    <row r="185" spans="20:24" x14ac:dyDescent="0.25">
      <c r="T185">
        <f>Kalibratiemetingen!B187</f>
        <v>0</v>
      </c>
      <c r="U185">
        <f>Kalibratiemetingen!E187</f>
        <v>0</v>
      </c>
      <c r="V185">
        <f>IF(IF(T185&gt;0,1,0)+IF(U185&gt;0,1,0)=2,1,0)</f>
        <v>0</v>
      </c>
      <c r="W185">
        <f t="shared" si="8"/>
        <v>0</v>
      </c>
      <c r="X185">
        <f t="shared" si="11"/>
        <v>0</v>
      </c>
    </row>
    <row r="186" spans="20:24" x14ac:dyDescent="0.25">
      <c r="T186">
        <f>Kalibratiemetingen!B188</f>
        <v>0</v>
      </c>
      <c r="U186">
        <f>Kalibratiemetingen!E188</f>
        <v>0</v>
      </c>
      <c r="V186">
        <f>IF(IF(T186&gt;0,1,0)+IF(U186&gt;0,1,0)=2,1,0)</f>
        <v>0</v>
      </c>
      <c r="W186">
        <f t="shared" si="8"/>
        <v>0</v>
      </c>
      <c r="X186">
        <f t="shared" si="11"/>
        <v>0</v>
      </c>
    </row>
    <row r="187" spans="20:24" x14ac:dyDescent="0.25">
      <c r="T187">
        <f>Kalibratiemetingen!B189</f>
        <v>0</v>
      </c>
      <c r="U187">
        <f>Kalibratiemetingen!E189</f>
        <v>0</v>
      </c>
      <c r="V187">
        <f>IF(IF(T187&gt;0,1,0)+IF(U187&gt;0,1,0)=2,1,0)</f>
        <v>0</v>
      </c>
      <c r="W187">
        <f t="shared" si="8"/>
        <v>0</v>
      </c>
      <c r="X187">
        <f t="shared" si="11"/>
        <v>0</v>
      </c>
    </row>
    <row r="188" spans="20:24" x14ac:dyDescent="0.25">
      <c r="T188">
        <f>Kalibratiemetingen!B190</f>
        <v>0</v>
      </c>
      <c r="U188">
        <f>Kalibratiemetingen!E190</f>
        <v>0</v>
      </c>
      <c r="V188">
        <f>IF(IF(T188&gt;0,1,0)+IF(U188&gt;0,1,0)=2,1,0)</f>
        <v>0</v>
      </c>
      <c r="W188">
        <f t="shared" si="8"/>
        <v>0</v>
      </c>
      <c r="X188">
        <f t="shared" si="11"/>
        <v>0</v>
      </c>
    </row>
    <row r="189" spans="20:24" x14ac:dyDescent="0.25">
      <c r="T189">
        <f>Kalibratiemetingen!B191</f>
        <v>0</v>
      </c>
      <c r="U189">
        <f>Kalibratiemetingen!E191</f>
        <v>0</v>
      </c>
      <c r="V189">
        <f>IF(IF(T189&gt;0,1,0)+IF(U189&gt;0,1,0)=2,1,0)</f>
        <v>0</v>
      </c>
      <c r="W189">
        <f t="shared" si="8"/>
        <v>0</v>
      </c>
      <c r="X189">
        <f t="shared" si="11"/>
        <v>0</v>
      </c>
    </row>
    <row r="190" spans="20:24" x14ac:dyDescent="0.25">
      <c r="T190">
        <f>Kalibratiemetingen!B192</f>
        <v>0</v>
      </c>
      <c r="U190">
        <f>Kalibratiemetingen!E192</f>
        <v>0</v>
      </c>
      <c r="V190">
        <f>IF(IF(T190&gt;0,1,0)+IF(U190&gt;0,1,0)=2,1,0)</f>
        <v>0</v>
      </c>
      <c r="W190">
        <f t="shared" si="8"/>
        <v>0</v>
      </c>
      <c r="X190">
        <f t="shared" si="11"/>
        <v>0</v>
      </c>
    </row>
    <row r="191" spans="20:24" x14ac:dyDescent="0.25">
      <c r="T191">
        <f>Kalibratiemetingen!B193</f>
        <v>0</v>
      </c>
      <c r="U191">
        <f>Kalibratiemetingen!E193</f>
        <v>0</v>
      </c>
      <c r="V191">
        <f>IF(IF(T191&gt;0,1,0)+IF(U191&gt;0,1,0)=2,1,0)</f>
        <v>0</v>
      </c>
      <c r="W191">
        <f t="shared" si="8"/>
        <v>0</v>
      </c>
      <c r="X191">
        <f t="shared" si="11"/>
        <v>0</v>
      </c>
    </row>
    <row r="192" spans="20:24" x14ac:dyDescent="0.25">
      <c r="T192">
        <f>Kalibratiemetingen!B194</f>
        <v>0</v>
      </c>
      <c r="U192">
        <f>Kalibratiemetingen!E194</f>
        <v>0</v>
      </c>
      <c r="V192">
        <f>IF(IF(T192&gt;0,1,0)+IF(U192&gt;0,1,0)=2,1,0)</f>
        <v>0</v>
      </c>
      <c r="W192">
        <f t="shared" si="8"/>
        <v>0</v>
      </c>
      <c r="X192">
        <f t="shared" si="11"/>
        <v>0</v>
      </c>
    </row>
    <row r="193" spans="20:24" x14ac:dyDescent="0.25">
      <c r="T193">
        <f>Kalibratiemetingen!B195</f>
        <v>0</v>
      </c>
      <c r="U193">
        <f>Kalibratiemetingen!E195</f>
        <v>0</v>
      </c>
      <c r="V193">
        <f>IF(IF(T193&gt;0,1,0)+IF(U193&gt;0,1,0)=2,1,0)</f>
        <v>0</v>
      </c>
      <c r="W193">
        <f t="shared" si="8"/>
        <v>0</v>
      </c>
      <c r="X193">
        <f t="shared" si="11"/>
        <v>0</v>
      </c>
    </row>
    <row r="194" spans="20:24" x14ac:dyDescent="0.25">
      <c r="T194">
        <f>Kalibratiemetingen!B196</f>
        <v>0</v>
      </c>
      <c r="U194">
        <f>Kalibratiemetingen!E196</f>
        <v>0</v>
      </c>
      <c r="V194">
        <f>IF(IF(T194&gt;0,1,0)+IF(U194&gt;0,1,0)=2,1,0)</f>
        <v>0</v>
      </c>
      <c r="W194">
        <f t="shared" si="8"/>
        <v>0</v>
      </c>
      <c r="X194">
        <f t="shared" si="11"/>
        <v>0</v>
      </c>
    </row>
    <row r="195" spans="20:24" x14ac:dyDescent="0.25">
      <c r="T195">
        <f>Kalibratiemetingen!B197</f>
        <v>0</v>
      </c>
      <c r="U195">
        <f>Kalibratiemetingen!E197</f>
        <v>0</v>
      </c>
      <c r="V195">
        <f>IF(IF(T195&gt;0,1,0)+IF(U195&gt;0,1,0)=2,1,0)</f>
        <v>0</v>
      </c>
      <c r="W195">
        <f t="shared" si="8"/>
        <v>0</v>
      </c>
      <c r="X195">
        <f t="shared" si="11"/>
        <v>0</v>
      </c>
    </row>
    <row r="196" spans="20:24" x14ac:dyDescent="0.25">
      <c r="T196">
        <f>Kalibratiemetingen!B198</f>
        <v>0</v>
      </c>
      <c r="U196">
        <f>Kalibratiemetingen!E198</f>
        <v>0</v>
      </c>
      <c r="V196">
        <f>IF(IF(T196&gt;0,1,0)+IF(U196&gt;0,1,0)=2,1,0)</f>
        <v>0</v>
      </c>
      <c r="W196">
        <f t="shared" ref="W196:W238" si="12">T196*U196</f>
        <v>0</v>
      </c>
      <c r="X196">
        <f t="shared" si="11"/>
        <v>0</v>
      </c>
    </row>
    <row r="197" spans="20:24" x14ac:dyDescent="0.25">
      <c r="T197">
        <f>Kalibratiemetingen!B199</f>
        <v>0</v>
      </c>
      <c r="U197">
        <f>Kalibratiemetingen!E199</f>
        <v>0</v>
      </c>
      <c r="V197">
        <f>IF(IF(T197&gt;0,1,0)+IF(U197&gt;0,1,0)=2,1,0)</f>
        <v>0</v>
      </c>
      <c r="W197">
        <f t="shared" si="12"/>
        <v>0</v>
      </c>
      <c r="X197">
        <f t="shared" si="11"/>
        <v>0</v>
      </c>
    </row>
    <row r="198" spans="20:24" x14ac:dyDescent="0.25">
      <c r="T198">
        <f>Kalibratiemetingen!B200</f>
        <v>0</v>
      </c>
      <c r="U198">
        <f>Kalibratiemetingen!E200</f>
        <v>0</v>
      </c>
      <c r="V198">
        <f>IF(IF(T198&gt;0,1,0)+IF(U198&gt;0,1,0)=2,1,0)</f>
        <v>0</v>
      </c>
      <c r="W198">
        <f t="shared" si="12"/>
        <v>0</v>
      </c>
      <c r="X198">
        <f t="shared" si="11"/>
        <v>0</v>
      </c>
    </row>
    <row r="199" spans="20:24" x14ac:dyDescent="0.25">
      <c r="T199">
        <f>Kalibratiemetingen!B201</f>
        <v>0</v>
      </c>
      <c r="U199">
        <f>Kalibratiemetingen!E201</f>
        <v>0</v>
      </c>
      <c r="V199">
        <f>IF(IF(T199&gt;0,1,0)+IF(U199&gt;0,1,0)=2,1,0)</f>
        <v>0</v>
      </c>
      <c r="W199">
        <f t="shared" si="12"/>
        <v>0</v>
      </c>
      <c r="X199">
        <f t="shared" si="11"/>
        <v>0</v>
      </c>
    </row>
    <row r="200" spans="20:24" x14ac:dyDescent="0.25">
      <c r="T200">
        <f>Kalibratiemetingen!B202</f>
        <v>0</v>
      </c>
      <c r="U200">
        <f>Kalibratiemetingen!E202</f>
        <v>0</v>
      </c>
      <c r="V200">
        <f>IF(IF(T200&gt;0,1,0)+IF(U200&gt;0,1,0)=2,1,0)</f>
        <v>0</v>
      </c>
      <c r="W200">
        <f t="shared" si="12"/>
        <v>0</v>
      </c>
      <c r="X200">
        <f t="shared" si="11"/>
        <v>0</v>
      </c>
    </row>
    <row r="201" spans="20:24" x14ac:dyDescent="0.25">
      <c r="T201">
        <f>Kalibratiemetingen!B203</f>
        <v>0</v>
      </c>
      <c r="U201">
        <f>Kalibratiemetingen!E203</f>
        <v>0</v>
      </c>
      <c r="V201">
        <f>IF(IF(T201&gt;0,1,0)+IF(U201&gt;0,1,0)=2,1,0)</f>
        <v>0</v>
      </c>
      <c r="W201">
        <f t="shared" si="12"/>
        <v>0</v>
      </c>
      <c r="X201">
        <f t="shared" si="11"/>
        <v>0</v>
      </c>
    </row>
    <row r="202" spans="20:24" x14ac:dyDescent="0.25">
      <c r="T202">
        <f>Kalibratiemetingen!B204</f>
        <v>0</v>
      </c>
      <c r="U202">
        <f>Kalibratiemetingen!E204</f>
        <v>0</v>
      </c>
      <c r="V202">
        <f>IF(IF(T202&gt;0,1,0)+IF(U202&gt;0,1,0)=2,1,0)</f>
        <v>0</v>
      </c>
      <c r="W202">
        <f t="shared" si="12"/>
        <v>0</v>
      </c>
      <c r="X202">
        <f t="shared" si="11"/>
        <v>0</v>
      </c>
    </row>
    <row r="203" spans="20:24" x14ac:dyDescent="0.25">
      <c r="T203">
        <f>Kalibratiemetingen!B205</f>
        <v>0</v>
      </c>
      <c r="U203">
        <f>Kalibratiemetingen!E205</f>
        <v>0</v>
      </c>
      <c r="V203">
        <f>IF(IF(T203&gt;0,1,0)+IF(U203&gt;0,1,0)=2,1,0)</f>
        <v>0</v>
      </c>
      <c r="W203">
        <f t="shared" si="12"/>
        <v>0</v>
      </c>
      <c r="X203">
        <f t="shared" si="11"/>
        <v>0</v>
      </c>
    </row>
    <row r="204" spans="20:24" x14ac:dyDescent="0.25">
      <c r="T204">
        <f>Kalibratiemetingen!B206</f>
        <v>0</v>
      </c>
      <c r="U204">
        <f>Kalibratiemetingen!E206</f>
        <v>0</v>
      </c>
      <c r="V204">
        <f>IF(IF(T204&gt;0,1,0)+IF(U204&gt;0,1,0)=2,1,0)</f>
        <v>0</v>
      </c>
      <c r="W204">
        <f t="shared" si="12"/>
        <v>0</v>
      </c>
      <c r="X204">
        <f t="shared" si="11"/>
        <v>0</v>
      </c>
    </row>
    <row r="205" spans="20:24" x14ac:dyDescent="0.25">
      <c r="T205">
        <f>Kalibratiemetingen!B207</f>
        <v>0</v>
      </c>
      <c r="U205">
        <f>Kalibratiemetingen!E207</f>
        <v>0</v>
      </c>
      <c r="V205">
        <f>IF(IF(T205&gt;0,1,0)+IF(U205&gt;0,1,0)=2,1,0)</f>
        <v>0</v>
      </c>
      <c r="W205">
        <f t="shared" si="12"/>
        <v>0</v>
      </c>
      <c r="X205">
        <f t="shared" si="11"/>
        <v>0</v>
      </c>
    </row>
    <row r="206" spans="20:24" x14ac:dyDescent="0.25">
      <c r="T206">
        <f>Kalibratiemetingen!B208</f>
        <v>0</v>
      </c>
      <c r="U206">
        <f>Kalibratiemetingen!E208</f>
        <v>0</v>
      </c>
      <c r="V206">
        <f>IF(IF(T206&gt;0,1,0)+IF(U206&gt;0,1,0)=2,1,0)</f>
        <v>0</v>
      </c>
      <c r="W206">
        <f t="shared" si="12"/>
        <v>0</v>
      </c>
      <c r="X206">
        <f t="shared" si="11"/>
        <v>0</v>
      </c>
    </row>
    <row r="207" spans="20:24" x14ac:dyDescent="0.25">
      <c r="T207">
        <f>Kalibratiemetingen!B209</f>
        <v>0</v>
      </c>
      <c r="U207">
        <f>Kalibratiemetingen!E209</f>
        <v>0</v>
      </c>
      <c r="V207">
        <f>IF(IF(T207&gt;0,1,0)+IF(U207&gt;0,1,0)=2,1,0)</f>
        <v>0</v>
      </c>
      <c r="W207">
        <f t="shared" si="12"/>
        <v>0</v>
      </c>
      <c r="X207">
        <f t="shared" si="11"/>
        <v>0</v>
      </c>
    </row>
    <row r="208" spans="20:24" x14ac:dyDescent="0.25">
      <c r="T208">
        <f>Kalibratiemetingen!B210</f>
        <v>0</v>
      </c>
      <c r="U208">
        <f>Kalibratiemetingen!E210</f>
        <v>0</v>
      </c>
      <c r="V208">
        <f>IF(IF(T208&gt;0,1,0)+IF(U208&gt;0,1,0)=2,1,0)</f>
        <v>0</v>
      </c>
      <c r="W208">
        <f t="shared" si="12"/>
        <v>0</v>
      </c>
      <c r="X208">
        <f t="shared" si="11"/>
        <v>0</v>
      </c>
    </row>
    <row r="209" spans="20:24" x14ac:dyDescent="0.25">
      <c r="T209">
        <f>Kalibratiemetingen!B211</f>
        <v>0</v>
      </c>
      <c r="U209">
        <f>Kalibratiemetingen!E211</f>
        <v>0</v>
      </c>
      <c r="V209">
        <f>IF(IF(T209&gt;0,1,0)+IF(U209&gt;0,1,0)=2,1,0)</f>
        <v>0</v>
      </c>
      <c r="W209">
        <f t="shared" si="12"/>
        <v>0</v>
      </c>
      <c r="X209">
        <f t="shared" si="11"/>
        <v>0</v>
      </c>
    </row>
    <row r="210" spans="20:24" x14ac:dyDescent="0.25">
      <c r="T210">
        <f>Kalibratiemetingen!B212</f>
        <v>0</v>
      </c>
      <c r="U210">
        <f>Kalibratiemetingen!E212</f>
        <v>0</v>
      </c>
      <c r="V210">
        <f>IF(IF(T210&gt;0,1,0)+IF(U210&gt;0,1,0)=2,1,0)</f>
        <v>0</v>
      </c>
      <c r="W210">
        <f t="shared" si="12"/>
        <v>0</v>
      </c>
      <c r="X210">
        <f t="shared" si="11"/>
        <v>0</v>
      </c>
    </row>
    <row r="211" spans="20:24" x14ac:dyDescent="0.25">
      <c r="T211">
        <f>Kalibratiemetingen!B213</f>
        <v>0</v>
      </c>
      <c r="U211">
        <f>Kalibratiemetingen!E213</f>
        <v>0</v>
      </c>
      <c r="V211">
        <f>IF(IF(T211&gt;0,1,0)+IF(U211&gt;0,1,0)=2,1,0)</f>
        <v>0</v>
      </c>
      <c r="W211">
        <f t="shared" si="12"/>
        <v>0</v>
      </c>
      <c r="X211">
        <f t="shared" si="11"/>
        <v>0</v>
      </c>
    </row>
    <row r="212" spans="20:24" x14ac:dyDescent="0.25">
      <c r="T212">
        <f>Kalibratiemetingen!B214</f>
        <v>0</v>
      </c>
      <c r="U212">
        <f>Kalibratiemetingen!E214</f>
        <v>0</v>
      </c>
      <c r="V212">
        <f>IF(IF(T212&gt;0,1,0)+IF(U212&gt;0,1,0)=2,1,0)</f>
        <v>0</v>
      </c>
      <c r="W212">
        <f t="shared" si="12"/>
        <v>0</v>
      </c>
      <c r="X212">
        <f t="shared" si="11"/>
        <v>0</v>
      </c>
    </row>
    <row r="213" spans="20:24" x14ac:dyDescent="0.25">
      <c r="T213">
        <f>Kalibratiemetingen!B215</f>
        <v>0</v>
      </c>
      <c r="U213">
        <f>Kalibratiemetingen!E215</f>
        <v>0</v>
      </c>
      <c r="V213">
        <f>IF(IF(T213&gt;0,1,0)+IF(U213&gt;0,1,0)=2,1,0)</f>
        <v>0</v>
      </c>
      <c r="W213">
        <f t="shared" si="12"/>
        <v>0</v>
      </c>
      <c r="X213">
        <f t="shared" si="11"/>
        <v>0</v>
      </c>
    </row>
    <row r="214" spans="20:24" x14ac:dyDescent="0.25">
      <c r="T214">
        <f>Kalibratiemetingen!B216</f>
        <v>0</v>
      </c>
      <c r="U214">
        <f>Kalibratiemetingen!E216</f>
        <v>0</v>
      </c>
      <c r="V214">
        <f>IF(IF(T214&gt;0,1,0)+IF(U214&gt;0,1,0)=2,1,0)</f>
        <v>0</v>
      </c>
      <c r="W214">
        <f t="shared" si="12"/>
        <v>0</v>
      </c>
      <c r="X214">
        <f t="shared" si="11"/>
        <v>0</v>
      </c>
    </row>
    <row r="215" spans="20:24" x14ac:dyDescent="0.25">
      <c r="T215">
        <f>Kalibratiemetingen!B217</f>
        <v>0</v>
      </c>
      <c r="U215">
        <f>Kalibratiemetingen!E217</f>
        <v>0</v>
      </c>
      <c r="V215">
        <f>IF(IF(T215&gt;0,1,0)+IF(U215&gt;0,1,0)=2,1,0)</f>
        <v>0</v>
      </c>
      <c r="W215">
        <f t="shared" si="12"/>
        <v>0</v>
      </c>
      <c r="X215">
        <f t="shared" si="11"/>
        <v>0</v>
      </c>
    </row>
    <row r="216" spans="20:24" x14ac:dyDescent="0.25">
      <c r="T216">
        <f>Kalibratiemetingen!B218</f>
        <v>0</v>
      </c>
      <c r="U216">
        <f>Kalibratiemetingen!E218</f>
        <v>0</v>
      </c>
      <c r="V216">
        <f>IF(IF(T216&gt;0,1,0)+IF(U216&gt;0,1,0)=2,1,0)</f>
        <v>0</v>
      </c>
      <c r="W216">
        <f t="shared" si="12"/>
        <v>0</v>
      </c>
      <c r="X216">
        <f t="shared" si="11"/>
        <v>0</v>
      </c>
    </row>
    <row r="217" spans="20:24" x14ac:dyDescent="0.25">
      <c r="T217">
        <f>Kalibratiemetingen!B219</f>
        <v>0</v>
      </c>
      <c r="U217">
        <f>Kalibratiemetingen!E219</f>
        <v>0</v>
      </c>
      <c r="V217">
        <f>IF(IF(T217&gt;0,1,0)+IF(U217&gt;0,1,0)=2,1,0)</f>
        <v>0</v>
      </c>
      <c r="W217">
        <f t="shared" si="12"/>
        <v>0</v>
      </c>
      <c r="X217">
        <f t="shared" si="11"/>
        <v>0</v>
      </c>
    </row>
    <row r="218" spans="20:24" x14ac:dyDescent="0.25">
      <c r="T218">
        <f>Kalibratiemetingen!B220</f>
        <v>0</v>
      </c>
      <c r="U218">
        <f>Kalibratiemetingen!E220</f>
        <v>0</v>
      </c>
      <c r="V218">
        <f>IF(IF(T218&gt;0,1,0)+IF(U218&gt;0,1,0)=2,1,0)</f>
        <v>0</v>
      </c>
      <c r="W218">
        <f t="shared" si="12"/>
        <v>0</v>
      </c>
      <c r="X218">
        <f t="shared" si="11"/>
        <v>0</v>
      </c>
    </row>
    <row r="219" spans="20:24" x14ac:dyDescent="0.25">
      <c r="T219">
        <f>Kalibratiemetingen!B221</f>
        <v>0</v>
      </c>
      <c r="U219">
        <f>Kalibratiemetingen!E221</f>
        <v>0</v>
      </c>
      <c r="V219">
        <f>IF(IF(T219&gt;0,1,0)+IF(U219&gt;0,1,0)=2,1,0)</f>
        <v>0</v>
      </c>
      <c r="W219">
        <f t="shared" si="12"/>
        <v>0</v>
      </c>
      <c r="X219">
        <f t="shared" si="11"/>
        <v>0</v>
      </c>
    </row>
    <row r="220" spans="20:24" x14ac:dyDescent="0.25">
      <c r="T220">
        <f>Kalibratiemetingen!B222</f>
        <v>0</v>
      </c>
      <c r="U220">
        <f>Kalibratiemetingen!E222</f>
        <v>0</v>
      </c>
      <c r="V220">
        <f>IF(IF(T220&gt;0,1,0)+IF(U220&gt;0,1,0)=2,1,0)</f>
        <v>0</v>
      </c>
      <c r="W220">
        <f t="shared" si="12"/>
        <v>0</v>
      </c>
      <c r="X220">
        <f t="shared" si="11"/>
        <v>0</v>
      </c>
    </row>
    <row r="221" spans="20:24" x14ac:dyDescent="0.25">
      <c r="T221">
        <f>Kalibratiemetingen!B223</f>
        <v>0</v>
      </c>
      <c r="U221">
        <f>Kalibratiemetingen!E223</f>
        <v>0</v>
      </c>
      <c r="V221">
        <f>IF(IF(T221&gt;0,1,0)+IF(U221&gt;0,1,0)=2,1,0)</f>
        <v>0</v>
      </c>
      <c r="W221">
        <f t="shared" si="12"/>
        <v>0</v>
      </c>
      <c r="X221">
        <f t="shared" si="11"/>
        <v>0</v>
      </c>
    </row>
    <row r="222" spans="20:24" x14ac:dyDescent="0.25">
      <c r="T222">
        <f>Kalibratiemetingen!B224</f>
        <v>0</v>
      </c>
      <c r="U222">
        <f>Kalibratiemetingen!E224</f>
        <v>0</v>
      </c>
      <c r="V222">
        <f>IF(IF(T222&gt;0,1,0)+IF(U222&gt;0,1,0)=2,1,0)</f>
        <v>0</v>
      </c>
      <c r="W222">
        <f t="shared" si="12"/>
        <v>0</v>
      </c>
      <c r="X222">
        <f t="shared" si="11"/>
        <v>0</v>
      </c>
    </row>
    <row r="223" spans="20:24" x14ac:dyDescent="0.25">
      <c r="T223">
        <f>Kalibratiemetingen!B225</f>
        <v>0</v>
      </c>
      <c r="U223">
        <f>Kalibratiemetingen!E225</f>
        <v>0</v>
      </c>
      <c r="V223">
        <f>IF(IF(T223&gt;0,1,0)+IF(U223&gt;0,1,0)=2,1,0)</f>
        <v>0</v>
      </c>
      <c r="W223">
        <f t="shared" si="12"/>
        <v>0</v>
      </c>
      <c r="X223">
        <f t="shared" si="11"/>
        <v>0</v>
      </c>
    </row>
    <row r="224" spans="20:24" ht="14.25" customHeight="1" x14ac:dyDescent="0.25">
      <c r="T224">
        <f>Kalibratiemetingen!B226</f>
        <v>0</v>
      </c>
      <c r="U224">
        <f>Kalibratiemetingen!E226</f>
        <v>0</v>
      </c>
      <c r="V224">
        <f>IF(IF(T224&gt;0,1,0)+IF(U224&gt;0,1,0)=2,1,0)</f>
        <v>0</v>
      </c>
      <c r="W224">
        <f t="shared" si="12"/>
        <v>0</v>
      </c>
      <c r="X224">
        <f t="shared" si="11"/>
        <v>0</v>
      </c>
    </row>
    <row r="225" spans="20:24" x14ac:dyDescent="0.25">
      <c r="T225">
        <f>Kalibratiemetingen!B227</f>
        <v>0</v>
      </c>
      <c r="U225">
        <f>Kalibratiemetingen!E227</f>
        <v>0</v>
      </c>
      <c r="V225">
        <f>IF(IF(T225&gt;0,1,0)+IF(U225&gt;0,1,0)=2,1,0)</f>
        <v>0</v>
      </c>
      <c r="W225">
        <f t="shared" si="12"/>
        <v>0</v>
      </c>
      <c r="X225">
        <f t="shared" si="11"/>
        <v>0</v>
      </c>
    </row>
    <row r="226" spans="20:24" x14ac:dyDescent="0.25">
      <c r="T226">
        <f>Kalibratiemetingen!B31</f>
        <v>14.3</v>
      </c>
      <c r="U226">
        <f>Kalibratiemetingen!E31</f>
        <v>0</v>
      </c>
      <c r="V226">
        <f>IF(IF(T226&gt;0,1,0)+IF(U226&gt;0,1,0)=2,1,0)</f>
        <v>0</v>
      </c>
      <c r="W226">
        <f t="shared" si="12"/>
        <v>0</v>
      </c>
      <c r="X226">
        <f t="shared" si="11"/>
        <v>0</v>
      </c>
    </row>
    <row r="227" spans="20:24" x14ac:dyDescent="0.25">
      <c r="V227">
        <f>IF(IF(T227&gt;0,1,0)+IF(U227&gt;0,1,0)=2,1,0)</f>
        <v>0</v>
      </c>
      <c r="W227">
        <f t="shared" si="12"/>
        <v>0</v>
      </c>
      <c r="X227">
        <f t="shared" si="11"/>
        <v>0</v>
      </c>
    </row>
    <row r="228" spans="20:24" x14ac:dyDescent="0.25">
      <c r="W228">
        <f t="shared" si="12"/>
        <v>0</v>
      </c>
      <c r="X228">
        <f t="shared" si="11"/>
        <v>0</v>
      </c>
    </row>
    <row r="229" spans="20:24" x14ac:dyDescent="0.25">
      <c r="W229">
        <f t="shared" si="12"/>
        <v>0</v>
      </c>
      <c r="X229">
        <f t="shared" si="11"/>
        <v>0</v>
      </c>
    </row>
    <row r="230" spans="20:24" x14ac:dyDescent="0.25">
      <c r="W230">
        <f t="shared" si="12"/>
        <v>0</v>
      </c>
      <c r="X230">
        <f t="shared" si="11"/>
        <v>0</v>
      </c>
    </row>
    <row r="231" spans="20:24" x14ac:dyDescent="0.25">
      <c r="W231">
        <f t="shared" si="12"/>
        <v>0</v>
      </c>
      <c r="X231">
        <f t="shared" si="11"/>
        <v>0</v>
      </c>
    </row>
    <row r="232" spans="20:24" x14ac:dyDescent="0.25">
      <c r="W232">
        <f t="shared" si="12"/>
        <v>0</v>
      </c>
      <c r="X232">
        <f t="shared" si="11"/>
        <v>0</v>
      </c>
    </row>
    <row r="233" spans="20:24" x14ac:dyDescent="0.25">
      <c r="W233">
        <f t="shared" si="12"/>
        <v>0</v>
      </c>
      <c r="X233">
        <f t="shared" si="11"/>
        <v>0</v>
      </c>
    </row>
    <row r="234" spans="20:24" x14ac:dyDescent="0.25">
      <c r="W234">
        <f t="shared" si="12"/>
        <v>0</v>
      </c>
      <c r="X234">
        <f t="shared" si="11"/>
        <v>0</v>
      </c>
    </row>
    <row r="235" spans="20:24" x14ac:dyDescent="0.25">
      <c r="W235">
        <f t="shared" si="12"/>
        <v>0</v>
      </c>
      <c r="X235">
        <f t="shared" si="11"/>
        <v>0</v>
      </c>
    </row>
    <row r="236" spans="20:24" x14ac:dyDescent="0.25">
      <c r="W236">
        <f t="shared" si="12"/>
        <v>0</v>
      </c>
      <c r="X236">
        <f t="shared" si="11"/>
        <v>0</v>
      </c>
    </row>
    <row r="237" spans="20:24" x14ac:dyDescent="0.25">
      <c r="W237">
        <f t="shared" si="12"/>
        <v>0</v>
      </c>
    </row>
    <row r="238" spans="20:24" x14ac:dyDescent="0.25">
      <c r="W238">
        <f t="shared" si="12"/>
        <v>0</v>
      </c>
    </row>
  </sheetData>
  <sortState ref="T3:W236">
    <sortCondition descending="1" ref="V2"/>
  </sortState>
  <conditionalFormatting sqref="T3:U50001">
    <cfRule type="cellIs" dxfId="1" priority="1" operator="equal">
      <formula>0</formula>
    </cfRule>
    <cfRule type="cellIs" dxfId="0" priority="2" operator="notEqual">
      <formula>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selection activeCell="C21" sqref="C21"/>
    </sheetView>
  </sheetViews>
  <sheetFormatPr defaultRowHeight="15" x14ac:dyDescent="0.25"/>
  <cols>
    <col min="1" max="1" width="21.7109375"/>
    <col min="2" max="3" width="9.7109375"/>
    <col min="4" max="4" width="8.5703125"/>
    <col min="5" max="5" width="75.5703125"/>
    <col min="6" max="6" width="36.7109375"/>
    <col min="7" max="1025" width="8.5703125"/>
  </cols>
  <sheetData>
    <row r="1" spans="1:6" x14ac:dyDescent="0.25">
      <c r="A1" s="8" t="s">
        <v>37</v>
      </c>
    </row>
    <row r="3" spans="1:6" x14ac:dyDescent="0.25">
      <c r="A3" s="8" t="s">
        <v>12</v>
      </c>
      <c r="B3" s="39">
        <v>42559</v>
      </c>
      <c r="C3" s="39">
        <v>42559</v>
      </c>
      <c r="D3" s="8"/>
      <c r="E3" s="8" t="s">
        <v>38</v>
      </c>
      <c r="F3" s="8" t="s">
        <v>39</v>
      </c>
    </row>
    <row r="4" spans="1:6" x14ac:dyDescent="0.25">
      <c r="A4" t="s">
        <v>40</v>
      </c>
      <c r="B4">
        <v>24888</v>
      </c>
      <c r="C4">
        <v>24933</v>
      </c>
      <c r="E4" t="s">
        <v>41</v>
      </c>
      <c r="F4" t="s">
        <v>42</v>
      </c>
    </row>
    <row r="5" spans="1:6" x14ac:dyDescent="0.25">
      <c r="A5" t="s">
        <v>43</v>
      </c>
      <c r="B5">
        <v>16469</v>
      </c>
      <c r="C5">
        <v>16482</v>
      </c>
      <c r="E5" t="s">
        <v>44</v>
      </c>
    </row>
    <row r="6" spans="1:6" x14ac:dyDescent="0.25">
      <c r="A6" t="s">
        <v>45</v>
      </c>
      <c r="B6">
        <v>17109</v>
      </c>
      <c r="C6">
        <v>17083</v>
      </c>
      <c r="E6" t="s">
        <v>46</v>
      </c>
    </row>
    <row r="7" spans="1:6" x14ac:dyDescent="0.25">
      <c r="A7" t="s">
        <v>47</v>
      </c>
      <c r="B7">
        <v>21039</v>
      </c>
      <c r="C7">
        <v>21075</v>
      </c>
    </row>
    <row r="8" spans="1:6" x14ac:dyDescent="0.25">
      <c r="A8" t="s">
        <v>48</v>
      </c>
      <c r="B8">
        <v>17225</v>
      </c>
      <c r="C8">
        <v>17237</v>
      </c>
    </row>
    <row r="9" spans="1:6" x14ac:dyDescent="0.25">
      <c r="A9" t="s">
        <v>49</v>
      </c>
      <c r="B9">
        <v>20472</v>
      </c>
      <c r="C9">
        <v>20472</v>
      </c>
      <c r="E9" t="s">
        <v>50</v>
      </c>
    </row>
    <row r="10" spans="1:6" x14ac:dyDescent="0.25">
      <c r="A10" t="s">
        <v>51</v>
      </c>
      <c r="B10">
        <v>17155</v>
      </c>
      <c r="C10">
        <v>17053</v>
      </c>
    </row>
    <row r="11" spans="1:6" x14ac:dyDescent="0.25">
      <c r="A11" t="s">
        <v>52</v>
      </c>
      <c r="B11">
        <v>23131</v>
      </c>
      <c r="C11">
        <v>23142</v>
      </c>
    </row>
    <row r="12" spans="1:6" x14ac:dyDescent="0.25">
      <c r="A12" t="s">
        <v>53</v>
      </c>
      <c r="B12">
        <v>20786</v>
      </c>
      <c r="C12">
        <v>20800</v>
      </c>
    </row>
    <row r="13" spans="1:6" x14ac:dyDescent="0.25">
      <c r="A13" t="s">
        <v>54</v>
      </c>
      <c r="B13">
        <v>23576</v>
      </c>
      <c r="C13">
        <v>23584</v>
      </c>
    </row>
    <row r="14" spans="1:6" x14ac:dyDescent="0.25">
      <c r="A14" t="s">
        <v>55</v>
      </c>
      <c r="B14">
        <v>16736</v>
      </c>
      <c r="C14">
        <v>16740</v>
      </c>
      <c r="E14" t="s">
        <v>46</v>
      </c>
    </row>
    <row r="15" spans="1:6" x14ac:dyDescent="0.25">
      <c r="A15" t="s">
        <v>56</v>
      </c>
      <c r="B15">
        <v>23538</v>
      </c>
      <c r="C15">
        <v>21597</v>
      </c>
      <c r="E15" t="s">
        <v>57</v>
      </c>
    </row>
    <row r="16" spans="1:6" x14ac:dyDescent="0.25">
      <c r="A16" t="s">
        <v>58</v>
      </c>
      <c r="B16">
        <v>16855</v>
      </c>
      <c r="C16">
        <v>16863</v>
      </c>
      <c r="E16" t="s">
        <v>59</v>
      </c>
    </row>
    <row r="17" spans="1:5" x14ac:dyDescent="0.25">
      <c r="A17" t="s">
        <v>60</v>
      </c>
      <c r="B17">
        <v>17667</v>
      </c>
      <c r="C17">
        <v>17660</v>
      </c>
      <c r="E17" t="s">
        <v>61</v>
      </c>
    </row>
    <row r="18" spans="1:5" x14ac:dyDescent="0.25">
      <c r="A18" t="s">
        <v>62</v>
      </c>
      <c r="B18">
        <v>20042</v>
      </c>
      <c r="C18">
        <v>20108</v>
      </c>
      <c r="E18" t="s">
        <v>59</v>
      </c>
    </row>
    <row r="19" spans="1:5" x14ac:dyDescent="0.25">
      <c r="A19" t="s">
        <v>63</v>
      </c>
      <c r="B19">
        <v>20633</v>
      </c>
      <c r="C19">
        <v>20621</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zoomScaleNormal="100" workbookViewId="0">
      <selection activeCell="J8" sqref="J8"/>
    </sheetView>
  </sheetViews>
  <sheetFormatPr defaultRowHeight="15" x14ac:dyDescent="0.25"/>
  <cols>
    <col min="1" max="1" width="16.85546875"/>
    <col min="2" max="2" width="13.85546875"/>
    <col min="3" max="3" width="8.140625"/>
    <col min="4" max="4" width="8"/>
    <col min="5" max="5" width="9.7109375"/>
    <col min="6" max="6" width="9.5703125"/>
    <col min="7" max="7" width="18.7109375"/>
    <col min="8" max="9" width="16"/>
    <col min="10" max="10" width="14.7109375"/>
    <col min="11" max="11" width="15.7109375"/>
    <col min="12" max="12" width="8.5703125"/>
    <col min="13" max="13" width="16.5703125"/>
    <col min="14" max="14" width="8.7109375"/>
    <col min="15" max="17" width="8.5703125"/>
    <col min="18" max="18" width="16.5703125"/>
    <col min="19" max="23" width="8.5703125"/>
    <col min="24" max="24" width="10.5703125"/>
    <col min="25" max="1025" width="8.5703125"/>
  </cols>
  <sheetData>
    <row r="1" spans="1:14" ht="60.75" customHeight="1" x14ac:dyDescent="0.25">
      <c r="A1" t="s">
        <v>64</v>
      </c>
      <c r="B1" s="41" t="s">
        <v>65</v>
      </c>
      <c r="C1" s="41"/>
      <c r="D1" s="41"/>
      <c r="E1" s="41"/>
      <c r="F1" s="41"/>
      <c r="G1" s="41"/>
      <c r="H1" s="41"/>
      <c r="I1" s="41"/>
      <c r="J1" s="41"/>
      <c r="K1" s="41"/>
      <c r="L1" s="41"/>
      <c r="M1" s="41"/>
    </row>
    <row r="3" spans="1:14" x14ac:dyDescent="0.25">
      <c r="A3" s="8" t="s">
        <v>66</v>
      </c>
      <c r="B3" s="8" t="s">
        <v>67</v>
      </c>
      <c r="C3" s="8" t="s">
        <v>68</v>
      </c>
      <c r="D3" s="8" t="s">
        <v>69</v>
      </c>
      <c r="E3" s="8" t="s">
        <v>70</v>
      </c>
      <c r="F3" s="8" t="s">
        <v>71</v>
      </c>
      <c r="G3" s="8" t="s">
        <v>72</v>
      </c>
      <c r="H3" s="8" t="s">
        <v>73</v>
      </c>
      <c r="I3" s="8" t="s">
        <v>74</v>
      </c>
      <c r="J3" s="8" t="s">
        <v>75</v>
      </c>
      <c r="K3" s="8" t="s">
        <v>76</v>
      </c>
      <c r="L3" s="8" t="s">
        <v>77</v>
      </c>
      <c r="M3" s="8" t="s">
        <v>78</v>
      </c>
      <c r="N3" s="8" t="s">
        <v>79</v>
      </c>
    </row>
    <row r="4" spans="1:14" x14ac:dyDescent="0.25">
      <c r="A4">
        <v>617</v>
      </c>
      <c r="B4">
        <v>705</v>
      </c>
      <c r="C4">
        <v>956</v>
      </c>
      <c r="D4">
        <v>1048</v>
      </c>
      <c r="E4">
        <f t="shared" ref="E4:E31" si="0">C4-A4</f>
        <v>339</v>
      </c>
      <c r="F4">
        <f t="shared" ref="F4:F31" si="1">D4-B4</f>
        <v>343</v>
      </c>
      <c r="G4">
        <f t="shared" ref="G4:G31" si="2">AVERAGE(E4:F4)</f>
        <v>341</v>
      </c>
      <c r="H4">
        <f t="shared" ref="H4:H31" si="3">((B4-A4)/G4)*360</f>
        <v>92.903225806451616</v>
      </c>
      <c r="I4">
        <f t="shared" ref="I4:I31" si="4">(D4-C4)/G4*360</f>
        <v>97.126099706744867</v>
      </c>
      <c r="L4" t="s">
        <v>80</v>
      </c>
      <c r="M4" t="s">
        <v>81</v>
      </c>
      <c r="N4">
        <v>3000</v>
      </c>
    </row>
    <row r="5" spans="1:14" x14ac:dyDescent="0.25">
      <c r="A5">
        <v>680</v>
      </c>
      <c r="B5">
        <v>826</v>
      </c>
      <c r="C5">
        <v>1184</v>
      </c>
      <c r="D5">
        <v>1324</v>
      </c>
      <c r="E5">
        <f t="shared" si="0"/>
        <v>504</v>
      </c>
      <c r="F5">
        <f t="shared" si="1"/>
        <v>498</v>
      </c>
      <c r="G5">
        <f t="shared" si="2"/>
        <v>501</v>
      </c>
      <c r="H5">
        <f t="shared" si="3"/>
        <v>104.91017964071855</v>
      </c>
      <c r="I5">
        <f t="shared" si="4"/>
        <v>100.59880239520957</v>
      </c>
      <c r="L5" t="s">
        <v>80</v>
      </c>
      <c r="M5" t="s">
        <v>81</v>
      </c>
      <c r="N5">
        <v>2000</v>
      </c>
    </row>
    <row r="6" spans="1:14" x14ac:dyDescent="0.25">
      <c r="A6">
        <v>1170</v>
      </c>
      <c r="B6">
        <v>1508</v>
      </c>
      <c r="C6">
        <v>2166</v>
      </c>
      <c r="D6">
        <v>2514</v>
      </c>
      <c r="E6">
        <f t="shared" si="0"/>
        <v>996</v>
      </c>
      <c r="F6">
        <f t="shared" si="1"/>
        <v>1006</v>
      </c>
      <c r="G6">
        <f t="shared" si="2"/>
        <v>1001</v>
      </c>
      <c r="H6">
        <f t="shared" si="3"/>
        <v>121.55844155844156</v>
      </c>
      <c r="I6">
        <f t="shared" si="4"/>
        <v>125.15484515484515</v>
      </c>
      <c r="L6" t="s">
        <v>80</v>
      </c>
      <c r="M6" t="s">
        <v>81</v>
      </c>
      <c r="N6">
        <v>1000</v>
      </c>
    </row>
    <row r="7" spans="1:14" x14ac:dyDescent="0.25">
      <c r="A7">
        <v>8050</v>
      </c>
      <c r="B7">
        <v>13000</v>
      </c>
      <c r="C7">
        <v>18200</v>
      </c>
      <c r="D7">
        <v>23000</v>
      </c>
      <c r="E7">
        <f t="shared" si="0"/>
        <v>10150</v>
      </c>
      <c r="F7">
        <f t="shared" si="1"/>
        <v>10000</v>
      </c>
      <c r="G7">
        <f t="shared" si="2"/>
        <v>10075</v>
      </c>
      <c r="H7">
        <f t="shared" si="3"/>
        <v>176.87344913151364</v>
      </c>
      <c r="I7">
        <f t="shared" si="4"/>
        <v>171.5136476426799</v>
      </c>
      <c r="N7">
        <v>100</v>
      </c>
    </row>
    <row r="8" spans="1:14" x14ac:dyDescent="0.25">
      <c r="A8">
        <v>2315</v>
      </c>
      <c r="B8">
        <v>3200</v>
      </c>
      <c r="C8">
        <v>4300</v>
      </c>
      <c r="D8">
        <v>5200</v>
      </c>
      <c r="E8">
        <f t="shared" si="0"/>
        <v>1985</v>
      </c>
      <c r="F8">
        <f t="shared" si="1"/>
        <v>2000</v>
      </c>
      <c r="G8">
        <f t="shared" si="2"/>
        <v>1992.5</v>
      </c>
      <c r="H8">
        <f t="shared" si="3"/>
        <v>159.89962358845673</v>
      </c>
      <c r="I8">
        <f t="shared" si="4"/>
        <v>162.60978670012548</v>
      </c>
    </row>
    <row r="9" spans="1:14" x14ac:dyDescent="0.25">
      <c r="E9">
        <f t="shared" si="0"/>
        <v>0</v>
      </c>
      <c r="F9">
        <f t="shared" si="1"/>
        <v>0</v>
      </c>
      <c r="G9">
        <f t="shared" si="2"/>
        <v>0</v>
      </c>
      <c r="H9" t="e">
        <f t="shared" si="3"/>
        <v>#DIV/0!</v>
      </c>
      <c r="I9" t="e">
        <f t="shared" si="4"/>
        <v>#DIV/0!</v>
      </c>
    </row>
    <row r="10" spans="1:14" x14ac:dyDescent="0.25">
      <c r="E10">
        <f t="shared" si="0"/>
        <v>0</v>
      </c>
      <c r="F10">
        <f t="shared" si="1"/>
        <v>0</v>
      </c>
      <c r="G10">
        <f t="shared" si="2"/>
        <v>0</v>
      </c>
      <c r="H10" t="e">
        <f t="shared" si="3"/>
        <v>#DIV/0!</v>
      </c>
      <c r="I10" t="e">
        <f t="shared" si="4"/>
        <v>#DIV/0!</v>
      </c>
    </row>
    <row r="11" spans="1:14" x14ac:dyDescent="0.25">
      <c r="E11">
        <f t="shared" si="0"/>
        <v>0</v>
      </c>
      <c r="F11">
        <f t="shared" si="1"/>
        <v>0</v>
      </c>
      <c r="G11">
        <f t="shared" si="2"/>
        <v>0</v>
      </c>
      <c r="H11" t="e">
        <f t="shared" si="3"/>
        <v>#DIV/0!</v>
      </c>
      <c r="I11" t="e">
        <f t="shared" si="4"/>
        <v>#DIV/0!</v>
      </c>
    </row>
    <row r="12" spans="1:14" x14ac:dyDescent="0.25">
      <c r="E12">
        <f t="shared" si="0"/>
        <v>0</v>
      </c>
      <c r="F12">
        <f t="shared" si="1"/>
        <v>0</v>
      </c>
      <c r="G12">
        <f t="shared" si="2"/>
        <v>0</v>
      </c>
      <c r="H12" t="e">
        <f t="shared" si="3"/>
        <v>#DIV/0!</v>
      </c>
      <c r="I12" t="e">
        <f t="shared" si="4"/>
        <v>#DIV/0!</v>
      </c>
    </row>
    <row r="13" spans="1:14" x14ac:dyDescent="0.25">
      <c r="E13">
        <f t="shared" si="0"/>
        <v>0</v>
      </c>
      <c r="F13">
        <f t="shared" si="1"/>
        <v>0</v>
      </c>
      <c r="G13">
        <f t="shared" si="2"/>
        <v>0</v>
      </c>
      <c r="H13" t="e">
        <f t="shared" si="3"/>
        <v>#DIV/0!</v>
      </c>
      <c r="I13" t="e">
        <f t="shared" si="4"/>
        <v>#DIV/0!</v>
      </c>
    </row>
    <row r="14" spans="1:14" x14ac:dyDescent="0.25">
      <c r="E14">
        <f t="shared" si="0"/>
        <v>0</v>
      </c>
      <c r="F14">
        <f t="shared" si="1"/>
        <v>0</v>
      </c>
      <c r="G14">
        <f t="shared" si="2"/>
        <v>0</v>
      </c>
      <c r="H14" t="e">
        <f t="shared" si="3"/>
        <v>#DIV/0!</v>
      </c>
      <c r="I14" t="e">
        <f t="shared" si="4"/>
        <v>#DIV/0!</v>
      </c>
    </row>
    <row r="15" spans="1:14" x14ac:dyDescent="0.25">
      <c r="E15">
        <f t="shared" si="0"/>
        <v>0</v>
      </c>
      <c r="F15">
        <f t="shared" si="1"/>
        <v>0</v>
      </c>
      <c r="G15">
        <f t="shared" si="2"/>
        <v>0</v>
      </c>
      <c r="H15" t="e">
        <f t="shared" si="3"/>
        <v>#DIV/0!</v>
      </c>
      <c r="I15" t="e">
        <f t="shared" si="4"/>
        <v>#DIV/0!</v>
      </c>
    </row>
    <row r="16" spans="1:14" x14ac:dyDescent="0.25">
      <c r="E16">
        <f t="shared" si="0"/>
        <v>0</v>
      </c>
      <c r="F16">
        <f t="shared" si="1"/>
        <v>0</v>
      </c>
      <c r="G16">
        <f t="shared" si="2"/>
        <v>0</v>
      </c>
      <c r="H16" t="e">
        <f t="shared" si="3"/>
        <v>#DIV/0!</v>
      </c>
      <c r="I16" t="e">
        <f t="shared" si="4"/>
        <v>#DIV/0!</v>
      </c>
    </row>
    <row r="17" spans="5:9" x14ac:dyDescent="0.25">
      <c r="E17">
        <f t="shared" si="0"/>
        <v>0</v>
      </c>
      <c r="F17">
        <f t="shared" si="1"/>
        <v>0</v>
      </c>
      <c r="G17">
        <f t="shared" si="2"/>
        <v>0</v>
      </c>
      <c r="H17" t="e">
        <f t="shared" si="3"/>
        <v>#DIV/0!</v>
      </c>
      <c r="I17" t="e">
        <f t="shared" si="4"/>
        <v>#DIV/0!</v>
      </c>
    </row>
    <row r="18" spans="5:9" x14ac:dyDescent="0.25">
      <c r="E18">
        <f t="shared" si="0"/>
        <v>0</v>
      </c>
      <c r="F18">
        <f t="shared" si="1"/>
        <v>0</v>
      </c>
      <c r="G18">
        <f t="shared" si="2"/>
        <v>0</v>
      </c>
      <c r="H18" t="e">
        <f t="shared" si="3"/>
        <v>#DIV/0!</v>
      </c>
      <c r="I18" t="e">
        <f t="shared" si="4"/>
        <v>#DIV/0!</v>
      </c>
    </row>
    <row r="19" spans="5:9" x14ac:dyDescent="0.25">
      <c r="E19">
        <f t="shared" si="0"/>
        <v>0</v>
      </c>
      <c r="F19">
        <f t="shared" si="1"/>
        <v>0</v>
      </c>
      <c r="G19">
        <f t="shared" si="2"/>
        <v>0</v>
      </c>
      <c r="H19" t="e">
        <f t="shared" si="3"/>
        <v>#DIV/0!</v>
      </c>
      <c r="I19" t="e">
        <f t="shared" si="4"/>
        <v>#DIV/0!</v>
      </c>
    </row>
    <row r="20" spans="5:9" x14ac:dyDescent="0.25">
      <c r="E20">
        <f t="shared" si="0"/>
        <v>0</v>
      </c>
      <c r="F20">
        <f t="shared" si="1"/>
        <v>0</v>
      </c>
      <c r="G20">
        <f t="shared" si="2"/>
        <v>0</v>
      </c>
      <c r="H20" t="e">
        <f t="shared" si="3"/>
        <v>#DIV/0!</v>
      </c>
      <c r="I20" t="e">
        <f t="shared" si="4"/>
        <v>#DIV/0!</v>
      </c>
    </row>
    <row r="21" spans="5:9" x14ac:dyDescent="0.25">
      <c r="E21">
        <f t="shared" si="0"/>
        <v>0</v>
      </c>
      <c r="F21">
        <f t="shared" si="1"/>
        <v>0</v>
      </c>
      <c r="G21">
        <f t="shared" si="2"/>
        <v>0</v>
      </c>
      <c r="H21" t="e">
        <f t="shared" si="3"/>
        <v>#DIV/0!</v>
      </c>
      <c r="I21" t="e">
        <f t="shared" si="4"/>
        <v>#DIV/0!</v>
      </c>
    </row>
    <row r="22" spans="5:9" x14ac:dyDescent="0.25">
      <c r="E22">
        <f t="shared" si="0"/>
        <v>0</v>
      </c>
      <c r="F22">
        <f t="shared" si="1"/>
        <v>0</v>
      </c>
      <c r="G22">
        <f t="shared" si="2"/>
        <v>0</v>
      </c>
      <c r="H22" t="e">
        <f t="shared" si="3"/>
        <v>#DIV/0!</v>
      </c>
      <c r="I22" t="e">
        <f t="shared" si="4"/>
        <v>#DIV/0!</v>
      </c>
    </row>
    <row r="23" spans="5:9" x14ac:dyDescent="0.25">
      <c r="E23">
        <f t="shared" si="0"/>
        <v>0</v>
      </c>
      <c r="F23">
        <f t="shared" si="1"/>
        <v>0</v>
      </c>
      <c r="G23">
        <f t="shared" si="2"/>
        <v>0</v>
      </c>
      <c r="H23" t="e">
        <f t="shared" si="3"/>
        <v>#DIV/0!</v>
      </c>
      <c r="I23" t="e">
        <f t="shared" si="4"/>
        <v>#DIV/0!</v>
      </c>
    </row>
    <row r="24" spans="5:9" x14ac:dyDescent="0.25">
      <c r="E24">
        <f t="shared" si="0"/>
        <v>0</v>
      </c>
      <c r="F24">
        <f t="shared" si="1"/>
        <v>0</v>
      </c>
      <c r="G24">
        <f t="shared" si="2"/>
        <v>0</v>
      </c>
      <c r="H24" t="e">
        <f t="shared" si="3"/>
        <v>#DIV/0!</v>
      </c>
      <c r="I24" t="e">
        <f t="shared" si="4"/>
        <v>#DIV/0!</v>
      </c>
    </row>
    <row r="25" spans="5:9" x14ac:dyDescent="0.25">
      <c r="E25">
        <f t="shared" si="0"/>
        <v>0</v>
      </c>
      <c r="F25">
        <f t="shared" si="1"/>
        <v>0</v>
      </c>
      <c r="G25">
        <f t="shared" si="2"/>
        <v>0</v>
      </c>
      <c r="H25" t="e">
        <f t="shared" si="3"/>
        <v>#DIV/0!</v>
      </c>
      <c r="I25" t="e">
        <f t="shared" si="4"/>
        <v>#DIV/0!</v>
      </c>
    </row>
    <row r="26" spans="5:9" x14ac:dyDescent="0.25">
      <c r="E26">
        <f t="shared" si="0"/>
        <v>0</v>
      </c>
      <c r="F26">
        <f t="shared" si="1"/>
        <v>0</v>
      </c>
      <c r="G26">
        <f t="shared" si="2"/>
        <v>0</v>
      </c>
      <c r="H26" t="e">
        <f t="shared" si="3"/>
        <v>#DIV/0!</v>
      </c>
      <c r="I26" t="e">
        <f t="shared" si="4"/>
        <v>#DIV/0!</v>
      </c>
    </row>
    <row r="27" spans="5:9" x14ac:dyDescent="0.25">
      <c r="E27">
        <f t="shared" si="0"/>
        <v>0</v>
      </c>
      <c r="F27">
        <f t="shared" si="1"/>
        <v>0</v>
      </c>
      <c r="G27">
        <f t="shared" si="2"/>
        <v>0</v>
      </c>
      <c r="H27" t="e">
        <f t="shared" si="3"/>
        <v>#DIV/0!</v>
      </c>
      <c r="I27" t="e">
        <f t="shared" si="4"/>
        <v>#DIV/0!</v>
      </c>
    </row>
    <row r="28" spans="5:9" x14ac:dyDescent="0.25">
      <c r="E28">
        <f t="shared" si="0"/>
        <v>0</v>
      </c>
      <c r="F28">
        <f t="shared" si="1"/>
        <v>0</v>
      </c>
      <c r="G28">
        <f t="shared" si="2"/>
        <v>0</v>
      </c>
      <c r="H28" t="e">
        <f t="shared" si="3"/>
        <v>#DIV/0!</v>
      </c>
      <c r="I28" t="e">
        <f t="shared" si="4"/>
        <v>#DIV/0!</v>
      </c>
    </row>
    <row r="29" spans="5:9" x14ac:dyDescent="0.25">
      <c r="E29">
        <f t="shared" si="0"/>
        <v>0</v>
      </c>
      <c r="F29">
        <f t="shared" si="1"/>
        <v>0</v>
      </c>
      <c r="G29">
        <f t="shared" si="2"/>
        <v>0</v>
      </c>
      <c r="H29" t="e">
        <f t="shared" si="3"/>
        <v>#DIV/0!</v>
      </c>
      <c r="I29" t="e">
        <f t="shared" si="4"/>
        <v>#DIV/0!</v>
      </c>
    </row>
    <row r="30" spans="5:9" x14ac:dyDescent="0.25">
      <c r="E30">
        <f t="shared" si="0"/>
        <v>0</v>
      </c>
      <c r="F30">
        <f t="shared" si="1"/>
        <v>0</v>
      </c>
      <c r="G30">
        <f t="shared" si="2"/>
        <v>0</v>
      </c>
      <c r="H30" t="e">
        <f t="shared" si="3"/>
        <v>#DIV/0!</v>
      </c>
      <c r="I30" t="e">
        <f t="shared" si="4"/>
        <v>#DIV/0!</v>
      </c>
    </row>
    <row r="31" spans="5:9" x14ac:dyDescent="0.25">
      <c r="E31">
        <f t="shared" si="0"/>
        <v>0</v>
      </c>
      <c r="F31">
        <f t="shared" si="1"/>
        <v>0</v>
      </c>
      <c r="G31">
        <f t="shared" si="2"/>
        <v>0</v>
      </c>
      <c r="H31" t="e">
        <f t="shared" si="3"/>
        <v>#DIV/0!</v>
      </c>
      <c r="I31" t="e">
        <f t="shared" si="4"/>
        <v>#DIV/0!</v>
      </c>
    </row>
  </sheetData>
  <mergeCells count="1">
    <mergeCell ref="B1:M1"/>
  </mergeCells>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Normal="100" workbookViewId="0">
      <selection activeCell="J3" sqref="J3"/>
    </sheetView>
  </sheetViews>
  <sheetFormatPr defaultRowHeight="15" x14ac:dyDescent="0.25"/>
  <cols>
    <col min="1" max="1" width="16.5703125"/>
    <col min="2" max="6" width="8.5703125"/>
    <col min="7" max="7" width="10.5703125"/>
    <col min="8" max="8" width="26.7109375"/>
    <col min="9" max="1025" width="8.5703125"/>
  </cols>
  <sheetData>
    <row r="1" spans="1:8" ht="64.5" customHeight="1" x14ac:dyDescent="0.25">
      <c r="A1" t="s">
        <v>64</v>
      </c>
      <c r="B1" s="42" t="s">
        <v>82</v>
      </c>
      <c r="C1" s="42"/>
      <c r="D1" s="42"/>
      <c r="E1" s="42"/>
      <c r="F1" s="42"/>
      <c r="G1" s="42"/>
      <c r="H1" s="42"/>
    </row>
    <row r="4" spans="1:8" x14ac:dyDescent="0.25">
      <c r="G4" s="8" t="s">
        <v>83</v>
      </c>
      <c r="H4" t="s">
        <v>84</v>
      </c>
    </row>
    <row r="5" spans="1:8" x14ac:dyDescent="0.25">
      <c r="A5" s="8" t="s">
        <v>85</v>
      </c>
      <c r="B5">
        <v>21089</v>
      </c>
      <c r="C5">
        <v>21093</v>
      </c>
      <c r="D5">
        <v>21116</v>
      </c>
      <c r="E5">
        <v>21096</v>
      </c>
      <c r="F5">
        <v>21108</v>
      </c>
      <c r="G5">
        <f>AVERAGE(B5:F5)</f>
        <v>21100.400000000001</v>
      </c>
      <c r="H5">
        <f>((G5/G$9)-1)*100</f>
        <v>0.23657282927804779</v>
      </c>
    </row>
    <row r="6" spans="1:8" x14ac:dyDescent="0.25">
      <c r="A6" s="8" t="s">
        <v>86</v>
      </c>
      <c r="B6">
        <v>22307</v>
      </c>
      <c r="C6">
        <v>21562</v>
      </c>
      <c r="D6">
        <v>21585</v>
      </c>
      <c r="E6">
        <v>21660</v>
      </c>
      <c r="F6">
        <v>21917</v>
      </c>
      <c r="G6">
        <f>AVERAGE(B6:F6)</f>
        <v>21806.2</v>
      </c>
      <c r="H6">
        <f>((G6/G$9)-1)*100</f>
        <v>3.5894463815758337</v>
      </c>
    </row>
    <row r="7" spans="1:8" x14ac:dyDescent="0.25">
      <c r="A7" s="8" t="s">
        <v>87</v>
      </c>
      <c r="B7">
        <v>21307</v>
      </c>
      <c r="C7">
        <v>21299</v>
      </c>
      <c r="D7">
        <v>21191</v>
      </c>
      <c r="E7">
        <v>21150</v>
      </c>
      <c r="F7">
        <v>21200</v>
      </c>
      <c r="G7">
        <f>AVERAGE(B7:F7)</f>
        <v>21229.4</v>
      </c>
      <c r="H7">
        <f>((G7/G$9)-1)*100</f>
        <v>0.84938196535966348</v>
      </c>
    </row>
    <row r="8" spans="1:8" x14ac:dyDescent="0.25">
      <c r="A8" s="8" t="s">
        <v>88</v>
      </c>
      <c r="B8">
        <v>21084</v>
      </c>
      <c r="C8">
        <v>21081</v>
      </c>
      <c r="D8">
        <v>21094</v>
      </c>
      <c r="E8">
        <v>21093</v>
      </c>
      <c r="F8">
        <v>21084</v>
      </c>
      <c r="G8">
        <f>AVERAGE(B8:F8)</f>
        <v>21087.200000000001</v>
      </c>
      <c r="H8">
        <f>((G8/G$9)-1)*100</f>
        <v>0.17386677814410501</v>
      </c>
    </row>
    <row r="9" spans="1:8" x14ac:dyDescent="0.25">
      <c r="A9" s="8" t="s">
        <v>89</v>
      </c>
      <c r="B9">
        <v>21034</v>
      </c>
      <c r="C9">
        <v>21062</v>
      </c>
      <c r="D9">
        <v>21043</v>
      </c>
      <c r="E9">
        <v>21052</v>
      </c>
      <c r="F9">
        <v>21062</v>
      </c>
      <c r="G9" s="15">
        <f>AVERAGE(B9:F9)</f>
        <v>21050.6</v>
      </c>
      <c r="H9">
        <f>((G9/G$9)-1)*100</f>
        <v>0</v>
      </c>
    </row>
  </sheetData>
  <mergeCells count="1">
    <mergeCell ref="B1:H1"/>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6</vt:i4>
      </vt:variant>
    </vt:vector>
  </HeadingPairs>
  <TitlesOfParts>
    <vt:vector size="6" baseType="lpstr">
      <vt:lpstr>Kalibratiemetingen</vt:lpstr>
      <vt:lpstr>Pivot Table_Kalibratiemetingen_</vt:lpstr>
      <vt:lpstr>Grafiek_kalibratiemetingen</vt:lpstr>
      <vt:lpstr>LegePeriodicos</vt:lpstr>
      <vt:lpstr>Impedantiemeter</vt:lpstr>
      <vt:lpstr>PeriodeTest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Robbert.Hofman@hotmail.com</dc:creator>
  <cp:lastModifiedBy>Robbert.Hofman@hotmail.com</cp:lastModifiedBy>
  <cp:revision>0</cp:revision>
  <dcterms:created xsi:type="dcterms:W3CDTF">2016-06-30T17:17:01Z</dcterms:created>
  <dcterms:modified xsi:type="dcterms:W3CDTF">2016-07-14T04:01:32Z</dcterms:modified>
  <dc:language>en-US</dc:language>
</cp:coreProperties>
</file>