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2" activeTab="8"/>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Augostometer" sheetId="9" r:id="rId10"/>
    <sheet name="GroteHoogte" sheetId="18" r:id="rId11"/>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I64" i="18"/>
  <c r="F64"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I92" i="18"/>
  <c r="F92" i="18" s="1"/>
  <c r="G92" i="18"/>
  <c r="I91" i="18"/>
  <c r="F91" i="18" s="1"/>
  <c r="G91" i="18"/>
  <c r="I90" i="18"/>
  <c r="F90" i="18" s="1"/>
  <c r="G90" i="18"/>
  <c r="I89" i="18"/>
  <c r="F89" i="18" s="1"/>
  <c r="G89" i="18"/>
  <c r="I88" i="18"/>
  <c r="F88" i="18" s="1"/>
  <c r="G88" i="18"/>
  <c r="I87" i="18"/>
  <c r="F87" i="18" s="1"/>
  <c r="G87" i="18"/>
  <c r="I86" i="18"/>
  <c r="F86" i="18" s="1"/>
  <c r="G86" i="18"/>
  <c r="I85" i="18"/>
  <c r="F85" i="18" s="1"/>
  <c r="G85" i="18"/>
  <c r="I84" i="18"/>
  <c r="F84" i="18" s="1"/>
  <c r="G84" i="18"/>
  <c r="I83" i="18"/>
  <c r="F83" i="18" s="1"/>
  <c r="G83" i="18"/>
  <c r="I82" i="18"/>
  <c r="F82" i="18" s="1"/>
  <c r="G82" i="18"/>
  <c r="I81" i="18"/>
  <c r="F81" i="18" s="1"/>
  <c r="G81" i="18"/>
  <c r="I80" i="18"/>
  <c r="F80" i="18" s="1"/>
  <c r="G80" i="18"/>
  <c r="I79" i="18"/>
  <c r="F79" i="18" s="1"/>
  <c r="G79" i="18"/>
  <c r="I78" i="18"/>
  <c r="F78" i="18" s="1"/>
  <c r="G78" i="18"/>
  <c r="I77" i="18"/>
  <c r="F77" i="18" s="1"/>
  <c r="G77" i="18"/>
  <c r="I76" i="18"/>
  <c r="F76" i="18" s="1"/>
  <c r="G76" i="18"/>
  <c r="I75" i="18"/>
  <c r="F75" i="18" s="1"/>
  <c r="G75" i="18"/>
  <c r="I74" i="18"/>
  <c r="F74" i="18" s="1"/>
  <c r="G74" i="18"/>
  <c r="I73" i="18"/>
  <c r="F73" i="18" s="1"/>
  <c r="G73" i="18"/>
  <c r="I72" i="18"/>
  <c r="F72" i="18" s="1"/>
  <c r="G72" i="18"/>
  <c r="I71" i="18"/>
  <c r="F71" i="18" s="1"/>
  <c r="G71" i="18"/>
  <c r="I70" i="18"/>
  <c r="F70" i="18" s="1"/>
  <c r="G70" i="18"/>
  <c r="I69" i="18"/>
  <c r="F69" i="18" s="1"/>
  <c r="G69" i="18"/>
  <c r="I68" i="18"/>
  <c r="F68" i="18" s="1"/>
  <c r="G68" i="18"/>
  <c r="I67" i="18"/>
  <c r="F67" i="18" s="1"/>
  <c r="G67" i="18"/>
  <c r="I66" i="18"/>
  <c r="F66" i="18" s="1"/>
  <c r="I65" i="18"/>
  <c r="F65" i="18" s="1"/>
  <c r="G65"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X9" i="18" l="1"/>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3" i="6" l="1"/>
  <c r="R14" i="6"/>
  <c r="F94" i="1" s="1"/>
  <c r="E94" i="1" s="1"/>
  <c r="G36" i="18" l="1"/>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<sst xmlns="http://schemas.openxmlformats.org/spreadsheetml/2006/main" count="1590" uniqueCount="174">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</sst>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4">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cellXfs>
  <cellStyles count="2">
    <cellStyle name="Normal" xfId="0" builtinId="0"/>
    <cellStyle name="TableStyleLight1" xfId="1"/>
  </cellStyles>
  <dxfs count="50">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111</v>
      </c>
      <c r="B1">
        <f>COUNT(B$4:B$65000)</f>
        <v>113</v>
      </c>
      <c r="C1">
        <f>COUNT(C$4:C$65000)</f>
        <v>113</v>
      </c>
      <c r="D1">
        <f>COUNT(D$4:D$65000)</f>
        <v>113</v>
      </c>
      <c r="G1">
        <f>COUNT(G$4:G$65000)</f>
        <v>110</v>
      </c>
      <c r="H1">
        <f>COUNT(H$4:H$65000)</f>
        <v>98</v>
      </c>
      <c r="J1">
        <f t="shared" ref="J1:Q1" si="0">COUNT(J$4:J$65000)</f>
        <v>0</v>
      </c>
      <c r="K1">
        <f t="shared" si="0"/>
        <v>0</v>
      </c>
      <c r="L1">
        <f t="shared" si="0"/>
        <v>114</v>
      </c>
      <c r="M1">
        <f t="shared" si="0"/>
        <v>0</v>
      </c>
      <c r="N1">
        <f t="shared" si="0"/>
        <v>0</v>
      </c>
      <c r="O1">
        <f t="shared" si="0"/>
        <v>88</v>
      </c>
      <c r="P1">
        <f t="shared" si="0"/>
        <v>0</v>
      </c>
      <c r="Q1">
        <f t="shared" si="0"/>
        <v>0</v>
      </c>
    </row>
    <row r="2" spans="1:21" ht="32.25" customHeight="1" x14ac:dyDescent="0.25">
      <c r="E2" s="89" t="s">
        <v>111</v>
      </c>
      <c r="F2" s="89"/>
      <c r="G2" s="89"/>
      <c r="H2" s="89"/>
      <c r="I2" s="89"/>
      <c r="N2" s="90" t="s">
        <v>112</v>
      </c>
      <c r="O2" s="90"/>
      <c r="P2" s="90"/>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109</v>
      </c>
    </row>
    <row r="5" spans="1:21" x14ac:dyDescent="0.25">
      <c r="A5" s="1">
        <v>8705</v>
      </c>
      <c r="B5" s="3">
        <v>21696</v>
      </c>
      <c r="C5" s="3">
        <v>5635</v>
      </c>
      <c r="D5" s="3">
        <v>31</v>
      </c>
      <c r="E5" s="26">
        <f t="shared" ref="E5:E68" si="1">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-6690606.5000000019</v>
      </c>
    </row>
    <row r="6" spans="1:21" x14ac:dyDescent="0.25">
      <c r="A6" s="1">
        <v>8667</v>
      </c>
      <c r="B6" s="3">
        <v>21709</v>
      </c>
      <c r="C6" s="3">
        <v>4577</v>
      </c>
      <c r="D6" s="3">
        <v>31</v>
      </c>
      <c r="E6" s="26">
        <f t="shared" si="1"/>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12.979816513761453</v>
      </c>
    </row>
    <row r="7" spans="1:21" x14ac:dyDescent="0.25">
      <c r="A7" s="1">
        <v>8708</v>
      </c>
      <c r="B7" s="3">
        <v>21719</v>
      </c>
      <c r="C7" s="3">
        <v>3728</v>
      </c>
      <c r="D7" s="3">
        <v>31</v>
      </c>
      <c r="E7" s="26">
        <f t="shared" si="1"/>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4641.5963302752298</v>
      </c>
    </row>
    <row r="8" spans="1:21" x14ac:dyDescent="0.25">
      <c r="A8" s="1">
        <v>8717</v>
      </c>
      <c r="B8" s="3">
        <v>21686</v>
      </c>
      <c r="C8" s="3">
        <v>5617</v>
      </c>
      <c r="D8" s="3">
        <v>33</v>
      </c>
      <c r="E8" s="26">
        <f t="shared" si="1"/>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4641.5963302752298</v>
      </c>
    </row>
    <row r="9" spans="1:21" x14ac:dyDescent="0.25">
      <c r="A9" s="1"/>
      <c r="B9" s="3">
        <v>21647</v>
      </c>
      <c r="C9" s="3">
        <v>5908</v>
      </c>
      <c r="D9" s="3">
        <v>33</v>
      </c>
      <c r="E9" s="26">
        <f t="shared" si="1"/>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505934</v>
      </c>
    </row>
    <row r="10" spans="1:21" x14ac:dyDescent="0.25">
      <c r="A10" s="1"/>
      <c r="B10" s="3">
        <v>21646</v>
      </c>
      <c r="C10" s="3">
        <v>5081</v>
      </c>
      <c r="D10" s="3">
        <v>32</v>
      </c>
      <c r="E10" s="26">
        <f t="shared" si="1"/>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1414.7999999999984</v>
      </c>
    </row>
    <row r="11" spans="1:21" x14ac:dyDescent="0.25">
      <c r="A11" s="1">
        <v>8723</v>
      </c>
      <c r="B11" s="3">
        <v>21682</v>
      </c>
      <c r="C11" s="3">
        <v>3935</v>
      </c>
      <c r="D11" s="3">
        <v>33</v>
      </c>
      <c r="E11" s="26">
        <f t="shared" si="1"/>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2435102116</v>
      </c>
    </row>
    <row r="12" spans="1:21" x14ac:dyDescent="0.25">
      <c r="A12" s="1">
        <v>8649</v>
      </c>
      <c r="B12" s="3">
        <v>21538</v>
      </c>
      <c r="C12" s="3">
        <v>5546</v>
      </c>
      <c r="D12" s="3">
        <v>31</v>
      </c>
      <c r="E12" s="26">
        <f t="shared" si="1"/>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-123676.01192661561</v>
      </c>
    </row>
    <row r="14" spans="1:21" x14ac:dyDescent="0.25">
      <c r="A14" s="1">
        <v>123</v>
      </c>
      <c r="B14" s="3">
        <v>21572</v>
      </c>
      <c r="C14" s="3">
        <v>4834</v>
      </c>
      <c r="D14" s="3">
        <v>31</v>
      </c>
      <c r="E14" s="26">
        <f t="shared" si="1"/>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-86760718.238532066</v>
      </c>
    </row>
    <row r="15" spans="1:21" x14ac:dyDescent="0.25">
      <c r="A15">
        <v>121</v>
      </c>
      <c r="B15" s="6">
        <v>21521</v>
      </c>
      <c r="C15" s="6">
        <v>5908</v>
      </c>
      <c r="D15" s="6">
        <v>31</v>
      </c>
      <c r="E15" s="26">
        <f t="shared" si="1"/>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1.4254839567670703E-3</v>
      </c>
    </row>
    <row r="17" spans="1:21" ht="15.75" thickBot="1" x14ac:dyDescent="0.3">
      <c r="A17">
        <v>175</v>
      </c>
      <c r="B17" s="6">
        <v>22353</v>
      </c>
      <c r="C17" s="6">
        <v>3713</v>
      </c>
      <c r="D17" s="6">
        <v>26</v>
      </c>
      <c r="E17" s="26">
        <f t="shared" si="1"/>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6.3632954111652049</v>
      </c>
    </row>
    <row r="18" spans="1:21" x14ac:dyDescent="0.25">
      <c r="A18" s="8">
        <v>212</v>
      </c>
      <c r="B18" s="10">
        <v>22372</v>
      </c>
      <c r="C18" s="10">
        <v>4436</v>
      </c>
      <c r="D18" s="10">
        <v>26</v>
      </c>
      <c r="E18" s="26">
        <f t="shared" si="1"/>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7" si="4">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5">G69*C69</f>
        <v>79560</v>
      </c>
      <c r="S69">
        <f t="shared" ref="S69:S132" si="6">C69*C69</f>
        <v>30525625</v>
      </c>
    </row>
    <row r="70" spans="1:19" x14ac:dyDescent="0.25">
      <c r="A70">
        <v>9214</v>
      </c>
      <c r="B70" s="13">
        <v>21779</v>
      </c>
      <c r="C70" s="13">
        <v>4643</v>
      </c>
      <c r="D70" s="13">
        <v>31</v>
      </c>
      <c r="E70" s="26">
        <f t="shared" si="4"/>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6"/>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9" priority="12">
      <formula>LEN(TRIM(G4))&gt;0</formula>
    </cfRule>
  </conditionalFormatting>
  <conditionalFormatting sqref="B4:D1048576">
    <cfRule type="notContainsBlanks" dxfId="48" priority="10">
      <formula>LEN(TRIM(B4))&gt;0</formula>
    </cfRule>
  </conditionalFormatting>
  <conditionalFormatting sqref="F4:F1048576">
    <cfRule type="notContainsBlanks" dxfId="47" priority="4">
      <formula>LEN(TRIM(F4))&gt;0</formula>
    </cfRule>
  </conditionalFormatting>
  <conditionalFormatting sqref="B4:I1048576">
    <cfRule type="containsBlanks" dxfId="46" priority="1">
      <formula>LEN(TRIM(B4))=0</formula>
    </cfRule>
  </conditionalFormatting>
  <conditionalFormatting sqref="E4:E1048576">
    <cfRule type="notContainsBlanks" dxfId="45" priority="3">
      <formula>LEN(TRIM(E4))&gt;0</formula>
    </cfRule>
  </conditionalFormatting>
  <conditionalFormatting sqref="I4:I1048576">
    <cfRule type="cellIs" dxfId="4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89" t="s">
        <v>111</v>
      </c>
      <c r="F2" s="89"/>
      <c r="G2" s="89"/>
      <c r="H2" s="89"/>
      <c r="I2" s="89"/>
      <c r="N2" s="90" t="s">
        <v>112</v>
      </c>
      <c r="O2" s="90"/>
      <c r="P2" s="90"/>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-0.68155993083686717</v>
      </c>
      <c r="F6" s="40">
        <f>IF(Augostometer!C6&gt;0,Grafiek_kalibratiemetingen!$R$13*Augostometer!C6+Grafiek_kalibratiemetingen!$R$14,TRIM(""))</f>
        <v>11.781559930836867</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-1.4351626892581706</v>
      </c>
      <c r="F7" s="40">
        <f>IF(Augostometer!C7&gt;0,Grafiek_kalibratiemetingen!$R$13*Augostometer!C7+Grafiek_kalibratiemetingen!$R$14,TRIM(""))</f>
        <v>14.735162689258171</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0.11995757043158939</v>
      </c>
      <c r="F8" s="40">
        <f>IF(Augostometer!C8&gt;0,Grafiek_kalibratiemetingen!$R$13*Augostometer!C8+Grafiek_kalibratiemetingen!$R$14,TRIM(""))</f>
        <v>15.780042429568411</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3.5637893956028677E-2</v>
      </c>
      <c r="F9" s="40">
        <f>IF(Augostometer!C9&gt;0,Grafiek_kalibratiemetingen!$R$13*Augostometer!C9+Grafiek_kalibratiemetingen!$R$14,TRIM(""))</f>
        <v>15.764362106043972</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-1.054903341626602</v>
      </c>
      <c r="F10" s="40">
        <f>IF(Augostometer!C10&gt;0,Grafiek_kalibratiemetingen!$R$13*Augostometer!C10+Grafiek_kalibratiemetingen!$R$14,TRIM(""))</f>
        <v>14.854903341626603</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33" priority="27">
      <formula>LEN(TRIM(G4))&gt;0</formula>
    </cfRule>
  </conditionalFormatting>
  <conditionalFormatting sqref="B4:D9 B15:D1048576">
    <cfRule type="notContainsBlanks" dxfId="32" priority="26">
      <formula>LEN(TRIM(B4))&gt;0</formula>
    </cfRule>
  </conditionalFormatting>
  <conditionalFormatting sqref="F4:F1048576">
    <cfRule type="notContainsBlanks" dxfId="31" priority="24">
      <formula>LEN(TRIM(F4))&gt;0</formula>
    </cfRule>
  </conditionalFormatting>
  <conditionalFormatting sqref="B4:I9 B15:I1048576 E10:F14 I10:I14">
    <cfRule type="containsBlanks" dxfId="30" priority="21">
      <formula>LEN(TRIM(B4))=0</formula>
    </cfRule>
  </conditionalFormatting>
  <conditionalFormatting sqref="E4:E1048576">
    <cfRule type="notContainsBlanks" dxfId="29" priority="23">
      <formula>LEN(TRIM(E4))&gt;0</formula>
    </cfRule>
  </conditionalFormatting>
  <conditionalFormatting sqref="I4:I1048576">
    <cfRule type="cellIs" dxfId="28" priority="25" operator="equal">
      <formula>0</formula>
    </cfRule>
  </conditionalFormatting>
  <conditionalFormatting sqref="G14:H14">
    <cfRule type="containsBlanks" dxfId="27" priority="1">
      <formula>LEN(TRIM(G14))=0</formula>
    </cfRule>
  </conditionalFormatting>
  <conditionalFormatting sqref="B10:D10">
    <cfRule type="notContainsBlanks" dxfId="26" priority="20">
      <formula>LEN(TRIM(B10))&gt;0</formula>
    </cfRule>
  </conditionalFormatting>
  <conditionalFormatting sqref="B10:D10">
    <cfRule type="containsBlanks" dxfId="25" priority="19">
      <formula>LEN(TRIM(B10))=0</formula>
    </cfRule>
  </conditionalFormatting>
  <conditionalFormatting sqref="B11:D11">
    <cfRule type="notContainsBlanks" dxfId="24" priority="18">
      <formula>LEN(TRIM(B11))&gt;0</formula>
    </cfRule>
  </conditionalFormatting>
  <conditionalFormatting sqref="B11:D11">
    <cfRule type="containsBlanks" dxfId="23" priority="17">
      <formula>LEN(TRIM(B11))=0</formula>
    </cfRule>
  </conditionalFormatting>
  <conditionalFormatting sqref="B12:D12">
    <cfRule type="notContainsBlanks" dxfId="22" priority="16">
      <formula>LEN(TRIM(B12))&gt;0</formula>
    </cfRule>
  </conditionalFormatting>
  <conditionalFormatting sqref="B12:D12">
    <cfRule type="containsBlanks" dxfId="21" priority="15">
      <formula>LEN(TRIM(B12))=0</formula>
    </cfRule>
  </conditionalFormatting>
  <conditionalFormatting sqref="B13:D13">
    <cfRule type="notContainsBlanks" dxfId="20" priority="14">
      <formula>LEN(TRIM(B13))&gt;0</formula>
    </cfRule>
  </conditionalFormatting>
  <conditionalFormatting sqref="B13:D13">
    <cfRule type="containsBlanks" dxfId="19" priority="13">
      <formula>LEN(TRIM(B13))=0</formula>
    </cfRule>
  </conditionalFormatting>
  <conditionalFormatting sqref="B14:D14">
    <cfRule type="notContainsBlanks" dxfId="18" priority="12">
      <formula>LEN(TRIM(B14))&gt;0</formula>
    </cfRule>
  </conditionalFormatting>
  <conditionalFormatting sqref="B14:D14">
    <cfRule type="containsBlanks" dxfId="17" priority="11">
      <formula>LEN(TRIM(B14))=0</formula>
    </cfRule>
  </conditionalFormatting>
  <conditionalFormatting sqref="G10:H10">
    <cfRule type="notContainsBlanks" dxfId="16" priority="10">
      <formula>LEN(TRIM(G10))&gt;0</formula>
    </cfRule>
  </conditionalFormatting>
  <conditionalFormatting sqref="G10:H10">
    <cfRule type="containsBlanks" dxfId="15" priority="9">
      <formula>LEN(TRIM(G10))=0</formula>
    </cfRule>
  </conditionalFormatting>
  <conditionalFormatting sqref="G11:H11">
    <cfRule type="notContainsBlanks" dxfId="14" priority="8">
      <formula>LEN(TRIM(G11))&gt;0</formula>
    </cfRule>
  </conditionalFormatting>
  <conditionalFormatting sqref="G11:H11">
    <cfRule type="containsBlanks" dxfId="13" priority="7">
      <formula>LEN(TRIM(G11))=0</formula>
    </cfRule>
  </conditionalFormatting>
  <conditionalFormatting sqref="G12:H12">
    <cfRule type="notContainsBlanks" dxfId="12" priority="6">
      <formula>LEN(TRIM(G12))&gt;0</formula>
    </cfRule>
  </conditionalFormatting>
  <conditionalFormatting sqref="G12:H12">
    <cfRule type="containsBlanks" dxfId="11" priority="5">
      <formula>LEN(TRIM(G12))=0</formula>
    </cfRule>
  </conditionalFormatting>
  <conditionalFormatting sqref="G13:H13">
    <cfRule type="notContainsBlanks" dxfId="10" priority="4">
      <formula>LEN(TRIM(G13))&gt;0</formula>
    </cfRule>
  </conditionalFormatting>
  <conditionalFormatting sqref="G13:H13">
    <cfRule type="containsBlanks" dxfId="9" priority="3">
      <formula>LEN(TRIM(G13))=0</formula>
    </cfRule>
  </conditionalFormatting>
  <conditionalFormatting sqref="G14:H14">
    <cfRule type="notContainsBlanks" dxfId="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opLeftCell="A28" zoomScaleNormal="100" workbookViewId="0">
      <selection activeCell="K28" sqref="K28:K54"/>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60</v>
      </c>
      <c r="B1">
        <f>COUNT(B$4:B$64994)</f>
        <v>0</v>
      </c>
      <c r="C1">
        <f>COUNT(C$4:C$64994)</f>
        <v>19</v>
      </c>
      <c r="D1">
        <f>COUNT(D$4:D$64994)</f>
        <v>57</v>
      </c>
      <c r="E1">
        <f>COUNT(E$4:E$64994)</f>
        <v>57</v>
      </c>
      <c r="H1">
        <f>COUNT(H$10:H$64994)</f>
        <v>54</v>
      </c>
      <c r="J1">
        <f t="shared" ref="J1:P1" si="0">COUNT(J$4:J$65000)</f>
        <v>0</v>
      </c>
      <c r="K1">
        <f t="shared" si="0"/>
        <v>64</v>
      </c>
      <c r="L1">
        <f>COUNT(L$4:L$65000)</f>
        <v>0</v>
      </c>
      <c r="M1">
        <f t="shared" si="0"/>
        <v>0</v>
      </c>
      <c r="N1">
        <f t="shared" si="0"/>
        <v>64</v>
      </c>
      <c r="O1">
        <f t="shared" si="0"/>
        <v>0</v>
      </c>
      <c r="P1">
        <f t="shared" si="0"/>
        <v>0</v>
      </c>
    </row>
    <row r="2" spans="1:24" ht="32.25" customHeight="1" x14ac:dyDescent="0.25">
      <c r="F2" s="89" t="s">
        <v>111</v>
      </c>
      <c r="G2" s="89"/>
      <c r="H2" s="89"/>
      <c r="I2" s="89"/>
      <c r="M2" s="90" t="s">
        <v>112</v>
      </c>
      <c r="N2" s="90"/>
      <c r="O2" s="90"/>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57</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12.825185185185191</v>
      </c>
    </row>
    <row r="6" spans="1:24" x14ac:dyDescent="0.25">
      <c r="A6" s="28">
        <v>9697</v>
      </c>
      <c r="B6" s="28" t="s">
        <v>22</v>
      </c>
      <c r="C6" s="38">
        <v>19711</v>
      </c>
      <c r="D6" s="38">
        <v>4851</v>
      </c>
      <c r="E6" s="38">
        <v>30</v>
      </c>
      <c r="F6" s="39">
        <f>IF(I6,GroteHoogte!H6-GroteHoogte!G6,TRIM(""))</f>
        <v>-1.4483180854422582</v>
      </c>
      <c r="G6" s="24">
        <f>D6*Grafiek_kalibratiemetingen!$R$13+Grafiek_kalibratiemetingen!$R$14</f>
        <v>13.278318085442258</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5142.9824561403511</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5142.9824561403511</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293150</v>
      </c>
    </row>
    <row r="9" spans="1:24" x14ac:dyDescent="0.25">
      <c r="A9" s="28">
        <v>9682</v>
      </c>
      <c r="B9" s="28" t="s">
        <v>22</v>
      </c>
      <c r="C9" s="38">
        <v>19748</v>
      </c>
      <c r="D9" s="38">
        <v>4414</v>
      </c>
      <c r="E9" s="38">
        <v>30</v>
      </c>
      <c r="F9" s="39">
        <f>IF(I9,GroteHoogte!H9-GroteHoogte!G9,TRIM(""))</f>
        <v>-0.67538159633506112</v>
      </c>
      <c r="G9" s="24">
        <f>D9*Grafiek_kalibratiemetingen!$R$13+Grafiek_kalibratiemetingen!$R$14</f>
        <v>12.655381596335062</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692.56000000000029</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-0.98410647047984945</v>
      </c>
      <c r="G12" s="24">
        <f>D12*Grafiek_kalibratiemetingen!$R$13+Grafiek_kalibratiemetingen!$R$14</f>
        <v>13.244106470479849</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59308361.017543793</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-1.0760948023218759</v>
      </c>
      <c r="G15" s="24">
        <f>D15*Grafiek_kalibratiemetingen!$R$13+Grafiek_kalibratiemetingen!$R$14</f>
        <v>12.326094802321876</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-0.60976518170165583</v>
      </c>
      <c r="G18" s="24">
        <f>D18*Grafiek_kalibratiemetingen!$R$13+Grafiek_kalibratiemetingen!$R$14</f>
        <v>13.269765181701656</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-1.240045213618993</v>
      </c>
      <c r="G21" s="24">
        <f>D21*Grafiek_kalibratiemetingen!$R$13+Grafiek_kalibratiemetingen!$R$14</f>
        <v>13.800045213618994</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0.98971797906892789</v>
      </c>
      <c r="G24" s="24">
        <f>D24*Grafiek_kalibratiemetingen!$R$13+Grafiek_kalibratiemetingen!$R$14</f>
        <v>14.350282020931072</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-0.95384712284828055</v>
      </c>
      <c r="G27" s="24">
        <f>D27*Grafiek_kalibratiemetingen!$R$13+Grafiek_kalibratiemetingen!$R$14</f>
        <v>13.363847122848281</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-0.86421453199300302</v>
      </c>
      <c r="G30" s="24">
        <f>D30*Grafiek_kalibratiemetingen!$R$13+Grafiek_kalibratiemetingen!$R$14</f>
        <v>13.194214531993003</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-1.1814500132899912</v>
      </c>
      <c r="G33" s="24">
        <f>D33*Grafiek_kalibratiemetingen!$R$13+Grafiek_kalibratiemetingen!$R$14</f>
        <v>13.151450013289992</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-1.1090087511095792</v>
      </c>
      <c r="G36" s="24">
        <f>D36*Grafiek_kalibratiemetingen!$R$13+Grafiek_kalibratiemetingen!$R$14</f>
        <v>13.619008751109579</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0.6569318480632873</v>
      </c>
      <c r="G39" s="24">
        <f>D39*Grafiek_kalibratiemetingen!$R$13+Grafiek_kalibratiemetingen!$R$14</f>
        <v>14.383068151936712</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73" si="5">IF(I42,H42-G42,TRIM(""))</f>
        <v>-0.94594258818660037</v>
      </c>
      <c r="G42" s="24">
        <f>D42*Grafiek_kalibratiemetingen!$R$13+Grafiek_kalibratiemetingen!$R$14</f>
        <v>13.0559425881866</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-1.250002917030594</v>
      </c>
      <c r="G45" s="24">
        <f>D45*Grafiek_kalibratiemetingen!$R$13+Grafiek_kalibratiemetingen!$R$14</f>
        <v>13.160002917030594</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-1.1861164146245056</v>
      </c>
      <c r="G48" s="24">
        <f>D48*Grafiek_kalibratiemetingen!$R$13+Grafiek_kalibratiemetingen!$R$14</f>
        <v>12.316116414624506</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-1.0992897110437791</v>
      </c>
      <c r="G51" s="24">
        <f>D51*Grafiek_kalibratiemetingen!$R$13+Grafiek_kalibratiemetingen!$R$14</f>
        <v>13.48928971104378</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-1.0225729250099285</v>
      </c>
      <c r="G54" s="59">
        <f>D54*Grafiek_kalibratiemetingen!$R$13+Grafiek_kalibratiemetingen!$R$14</f>
        <v>13.292572925009928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-1.0918597190231143</v>
      </c>
      <c r="G57" s="24">
        <f>D57*Grafiek_kalibratiemetingen!$R$13+Grafiek_kalibratiemetingen!$R$14</f>
        <v>13.621859719023114</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0.69602505936965997</v>
      </c>
      <c r="G60" s="24">
        <f>D60*Grafiek_kalibratiemetingen!$R$13+Grafiek_kalibratiemetingen!$R$14</f>
        <v>14.62397494063034</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88">
        <v>9699</v>
      </c>
      <c r="B63" s="28" t="s">
        <v>22</v>
      </c>
      <c r="C63" s="85"/>
      <c r="D63" s="85"/>
      <c r="E63" s="85"/>
      <c r="F63" s="26" t="str">
        <f t="shared" si="5"/>
        <v/>
      </c>
      <c r="G63" s="24">
        <f>D63*Grafiek_kalibratiemetingen!$R$13+Grafiek_kalibratiemetingen!$R$14</f>
        <v>6.3632954111653559</v>
      </c>
      <c r="H63" s="86">
        <v>14.6</v>
      </c>
      <c r="I63" s="2">
        <f>IF(IF(GroteHoogte!D63&gt;0,1,0)+IF(GroteHoogte!H63&gt;0,1,0)=2,1,0)</f>
        <v>0</v>
      </c>
      <c r="J63" s="29" t="s">
        <v>14</v>
      </c>
      <c r="K63" s="29">
        <v>729</v>
      </c>
      <c r="L63" s="29" t="s">
        <v>15</v>
      </c>
      <c r="M63" s="29" t="s">
        <v>16</v>
      </c>
      <c r="N63" s="32">
        <v>42577</v>
      </c>
      <c r="O63" s="29" t="s">
        <v>19</v>
      </c>
      <c r="P63" s="87"/>
      <c r="Q63" s="84">
        <f t="shared" si="6"/>
        <v>0</v>
      </c>
      <c r="R63" s="84"/>
      <c r="S63" s="84"/>
    </row>
    <row r="64" spans="1:20" x14ac:dyDescent="0.25">
      <c r="A64" s="69"/>
      <c r="C64" s="13"/>
      <c r="D64" s="13"/>
      <c r="E64" s="13"/>
      <c r="F64" s="26" t="str">
        <f t="shared" si="5"/>
        <v/>
      </c>
      <c r="G64" s="24"/>
      <c r="H64" s="12"/>
      <c r="I64" s="2">
        <f>IF(IF(GroteHoogte!D64&gt;0,1,0)+IF(GroteHoogte!H64&gt;0,1,0)=2,1,0)</f>
        <v>0</v>
      </c>
      <c r="J64" s="29" t="s">
        <v>14</v>
      </c>
      <c r="K64" s="29">
        <v>729</v>
      </c>
      <c r="L64" s="29" t="s">
        <v>15</v>
      </c>
      <c r="M64" s="29" t="s">
        <v>16</v>
      </c>
      <c r="N64" s="32">
        <v>42577</v>
      </c>
      <c r="O64" s="29" t="s">
        <v>19</v>
      </c>
    </row>
    <row r="65" spans="3:15" x14ac:dyDescent="0.25">
      <c r="C65" s="13"/>
      <c r="D65" s="13"/>
      <c r="E65" s="13"/>
      <c r="F65" s="26" t="str">
        <f t="shared" si="5"/>
        <v/>
      </c>
      <c r="G65" s="24" t="str">
        <f>IF(GroteHoogte!D65&gt;0,Grafiek_kalibratiemetingen!$R$13*GroteHoogte!D65+Grafiek_kalibratiemetingen!$R$14,TRIM(""))</f>
        <v/>
      </c>
      <c r="H65" s="12"/>
      <c r="I65" s="2">
        <f>IF(IF(GroteHoogte!D65&gt;0,1,0)+IF(GroteHoogte!H65&gt;0,1,0)=2,1,0)</f>
        <v>0</v>
      </c>
      <c r="J65" s="29" t="s">
        <v>14</v>
      </c>
      <c r="K65" s="29">
        <v>729</v>
      </c>
      <c r="L65" s="29" t="s">
        <v>15</v>
      </c>
      <c r="M65" s="29" t="s">
        <v>16</v>
      </c>
      <c r="N65" s="32">
        <v>42577</v>
      </c>
      <c r="O65" s="29" t="s">
        <v>19</v>
      </c>
    </row>
    <row r="66" spans="3:15" x14ac:dyDescent="0.25">
      <c r="C66" s="13"/>
      <c r="D66" s="13"/>
      <c r="E66" s="13"/>
      <c r="F66" s="26" t="str">
        <f t="shared" si="5"/>
        <v/>
      </c>
      <c r="G66" s="24"/>
      <c r="H66" s="12"/>
      <c r="I66" s="2">
        <f>IF(IF(GroteHoogte!D66&gt;0,1,0)+IF(GroteHoogte!H66&gt;0,1,0)=2,1,0)</f>
        <v>0</v>
      </c>
      <c r="J66" s="29" t="s">
        <v>14</v>
      </c>
      <c r="K66" s="29">
        <v>729</v>
      </c>
      <c r="L66" s="29" t="s">
        <v>15</v>
      </c>
      <c r="M66" s="29" t="s">
        <v>16</v>
      </c>
      <c r="N66" s="32">
        <v>42577</v>
      </c>
      <c r="O66" s="29" t="s">
        <v>19</v>
      </c>
    </row>
    <row r="67" spans="3:15" x14ac:dyDescent="0.25">
      <c r="C67" s="13"/>
      <c r="D67" s="13"/>
      <c r="E67" s="13"/>
      <c r="F67" s="26" t="str">
        <f t="shared" si="5"/>
        <v/>
      </c>
      <c r="G67" s="24" t="str">
        <f>IF(GroteHoogte!D67&gt;0,Grafiek_kalibratiemetingen!$R$13*GroteHoogte!D67+Grafiek_kalibratiemetingen!$R$14,TRIM(""))</f>
        <v/>
      </c>
      <c r="H67" s="12"/>
      <c r="I67" s="2">
        <f>IF(IF(GroteHoogte!D67&gt;0,1,0)+IF(GroteHoogte!H67&gt;0,1,0)=2,1,0)</f>
        <v>0</v>
      </c>
      <c r="J67" s="29" t="s">
        <v>14</v>
      </c>
      <c r="K67" s="29">
        <v>729</v>
      </c>
      <c r="L67" s="29" t="s">
        <v>15</v>
      </c>
      <c r="M67" s="29" t="s">
        <v>16</v>
      </c>
      <c r="N67" s="32">
        <v>42577</v>
      </c>
      <c r="O67" s="29" t="s">
        <v>19</v>
      </c>
    </row>
    <row r="68" spans="3:15" x14ac:dyDescent="0.25">
      <c r="C68" s="13"/>
      <c r="D68" s="13"/>
      <c r="E68" s="13"/>
      <c r="F68" s="26" t="str">
        <f t="shared" si="5"/>
        <v/>
      </c>
      <c r="G68" s="24" t="str">
        <f>IF(GroteHoogte!D68&gt;0,Grafiek_kalibratiemetingen!$R$13*GroteHoogte!D68+Grafiek_kalibratiemetingen!$R$14,TRIM(""))</f>
        <v/>
      </c>
      <c r="H68" s="12"/>
      <c r="I68" s="2">
        <f>IF(IF(GroteHoogte!D68&gt;0,1,0)+IF(GroteHoogte!H68&gt;0,1,0)=2,1,0)</f>
        <v>0</v>
      </c>
      <c r="N68" s="14"/>
    </row>
    <row r="69" spans="3:15" x14ac:dyDescent="0.25">
      <c r="C69" s="13"/>
      <c r="D69" s="13"/>
      <c r="E69" s="13"/>
      <c r="F69" s="26" t="str">
        <f t="shared" si="5"/>
        <v/>
      </c>
      <c r="G69" s="24" t="str">
        <f>IF(GroteHoogte!D69&gt;0,Grafiek_kalibratiemetingen!$R$13*GroteHoogte!D69+Grafiek_kalibratiemetingen!$R$14,TRIM(""))</f>
        <v/>
      </c>
      <c r="H69" s="12"/>
      <c r="I69" s="2">
        <f>IF(IF(GroteHoogte!D69&gt;0,1,0)+IF(GroteHoogte!H69&gt;0,1,0)=2,1,0)</f>
        <v>0</v>
      </c>
      <c r="N69" s="14"/>
    </row>
    <row r="70" spans="3:15" x14ac:dyDescent="0.25">
      <c r="C70" s="13"/>
      <c r="D70" s="13"/>
      <c r="E70" s="13"/>
      <c r="F70" s="26" t="str">
        <f t="shared" si="5"/>
        <v/>
      </c>
      <c r="G70" s="24" t="str">
        <f>IF(GroteHoogte!D70&gt;0,Grafiek_kalibratiemetingen!$R$13*GroteHoogte!D70+Grafiek_kalibratiemetingen!$R$14,TRIM(""))</f>
        <v/>
      </c>
      <c r="H70" s="12"/>
      <c r="I70" s="2">
        <f>IF(IF(GroteHoogte!D70&gt;0,1,0)+IF(GroteHoogte!H70&gt;0,1,0)=2,1,0)</f>
        <v>0</v>
      </c>
      <c r="N70" s="14"/>
    </row>
    <row r="71" spans="3:15" x14ac:dyDescent="0.25">
      <c r="C71" s="13"/>
      <c r="E71" s="13"/>
      <c r="F71" s="26" t="str">
        <f t="shared" si="5"/>
        <v/>
      </c>
      <c r="G71" s="24" t="str">
        <f>IF(GroteHoogte!D71&gt;0,Grafiek_kalibratiemetingen!$R$13*GroteHoogte!D71+Grafiek_kalibratiemetingen!$R$14,TRIM(""))</f>
        <v/>
      </c>
      <c r="I71" s="2">
        <f>IF(IF(GroteHoogte!D71&gt;0,1,0)+IF(GroteHoogte!H71&gt;0,1,0)=2,1,0)</f>
        <v>0</v>
      </c>
      <c r="N71" s="14"/>
    </row>
    <row r="72" spans="3:15" x14ac:dyDescent="0.25">
      <c r="C72" s="13"/>
      <c r="D72" s="13"/>
      <c r="E72" s="13"/>
      <c r="F72" s="26" t="str">
        <f t="shared" si="5"/>
        <v/>
      </c>
      <c r="G72" s="24" t="str">
        <f>IF(GroteHoogte!D72&gt;0,Grafiek_kalibratiemetingen!$R$13*GroteHoogte!D72+Grafiek_kalibratiemetingen!$R$14,TRIM(""))</f>
        <v/>
      </c>
      <c r="H72" s="12"/>
      <c r="I72" s="2">
        <f>IF(IF(GroteHoogte!D72&gt;0,1,0)+IF(GroteHoogte!H72&gt;0,1,0)=2,1,0)</f>
        <v>0</v>
      </c>
      <c r="N72" s="14"/>
    </row>
    <row r="73" spans="3:15" x14ac:dyDescent="0.25">
      <c r="C73" s="13"/>
      <c r="D73" s="13"/>
      <c r="E73" s="13"/>
      <c r="F73" s="26" t="str">
        <f t="shared" si="5"/>
        <v/>
      </c>
      <c r="G73" s="24" t="str">
        <f>IF(GroteHoogte!D73&gt;0,Grafiek_kalibratiemetingen!$R$13*GroteHoogte!D73+Grafiek_kalibratiemetingen!$R$14,TRIM(""))</f>
        <v/>
      </c>
      <c r="H73" s="12"/>
      <c r="I73" s="2">
        <f>IF(IF(GroteHoogte!D73&gt;0,1,0)+IF(GroteHoogte!H73&gt;0,1,0)=2,1,0)</f>
        <v>0</v>
      </c>
      <c r="N73" s="14"/>
    </row>
    <row r="74" spans="3:15" x14ac:dyDescent="0.25">
      <c r="C74" s="13"/>
      <c r="E74" s="13"/>
      <c r="F74" s="26" t="str">
        <f t="shared" ref="F74:F97" si="7">IF(I74,H74-G74,TRIM(""))</f>
        <v/>
      </c>
      <c r="G74" s="24" t="str">
        <f>IF(GroteHoogte!D74&gt;0,Grafiek_kalibratiemetingen!$R$13*GroteHoogte!D74+Grafiek_kalibratiemetingen!$R$14,TRIM(""))</f>
        <v/>
      </c>
      <c r="I74" s="2">
        <f>IF(IF(GroteHoogte!D74&gt;0,1,0)+IF(GroteHoogte!H74&gt;0,1,0)=2,1,0)</f>
        <v>0</v>
      </c>
      <c r="N74" s="14"/>
    </row>
    <row r="75" spans="3:15" x14ac:dyDescent="0.25">
      <c r="C75" s="13"/>
      <c r="D75" s="13"/>
      <c r="E75" s="13"/>
      <c r="F75" s="26" t="str">
        <f t="shared" si="7"/>
        <v/>
      </c>
      <c r="G75" s="24" t="str">
        <f>IF(GroteHoogte!D75&gt;0,Grafiek_kalibratiemetingen!$R$13*GroteHoogte!D75+Grafiek_kalibratiemetingen!$R$14,TRIM(""))</f>
        <v/>
      </c>
      <c r="H75" s="12"/>
      <c r="I75" s="2">
        <f>IF(IF(GroteHoogte!D75&gt;0,1,0)+IF(GroteHoogte!H75&gt;0,1,0)=2,1,0)</f>
        <v>0</v>
      </c>
      <c r="N75" s="14"/>
    </row>
    <row r="76" spans="3:15" x14ac:dyDescent="0.25">
      <c r="C76" s="13"/>
      <c r="D76" s="13"/>
      <c r="E76" s="13"/>
      <c r="F76" s="26" t="str">
        <f t="shared" si="7"/>
        <v/>
      </c>
      <c r="G76" s="24" t="str">
        <f>IF(GroteHoogte!D76&gt;0,Grafiek_kalibratiemetingen!$R$13*GroteHoogte!D76+Grafiek_kalibratiemetingen!$R$14,TRIM(""))</f>
        <v/>
      </c>
      <c r="H76" s="12"/>
      <c r="I76" s="2">
        <f>IF(IF(GroteHoogte!D76&gt;0,1,0)+IF(GroteHoogte!H76&gt;0,1,0)=2,1,0)</f>
        <v>0</v>
      </c>
    </row>
    <row r="77" spans="3:15" x14ac:dyDescent="0.25">
      <c r="C77" s="13"/>
      <c r="D77" s="13"/>
      <c r="E77" s="13"/>
      <c r="F77" s="26" t="str">
        <f t="shared" si="7"/>
        <v/>
      </c>
      <c r="G77" s="24" t="str">
        <f>IF(GroteHoogte!D77&gt;0,Grafiek_kalibratiemetingen!$R$13*GroteHoogte!D77+Grafiek_kalibratiemetingen!$R$14,TRIM(""))</f>
        <v/>
      </c>
      <c r="H77" s="12"/>
      <c r="I77" s="2">
        <f>IF(IF(GroteHoogte!D77&gt;0,1,0)+IF(GroteHoogte!H77&gt;0,1,0)=2,1,0)</f>
        <v>0</v>
      </c>
    </row>
    <row r="78" spans="3:15" x14ac:dyDescent="0.25">
      <c r="C78" s="13"/>
      <c r="D78" s="13"/>
      <c r="E78" s="13"/>
      <c r="F78" s="26" t="str">
        <f t="shared" si="7"/>
        <v/>
      </c>
      <c r="G78" s="24" t="str">
        <f>IF(GroteHoogte!D78&gt;0,Grafiek_kalibratiemetingen!$R$13*GroteHoogte!D78+Grafiek_kalibratiemetingen!$R$14,TRIM(""))</f>
        <v/>
      </c>
      <c r="H78" s="12"/>
      <c r="I78" s="2">
        <f>IF(IF(GroteHoogte!D78&gt;0,1,0)+IF(GroteHoogte!H78&gt;0,1,0)=2,1,0)</f>
        <v>0</v>
      </c>
    </row>
    <row r="79" spans="3:15" x14ac:dyDescent="0.25">
      <c r="C79" s="13"/>
      <c r="D79" s="13"/>
      <c r="E79" s="13"/>
      <c r="F79" s="26" t="str">
        <f t="shared" si="7"/>
        <v/>
      </c>
      <c r="G79" s="24" t="str">
        <f>IF(GroteHoogte!D79&gt;0,Grafiek_kalibratiemetingen!$R$13*GroteHoogte!D79+Grafiek_kalibratiemetingen!$R$14,TRIM(""))</f>
        <v/>
      </c>
      <c r="H79" s="12"/>
      <c r="I79" s="2">
        <f>IF(IF(GroteHoogte!D79&gt;0,1,0)+IF(GroteHoogte!H79&gt;0,1,0)=2,1,0)</f>
        <v>0</v>
      </c>
    </row>
    <row r="80" spans="3:15" x14ac:dyDescent="0.25">
      <c r="C80" s="13"/>
      <c r="D80" s="13"/>
      <c r="E80" s="13"/>
      <c r="F80" s="26" t="str">
        <f t="shared" si="7"/>
        <v/>
      </c>
      <c r="G80" s="24" t="str">
        <f>IF(GroteHoogte!D80&gt;0,Grafiek_kalibratiemetingen!$R$13*GroteHoogte!D80+Grafiek_kalibratiemetingen!$R$14,TRIM(""))</f>
        <v/>
      </c>
      <c r="H80" s="12"/>
      <c r="I80" s="2">
        <f>IF(IF(GroteHoogte!D80&gt;0,1,0)+IF(GroteHoogte!H80&gt;0,1,0)=2,1,0)</f>
        <v>0</v>
      </c>
    </row>
    <row r="81" spans="3:9" x14ac:dyDescent="0.25">
      <c r="C81" s="13"/>
      <c r="D81" s="13"/>
      <c r="E81" s="13"/>
      <c r="F81" s="26" t="str">
        <f t="shared" si="7"/>
        <v/>
      </c>
      <c r="G81" s="24" t="str">
        <f>IF(GroteHoogte!D81&gt;0,Grafiek_kalibratiemetingen!$R$13*GroteHoogte!D81+Grafiek_kalibratiemetingen!$R$14,TRIM(""))</f>
        <v/>
      </c>
      <c r="H81" s="12"/>
      <c r="I81" s="2">
        <f>IF(IF(GroteHoogte!D81&gt;0,1,0)+IF(GroteHoogte!H81&gt;0,1,0)=2,1,0)</f>
        <v>0</v>
      </c>
    </row>
    <row r="82" spans="3:9" x14ac:dyDescent="0.25">
      <c r="C82" s="13"/>
      <c r="D82" s="13"/>
      <c r="E82" s="13"/>
      <c r="F82" s="26" t="str">
        <f t="shared" si="7"/>
        <v/>
      </c>
      <c r="G82" s="24" t="str">
        <f>IF(GroteHoogte!D82&gt;0,Grafiek_kalibratiemetingen!$R$13*GroteHoogte!D82+Grafiek_kalibratiemetingen!$R$14,TRIM(""))</f>
        <v/>
      </c>
      <c r="H82" s="12"/>
      <c r="I82" s="2">
        <f>IF(IF(GroteHoogte!D82&gt;0,1,0)+IF(GroteHoogte!H82&gt;0,1,0)=2,1,0)</f>
        <v>0</v>
      </c>
    </row>
    <row r="83" spans="3:9" x14ac:dyDescent="0.25">
      <c r="C83" s="13"/>
      <c r="D83" s="13"/>
      <c r="E83" s="13"/>
      <c r="F83" s="26" t="str">
        <f t="shared" si="7"/>
        <v/>
      </c>
      <c r="G83" s="24" t="str">
        <f>IF(GroteHoogte!D83&gt;0,Grafiek_kalibratiemetingen!$R$13*GroteHoogte!D83+Grafiek_kalibratiemetingen!$R$14,TRIM(""))</f>
        <v/>
      </c>
      <c r="H83" s="12"/>
      <c r="I83" s="2">
        <f>IF(IF(GroteHoogte!D83&gt;0,1,0)+IF(GroteHoogte!H83&gt;0,1,0)=2,1,0)</f>
        <v>0</v>
      </c>
    </row>
    <row r="84" spans="3:9" x14ac:dyDescent="0.25">
      <c r="C84" s="13"/>
      <c r="D84" s="13"/>
      <c r="E84" s="13"/>
      <c r="F84" s="26" t="str">
        <f t="shared" si="7"/>
        <v/>
      </c>
      <c r="G84" s="24" t="str">
        <f>IF(GroteHoogte!D84&gt;0,Grafiek_kalibratiemetingen!$R$13*GroteHoogte!D84+Grafiek_kalibratiemetingen!$R$14,TRIM(""))</f>
        <v/>
      </c>
      <c r="H84" s="12"/>
      <c r="I84" s="2">
        <f>IF(IF(GroteHoogte!D84&gt;0,1,0)+IF(GroteHoogte!H84&gt;0,1,0)=2,1,0)</f>
        <v>0</v>
      </c>
    </row>
    <row r="85" spans="3:9" x14ac:dyDescent="0.25">
      <c r="C85" s="13"/>
      <c r="D85" s="13"/>
      <c r="E85" s="13"/>
      <c r="F85" s="26" t="str">
        <f t="shared" si="7"/>
        <v/>
      </c>
      <c r="G85" s="24" t="str">
        <f>IF(GroteHoogte!D85&gt;0,Grafiek_kalibratiemetingen!$R$13*GroteHoogte!D85+Grafiek_kalibratiemetingen!$R$14,TRIM(""))</f>
        <v/>
      </c>
      <c r="H85" s="12"/>
      <c r="I85" s="2">
        <f>IF(IF(GroteHoogte!D85&gt;0,1,0)+IF(GroteHoogte!H85&gt;0,1,0)=2,1,0)</f>
        <v>0</v>
      </c>
    </row>
    <row r="86" spans="3:9" x14ac:dyDescent="0.25">
      <c r="C86" s="13"/>
      <c r="D86" s="13"/>
      <c r="E86" s="13"/>
      <c r="F86" s="26" t="str">
        <f t="shared" si="7"/>
        <v/>
      </c>
      <c r="G86" s="24" t="str">
        <f>IF(GroteHoogte!D86&gt;0,Grafiek_kalibratiemetingen!$R$13*GroteHoogte!D86+Grafiek_kalibratiemetingen!$R$14,TRIM(""))</f>
        <v/>
      </c>
      <c r="H86" s="12"/>
      <c r="I86" s="2">
        <f>IF(IF(GroteHoogte!D86&gt;0,1,0)+IF(GroteHoogte!H86&gt;0,1,0)=2,1,0)</f>
        <v>0</v>
      </c>
    </row>
    <row r="87" spans="3:9" x14ac:dyDescent="0.25">
      <c r="C87" s="13"/>
      <c r="D87" s="13"/>
      <c r="E87" s="13"/>
      <c r="F87" s="26" t="str">
        <f t="shared" si="7"/>
        <v/>
      </c>
      <c r="G87" s="24" t="str">
        <f>IF(GroteHoogte!D87&gt;0,Grafiek_kalibratiemetingen!$R$13*GroteHoogte!D87+Grafiek_kalibratiemetingen!$R$14,TRIM(""))</f>
        <v/>
      </c>
      <c r="H87" s="12"/>
      <c r="I87" s="2">
        <f>IF(IF(GroteHoogte!D87&gt;0,1,0)+IF(GroteHoogte!H87&gt;0,1,0)=2,1,0)</f>
        <v>0</v>
      </c>
    </row>
    <row r="88" spans="3:9" x14ac:dyDescent="0.25">
      <c r="C88" s="13"/>
      <c r="D88" s="13"/>
      <c r="E88" s="13"/>
      <c r="F88" s="26" t="str">
        <f t="shared" si="7"/>
        <v/>
      </c>
      <c r="G88" s="24" t="str">
        <f>IF(GroteHoogte!D88&gt;0,Grafiek_kalibratiemetingen!$R$13*GroteHoogte!D88+Grafiek_kalibratiemetingen!$R$14,TRIM(""))</f>
        <v/>
      </c>
      <c r="H88" s="12"/>
      <c r="I88" s="2">
        <f>IF(IF(GroteHoogte!D88&gt;0,1,0)+IF(GroteHoogte!H88&gt;0,1,0)=2,1,0)</f>
        <v>0</v>
      </c>
    </row>
    <row r="89" spans="3:9" x14ac:dyDescent="0.25">
      <c r="C89" s="13"/>
      <c r="D89" s="13"/>
      <c r="E89" s="13"/>
      <c r="F89" s="26" t="str">
        <f t="shared" si="7"/>
        <v/>
      </c>
      <c r="G89" s="24" t="str">
        <f>IF(GroteHoogte!D89&gt;0,Grafiek_kalibratiemetingen!$R$13*GroteHoogte!D89+Grafiek_kalibratiemetingen!$R$14,TRIM(""))</f>
        <v/>
      </c>
      <c r="H89" s="12"/>
      <c r="I89" s="2">
        <f>IF(IF(GroteHoogte!D89&gt;0,1,0)+IF(GroteHoogte!H89&gt;0,1,0)=2,1,0)</f>
        <v>0</v>
      </c>
    </row>
    <row r="90" spans="3:9" x14ac:dyDescent="0.25">
      <c r="C90" s="13"/>
      <c r="D90" s="13"/>
      <c r="E90" s="13"/>
      <c r="F90" s="26" t="str">
        <f t="shared" si="7"/>
        <v/>
      </c>
      <c r="G90" s="24" t="str">
        <f>IF(GroteHoogte!D90&gt;0,Grafiek_kalibratiemetingen!$R$13*GroteHoogte!D90+Grafiek_kalibratiemetingen!$R$14,TRIM(""))</f>
        <v/>
      </c>
      <c r="H90" s="12"/>
      <c r="I90" s="2">
        <f>IF(IF(GroteHoogte!D90&gt;0,1,0)+IF(GroteHoogte!H90&gt;0,1,0)=2,1,0)</f>
        <v>0</v>
      </c>
    </row>
    <row r="91" spans="3:9" x14ac:dyDescent="0.25">
      <c r="F91" s="26" t="str">
        <f t="shared" si="7"/>
        <v/>
      </c>
      <c r="G91" s="24" t="str">
        <f>IF(GroteHoogte!D91&gt;0,Grafiek_kalibratiemetingen!$R$13*GroteHoogte!D91+Grafiek_kalibratiemetingen!$R$14,TRIM(""))</f>
        <v/>
      </c>
      <c r="I91" s="2">
        <f>IF(IF(GroteHoogte!D91&gt;0,1,0)+IF(GroteHoogte!H91&gt;0,1,0)=2,1,0)</f>
        <v>0</v>
      </c>
    </row>
    <row r="92" spans="3:9" x14ac:dyDescent="0.25">
      <c r="F92" s="26" t="str">
        <f t="shared" si="7"/>
        <v/>
      </c>
      <c r="G92" s="24" t="str">
        <f>IF(GroteHoogte!D92&gt;0,Grafiek_kalibratiemetingen!$R$13*GroteHoogte!D92+Grafiek_kalibratiemetingen!$R$14,TRIM(""))</f>
        <v/>
      </c>
      <c r="I92" s="2">
        <f>IF(IF(GroteHoogte!D92&gt;0,1,0)+IF(GroteHoogte!H92&gt;0,1,0)=2,1,0)</f>
        <v>0</v>
      </c>
    </row>
    <row r="93" spans="3:9" x14ac:dyDescent="0.25">
      <c r="F93" s="26" t="str">
        <f t="shared" si="7"/>
        <v/>
      </c>
      <c r="G93" s="24" t="str">
        <f>IF(GroteHoogte!D93&gt;0,Grafiek_kalibratiemetingen!$R$13*GroteHoogte!D93+Grafiek_kalibratiemetingen!$R$14,TRIM(""))</f>
        <v/>
      </c>
      <c r="I93" s="2">
        <f>IF(IF(GroteHoogte!D93&gt;0,1,0)+IF(GroteHoogte!H93&gt;0,1,0)=2,1,0)</f>
        <v>0</v>
      </c>
    </row>
    <row r="94" spans="3:9" x14ac:dyDescent="0.25">
      <c r="F94" s="26" t="str">
        <f t="shared" si="7"/>
        <v/>
      </c>
      <c r="G94" s="24" t="str">
        <f>IF(GroteHoogte!D94&gt;0,Grafiek_kalibratiemetingen!$R$13*GroteHoogte!D94+Grafiek_kalibratiemetingen!$R$14,TRIM(""))</f>
        <v/>
      </c>
      <c r="I94" s="2">
        <f>IF(IF(GroteHoogte!D94&gt;0,1,0)+IF(GroteHoogte!H94&gt;0,1,0)=2,1,0)</f>
        <v>0</v>
      </c>
    </row>
    <row r="95" spans="3:9" x14ac:dyDescent="0.25">
      <c r="F95" s="26" t="str">
        <f t="shared" si="7"/>
        <v/>
      </c>
      <c r="G95" s="24" t="str">
        <f>IF(GroteHoogte!D95&gt;0,Grafiek_kalibratiemetingen!$R$13*GroteHoogte!D95+Grafiek_kalibratiemetingen!$R$14,TRIM(""))</f>
        <v/>
      </c>
      <c r="I95" s="2">
        <f>IF(IF(GroteHoogte!D95&gt;0,1,0)+IF(GroteHoogte!H95&gt;0,1,0)=2,1,0)</f>
        <v>0</v>
      </c>
    </row>
    <row r="96" spans="3:9" x14ac:dyDescent="0.25">
      <c r="F96" s="26" t="str">
        <f t="shared" si="7"/>
        <v/>
      </c>
      <c r="G96" s="24" t="str">
        <f>IF(GroteHoogte!D96&gt;0,Grafiek_kalibratiemetingen!$R$13*GroteHoogte!D96+Grafiek_kalibratiemetingen!$R$14,TRIM(""))</f>
        <v/>
      </c>
      <c r="I96" s="2">
        <f>IF(IF(GroteHoogte!D96&gt;0,1,0)+IF(GroteHoogte!H96&gt;0,1,0)=2,1,0)</f>
        <v>0</v>
      </c>
    </row>
    <row r="97" spans="6:9" x14ac:dyDescent="0.25">
      <c r="F97" s="26" t="str">
        <f t="shared" si="7"/>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1048576">
    <cfRule type="notContainsBlanks" dxfId="6" priority="7">
      <formula>LEN(TRIM(H4))&gt;0</formula>
    </cfRule>
  </conditionalFormatting>
  <conditionalFormatting sqref="C4:E1048576">
    <cfRule type="notContainsBlanks" dxfId="5" priority="6">
      <formula>LEN(TRIM(C4))&gt;0</formula>
    </cfRule>
  </conditionalFormatting>
  <conditionalFormatting sqref="G4:G1048576">
    <cfRule type="notContainsBlanks" dxfId="4" priority="4">
      <formula>LEN(TRIM(G4))&gt;0</formula>
    </cfRule>
  </conditionalFormatting>
  <conditionalFormatting sqref="C4:I1048576">
    <cfRule type="containsBlanks" dxfId="3" priority="1">
      <formula>LEN(TRIM(C4))=0</formula>
    </cfRule>
  </conditionalFormatting>
  <conditionalFormatting sqref="F4:F1048576">
    <cfRule type="notContainsBlanks" dxfId="2" priority="3">
      <formula>LEN(TRIM(F4))&gt;0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109</v>
      </c>
    </row>
    <row r="2" spans="17:29" x14ac:dyDescent="0.25">
      <c r="Q2" t="s">
        <v>87</v>
      </c>
      <c r="R2" s="18">
        <f>-SUM(W3:W50000)</f>
        <v>-6690606.5</v>
      </c>
      <c r="T2" t="s">
        <v>92</v>
      </c>
      <c r="U2" t="s">
        <v>88</v>
      </c>
      <c r="V2" t="s">
        <v>90</v>
      </c>
      <c r="W2" t="s">
        <v>91</v>
      </c>
      <c r="X2" t="s">
        <v>98</v>
      </c>
      <c r="Z2" s="17" t="s">
        <v>102</v>
      </c>
      <c r="AA2" s="17" t="s">
        <v>103</v>
      </c>
      <c r="AB2" s="17" t="s">
        <v>104</v>
      </c>
      <c r="AC2">
        <f>MAX(AA3:AA50000)</f>
        <v>2.4932182440782462</v>
      </c>
    </row>
    <row r="3" spans="17:29" x14ac:dyDescent="0.25">
      <c r="Q3" t="s">
        <v>94</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105</v>
      </c>
      <c r="AC3">
        <f>MIN(AA3:AA50000)</f>
        <v>9.8074782900550161E-3</v>
      </c>
    </row>
    <row r="4" spans="17:29" x14ac:dyDescent="0.25">
      <c r="Q4" t="s">
        <v>95</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106</v>
      </c>
      <c r="AC4">
        <f>AVERAGEIF(V3:V50000,"=1",AA3:AA50000)</f>
        <v>0.51561512786493124</v>
      </c>
    </row>
    <row r="5" spans="17:29" x14ac:dyDescent="0.25">
      <c r="Q5" t="s">
        <v>93</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109</v>
      </c>
      <c r="AC5">
        <f>_xlfn.STDEV.P(AA3:AA50000)</f>
        <v>0.39359352980538653</v>
      </c>
    </row>
    <row r="6" spans="17:29" x14ac:dyDescent="0.25">
      <c r="Q6" t="s">
        <v>96</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110</v>
      </c>
      <c r="AC6">
        <f>_xlfn.STDEV.S(AA3:AA50000)</f>
        <v>0.39592941695844286</v>
      </c>
    </row>
    <row r="7" spans="17:29" x14ac:dyDescent="0.25">
      <c r="Q7" t="s">
        <v>97</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99</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100</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101</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85</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86</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42" priority="1" operator="equal">
      <formula>0</formula>
    </cfRule>
    <cfRule type="cellIs" dxfId="4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1" t="s">
        <v>160</v>
      </c>
      <c r="C1" s="91"/>
      <c r="D1" s="91"/>
      <c r="E1" s="91"/>
      <c r="F1" s="91"/>
      <c r="G1" s="91"/>
      <c r="H1" s="91"/>
      <c r="I1" s="91"/>
      <c r="J1" s="91"/>
      <c r="K1" s="91"/>
      <c r="L1" s="91"/>
      <c r="M1" s="91"/>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2" t="s">
        <v>75</v>
      </c>
      <c r="C1" s="92"/>
      <c r="D1" s="92"/>
      <c r="E1" s="92"/>
      <c r="F1" s="92"/>
      <c r="G1" s="92"/>
      <c r="H1" s="92"/>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89" t="s">
        <v>111</v>
      </c>
      <c r="G2" s="89"/>
      <c r="H2" s="89"/>
      <c r="I2" s="89"/>
      <c r="J2" s="89"/>
      <c r="N2" s="90" t="s">
        <v>112</v>
      </c>
      <c r="O2" s="90"/>
      <c r="P2" s="90"/>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-1.5971942457054595</v>
      </c>
      <c r="G60" s="24">
        <f>D60*Grafiek_kalibratiemetingen!$R$13+Grafiek_kalibratiemetingen!$R$14</f>
        <v>13.797194245705459</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-1.3497210290795341</v>
      </c>
      <c r="G63" s="59">
        <f>D63*Grafiek_kalibratiemetingen!$R$13+Grafiek_kalibratiemetingen!$R$14</f>
        <v>13.949721029079534</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40" priority="7">
      <formula>LEN(TRIM(H4))&gt;0</formula>
    </cfRule>
  </conditionalFormatting>
  <conditionalFormatting sqref="C4:E1048576">
    <cfRule type="notContainsBlanks" dxfId="39" priority="6">
      <formula>LEN(TRIM(C4))&gt;0</formula>
    </cfRule>
  </conditionalFormatting>
  <conditionalFormatting sqref="G4:G1048576">
    <cfRule type="notContainsBlanks" dxfId="38" priority="4">
      <formula>LEN(TRIM(G4))&gt;0</formula>
    </cfRule>
  </conditionalFormatting>
  <conditionalFormatting sqref="C4:J1048576">
    <cfRule type="containsBlanks" dxfId="37" priority="1">
      <formula>LEN(TRIM(C4))=0</formula>
    </cfRule>
  </conditionalFormatting>
  <conditionalFormatting sqref="F4:F1048576">
    <cfRule type="notContainsBlanks" dxfId="36" priority="3">
      <formula>LEN(TRIM(F4))&gt;0</formula>
    </cfRule>
  </conditionalFormatting>
  <conditionalFormatting sqref="J4:J1048576">
    <cfRule type="cellIs" dxfId="3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3" t="s">
        <v>128</v>
      </c>
      <c r="D1" s="93"/>
      <c r="E1" s="93" t="s">
        <v>127</v>
      </c>
      <c r="F1" s="93"/>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tabSelected="1"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2016-08-04T17:15:45Z</dcterms:modified>
  <dc:language>en-US</dc:language>
</cp:coreProperties>
</file>