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activeTab="2"/>
  </bookViews>
  <sheets>
    <sheet name="Kalibratiemetingen" sheetId="1" r:id="rId1"/>
    <sheet name="Pivot Table_Kalibratiemetingen_" sheetId="2" r:id="rId2"/>
    <sheet name="Grafiek_kalibratiemetingen" sheetId="6" r:id="rId3"/>
    <sheet name="LegePeriodicos" sheetId="3" r:id="rId4"/>
    <sheet name="Impedantiemeter" sheetId="4" r:id="rId5"/>
    <sheet name="PeriodeTest" sheetId="5" r:id="rId6"/>
  </sheets>
  <definedNames>
    <definedName name="_xlnm._FilterDatabase" localSheetId="2" hidden="1">Grafiek_kalibratiemetingen!$T$2:$U$236</definedName>
  </definedNames>
  <calcPr calcId="171027" iterateDelta="1E-4"/>
</workbook>
</file>

<file path=xl/calcChain.xml><?xml version="1.0" encoding="utf-8"?>
<calcChain xmlns="http://schemas.openxmlformats.org/spreadsheetml/2006/main">
  <c r="AC6" i="6" l="1"/>
  <c r="AC5" i="6"/>
  <c r="AC4" i="6"/>
  <c r="E31" i="1"/>
  <c r="E94" i="1"/>
  <c r="E95" i="1"/>
  <c r="E96" i="1"/>
  <c r="E97" i="1"/>
  <c r="E98" i="1"/>
  <c r="E99" i="1"/>
  <c r="E100" i="1"/>
  <c r="E101" i="1"/>
  <c r="E102" i="1"/>
  <c r="E103" i="1"/>
  <c r="F31"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3" i="1"/>
  <c r="I92" i="1"/>
  <c r="I91" i="1"/>
  <c r="I90" i="1"/>
  <c r="I89" i="1"/>
  <c r="I88" i="1"/>
  <c r="I87" i="1"/>
  <c r="I86" i="1"/>
  <c r="I85" i="1"/>
  <c r="I84" i="1"/>
  <c r="I83" i="1"/>
  <c r="I82" i="1"/>
  <c r="I81" i="1"/>
  <c r="I80" i="1"/>
  <c r="F80" i="1" s="1"/>
  <c r="I79" i="1"/>
  <c r="I78" i="1"/>
  <c r="I77" i="1"/>
  <c r="F77" i="1" s="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F43" i="1" s="1"/>
  <c r="I42" i="1"/>
  <c r="I41" i="1"/>
  <c r="F41" i="1" s="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D31" i="1" l="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Z96" i="6" s="1"/>
  <c r="T97" i="6"/>
  <c r="T98" i="6"/>
  <c r="T99" i="6"/>
  <c r="V99" i="6" s="1"/>
  <c r="Z99" i="6" s="1"/>
  <c r="T100" i="6"/>
  <c r="T101" i="6"/>
  <c r="T102" i="6"/>
  <c r="T103" i="6"/>
  <c r="T104" i="6"/>
  <c r="V104" i="6" s="1"/>
  <c r="Z104" i="6" s="1"/>
  <c r="T105" i="6"/>
  <c r="T106" i="6"/>
  <c r="T107" i="6"/>
  <c r="V107" i="6" s="1"/>
  <c r="Z107" i="6" s="1"/>
  <c r="T108" i="6"/>
  <c r="T109" i="6"/>
  <c r="T110" i="6"/>
  <c r="T111" i="6"/>
  <c r="T112" i="6"/>
  <c r="T113" i="6"/>
  <c r="T114" i="6"/>
  <c r="T115" i="6"/>
  <c r="V115" i="6" s="1"/>
  <c r="Z115" i="6" s="1"/>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W202" i="6" l="1"/>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Z111" i="6" s="1"/>
  <c r="V95" i="6"/>
  <c r="Z95" i="6" s="1"/>
  <c r="V11" i="6"/>
  <c r="V223" i="6"/>
  <c r="V199" i="6"/>
  <c r="V175" i="6"/>
  <c r="Z175" i="6" s="1"/>
  <c r="V143" i="6"/>
  <c r="Z143" i="6" s="1"/>
  <c r="V103" i="6"/>
  <c r="Z103" i="6" s="1"/>
  <c r="V207" i="6"/>
  <c r="V191" i="6"/>
  <c r="V167" i="6"/>
  <c r="Z167" i="6" s="1"/>
  <c r="V151" i="6"/>
  <c r="Z151" i="6" s="1"/>
  <c r="V127" i="6"/>
  <c r="Z127" i="6" s="1"/>
  <c r="V66" i="6"/>
  <c r="V70" i="6"/>
  <c r="V108" i="6"/>
  <c r="Z108" i="6" s="1"/>
  <c r="V100" i="6"/>
  <c r="Z100" i="6" s="1"/>
  <c r="V33" i="6"/>
  <c r="V32" i="6"/>
  <c r="V25" i="6"/>
  <c r="V49" i="6"/>
  <c r="V74" i="6"/>
  <c r="V36" i="6"/>
  <c r="V15" i="6"/>
  <c r="V52" i="6"/>
  <c r="W22" i="6"/>
  <c r="W14" i="6"/>
  <c r="V110" i="6"/>
  <c r="Z110" i="6" s="1"/>
  <c r="V102" i="6"/>
  <c r="Z102" i="6" s="1"/>
  <c r="V94" i="6"/>
  <c r="Z94" i="6" s="1"/>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Z112" i="6" s="1"/>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Z109" i="6" s="1"/>
  <c r="V101" i="6"/>
  <c r="Z101" i="6" s="1"/>
  <c r="V93" i="6"/>
  <c r="Z93" i="6" s="1"/>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Z114" i="6" s="1"/>
  <c r="V106" i="6"/>
  <c r="Z106" i="6" s="1"/>
  <c r="V98" i="6"/>
  <c r="Z98" i="6" s="1"/>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Z113" i="6" s="1"/>
  <c r="V105" i="6"/>
  <c r="Z105" i="6" s="1"/>
  <c r="V97" i="6"/>
  <c r="Z97" i="6" s="1"/>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R14" i="6" l="1"/>
  <c r="F7" i="1" s="1"/>
  <c r="E7" i="1" s="1"/>
  <c r="F49" i="1"/>
  <c r="E49" i="1" s="1"/>
  <c r="F89" i="1"/>
  <c r="E89" i="1" s="1"/>
  <c r="F42" i="1"/>
  <c r="E42" i="1" s="1"/>
  <c r="F27" i="1"/>
  <c r="E27" i="1" s="1"/>
  <c r="F51" i="1"/>
  <c r="E51" i="1" s="1"/>
  <c r="F44" i="1"/>
  <c r="E44" i="1" s="1"/>
  <c r="F29" i="1"/>
  <c r="E29" i="1" s="1"/>
  <c r="F14" i="1"/>
  <c r="E14" i="1" s="1"/>
  <c r="F78" i="1"/>
  <c r="E78" i="1" s="1"/>
  <c r="Z3" i="6"/>
  <c r="AA3" i="6" s="1"/>
  <c r="Z7" i="6"/>
  <c r="AA7" i="6" s="1"/>
  <c r="Z39" i="6"/>
  <c r="AA39" i="6" s="1"/>
  <c r="Z20" i="6"/>
  <c r="AA20" i="6" s="1"/>
  <c r="Z10" i="6"/>
  <c r="AA10" i="6" s="1"/>
  <c r="Z54" i="6"/>
  <c r="AA54" i="6" s="1"/>
  <c r="Z60" i="6"/>
  <c r="AA60" i="6" s="1"/>
  <c r="Z37" i="6"/>
  <c r="AA37" i="6" s="1"/>
  <c r="Z84" i="6"/>
  <c r="AA84" i="6" s="1"/>
  <c r="Z6" i="6"/>
  <c r="AA6" i="6" s="1"/>
  <c r="Z77" i="6"/>
  <c r="AA77" i="6" s="1"/>
  <c r="Z48" i="6"/>
  <c r="AA48" i="6" s="1"/>
  <c r="Z33" i="6"/>
  <c r="AA33" i="6" s="1"/>
  <c r="Z14" i="6"/>
  <c r="AA14" i="6" s="1"/>
  <c r="Z17" i="6"/>
  <c r="AA17" i="6" s="1"/>
  <c r="Z73" i="6"/>
  <c r="AA73" i="6" s="1"/>
  <c r="Z27" i="6"/>
  <c r="AA27" i="6" s="1"/>
  <c r="Z8" i="6"/>
  <c r="AA8" i="6" s="1"/>
  <c r="Z92" i="6"/>
  <c r="Z16" i="6"/>
  <c r="AA16" i="6" s="1"/>
  <c r="Z61" i="6"/>
  <c r="AA61" i="6" s="1"/>
  <c r="Z43" i="6"/>
  <c r="AA43" i="6" s="1"/>
  <c r="Z40" i="6"/>
  <c r="AA40" i="6" s="1"/>
  <c r="Z47" i="6"/>
  <c r="AA47" i="6" s="1"/>
  <c r="Z76" i="6"/>
  <c r="AA76" i="6" s="1"/>
  <c r="Z78" i="6"/>
  <c r="AA78" i="6" s="1"/>
  <c r="Z35" i="6"/>
  <c r="AA35" i="6" s="1"/>
  <c r="Z86" i="6"/>
  <c r="AA86" i="6" s="1"/>
  <c r="Z66" i="6"/>
  <c r="AA66" i="6" s="1"/>
  <c r="Z62" i="6"/>
  <c r="AA62" i="6" s="1"/>
  <c r="Z45" i="6"/>
  <c r="AA45" i="6" s="1"/>
  <c r="F37" i="1" l="1"/>
  <c r="E37" i="1" s="1"/>
  <c r="F16" i="1"/>
  <c r="E16" i="1" s="1"/>
  <c r="Z53" i="6"/>
  <c r="AA53" i="6" s="1"/>
  <c r="Z82" i="6"/>
  <c r="AA82" i="6" s="1"/>
  <c r="Z52" i="6"/>
  <c r="AA52" i="6" s="1"/>
  <c r="F70" i="1"/>
  <c r="E70" i="1" s="1"/>
  <c r="F21" i="1"/>
  <c r="E21" i="1" s="1"/>
  <c r="F19" i="1"/>
  <c r="E19" i="1" s="1"/>
  <c r="F33" i="1"/>
  <c r="E33" i="1" s="1"/>
  <c r="Z11" i="6"/>
  <c r="AA11" i="6" s="1"/>
  <c r="Z68" i="6"/>
  <c r="AA68" i="6" s="1"/>
  <c r="Z70" i="6"/>
  <c r="AA70" i="6" s="1"/>
  <c r="Z56" i="6"/>
  <c r="AA56" i="6" s="1"/>
  <c r="F38" i="1"/>
  <c r="E38" i="1" s="1"/>
  <c r="F92" i="1"/>
  <c r="E92" i="1" s="1"/>
  <c r="F90" i="1"/>
  <c r="E90" i="1" s="1"/>
  <c r="F72" i="1"/>
  <c r="E72" i="1" s="1"/>
  <c r="Z30" i="6"/>
  <c r="AA30" i="6" s="1"/>
  <c r="Z18" i="6"/>
  <c r="AA18" i="6" s="1"/>
  <c r="Z80" i="6"/>
  <c r="AA80" i="6" s="1"/>
  <c r="Z12" i="6"/>
  <c r="AA12" i="6" s="1"/>
  <c r="F22" i="1"/>
  <c r="E22" i="1" s="1"/>
  <c r="F52" i="1"/>
  <c r="E52" i="1" s="1"/>
  <c r="F82" i="1"/>
  <c r="E82" i="1" s="1"/>
  <c r="F32" i="1"/>
  <c r="E32" i="1" s="1"/>
  <c r="Z81" i="6"/>
  <c r="AA81" i="6" s="1"/>
  <c r="Z31" i="6"/>
  <c r="AA31" i="6" s="1"/>
  <c r="Z87" i="6"/>
  <c r="AA87" i="6" s="1"/>
  <c r="Z85" i="6"/>
  <c r="AA85" i="6" s="1"/>
  <c r="F93" i="1"/>
  <c r="E93" i="1" s="1"/>
  <c r="F28" i="1"/>
  <c r="E28" i="1" s="1"/>
  <c r="F34" i="1"/>
  <c r="E34" i="1" s="1"/>
  <c r="F79" i="1"/>
  <c r="E79" i="1" s="1"/>
  <c r="Z36" i="6"/>
  <c r="AA36" i="6" s="1"/>
  <c r="Z63" i="6"/>
  <c r="AA63" i="6" s="1"/>
  <c r="Z65" i="6"/>
  <c r="AA65" i="6" s="1"/>
  <c r="Z38" i="6"/>
  <c r="AA38" i="6" s="1"/>
  <c r="Z21" i="6"/>
  <c r="AA21" i="6" s="1"/>
  <c r="F85" i="1"/>
  <c r="E85" i="1" s="1"/>
  <c r="F91" i="1"/>
  <c r="E91" i="1" s="1"/>
  <c r="F26" i="1"/>
  <c r="E26" i="1" s="1"/>
  <c r="F15" i="1"/>
  <c r="E15" i="1" s="1"/>
  <c r="F17" i="1"/>
  <c r="E17" i="1" s="1"/>
  <c r="F8" i="1"/>
  <c r="E8" i="1" s="1"/>
  <c r="Z34" i="6"/>
  <c r="AA34" i="6" s="1"/>
  <c r="Z4" i="6"/>
  <c r="AA4" i="6" s="1"/>
  <c r="Z25" i="6"/>
  <c r="AA25" i="6" s="1"/>
  <c r="Z24" i="6"/>
  <c r="AA24" i="6" s="1"/>
  <c r="Z71" i="6"/>
  <c r="AA71" i="6" s="1"/>
  <c r="Z28" i="6"/>
  <c r="AA28" i="6" s="1"/>
  <c r="Z42" i="6"/>
  <c r="AA42" i="6" s="1"/>
  <c r="Z64" i="6"/>
  <c r="AA64" i="6" s="1"/>
  <c r="Z5" i="6"/>
  <c r="AA5" i="6" s="1"/>
  <c r="Z79" i="6"/>
  <c r="AA79" i="6" s="1"/>
  <c r="F86" i="1"/>
  <c r="E86" i="1" s="1"/>
  <c r="F6" i="1"/>
  <c r="E6" i="1" s="1"/>
  <c r="F13" i="1"/>
  <c r="E13" i="1" s="1"/>
  <c r="F12" i="1"/>
  <c r="E12" i="1" s="1"/>
  <c r="F11" i="1"/>
  <c r="E11" i="1" s="1"/>
  <c r="F18" i="1"/>
  <c r="E18" i="1" s="1"/>
  <c r="F88" i="1"/>
  <c r="E88" i="1" s="1"/>
  <c r="F87" i="1"/>
  <c r="E87" i="1" s="1"/>
  <c r="F83" i="1"/>
  <c r="E83" i="1" s="1"/>
  <c r="F64" i="1"/>
  <c r="E64" i="1" s="1"/>
  <c r="Z83" i="6"/>
  <c r="AA83" i="6" s="1"/>
  <c r="Z50" i="6"/>
  <c r="AA50" i="6" s="1"/>
  <c r="Z32" i="6"/>
  <c r="AA32" i="6" s="1"/>
  <c r="Z51" i="6"/>
  <c r="AA51" i="6" s="1"/>
  <c r="Z9" i="6"/>
  <c r="AA9" i="6" s="1"/>
  <c r="Z58" i="6"/>
  <c r="AA58" i="6" s="1"/>
  <c r="Z49" i="6"/>
  <c r="AA49" i="6" s="1"/>
  <c r="Z46" i="6"/>
  <c r="AA46" i="6" s="1"/>
  <c r="Z29" i="6"/>
  <c r="AA29" i="6" s="1"/>
  <c r="Z26" i="6"/>
  <c r="AA26" i="6" s="1"/>
  <c r="F62" i="1"/>
  <c r="E62" i="1" s="1"/>
  <c r="F61" i="1"/>
  <c r="E61" i="1" s="1"/>
  <c r="F68" i="1"/>
  <c r="E68" i="1" s="1"/>
  <c r="F75" i="1"/>
  <c r="E75" i="1" s="1"/>
  <c r="F66" i="1"/>
  <c r="E66" i="1" s="1"/>
  <c r="F65" i="1"/>
  <c r="E65" i="1" s="1"/>
  <c r="F56" i="1"/>
  <c r="E56" i="1" s="1"/>
  <c r="F55" i="1"/>
  <c r="E55" i="1" s="1"/>
  <c r="F76" i="1"/>
  <c r="E76" i="1" s="1"/>
  <c r="F73" i="1"/>
  <c r="E73" i="1" s="1"/>
  <c r="F71" i="1"/>
  <c r="E71" i="1" s="1"/>
  <c r="Z69" i="6"/>
  <c r="AA69" i="6" s="1"/>
  <c r="Z13" i="6"/>
  <c r="AA13" i="6" s="1"/>
  <c r="Z74" i="6"/>
  <c r="AA74" i="6" s="1"/>
  <c r="Z22" i="6"/>
  <c r="AA22" i="6" s="1"/>
  <c r="Z55" i="6"/>
  <c r="AA55" i="6" s="1"/>
  <c r="Z59" i="6"/>
  <c r="AA59" i="6" s="1"/>
  <c r="Z57" i="6"/>
  <c r="AA57" i="6" s="1"/>
  <c r="Z41" i="6"/>
  <c r="AA41" i="6" s="1"/>
  <c r="Z19" i="6"/>
  <c r="AA19" i="6" s="1"/>
  <c r="F54" i="1"/>
  <c r="E54" i="1" s="1"/>
  <c r="F45" i="1"/>
  <c r="E45" i="1" s="1"/>
  <c r="F60" i="1"/>
  <c r="E60" i="1" s="1"/>
  <c r="F67" i="1"/>
  <c r="E67" i="1" s="1"/>
  <c r="F50" i="1"/>
  <c r="E50" i="1" s="1"/>
  <c r="F57" i="1"/>
  <c r="E57" i="1" s="1"/>
  <c r="F48" i="1"/>
  <c r="E48" i="1" s="1"/>
  <c r="F39" i="1"/>
  <c r="E39" i="1" s="1"/>
  <c r="Z15" i="6"/>
  <c r="AA15" i="6" s="1"/>
  <c r="Z72" i="6"/>
  <c r="AA72" i="6" s="1"/>
  <c r="Z44" i="6"/>
  <c r="AA44" i="6" s="1"/>
  <c r="F46" i="1"/>
  <c r="E46" i="1" s="1"/>
  <c r="F69" i="1"/>
  <c r="E69" i="1" s="1"/>
  <c r="F5" i="1"/>
  <c r="E5" i="1" s="1"/>
  <c r="F36" i="1"/>
  <c r="E36" i="1" s="1"/>
  <c r="F59" i="1"/>
  <c r="E59" i="1" s="1"/>
  <c r="F74" i="1"/>
  <c r="E74" i="1" s="1"/>
  <c r="F10" i="1"/>
  <c r="E10" i="1" s="1"/>
  <c r="F25" i="1"/>
  <c r="E25" i="1" s="1"/>
  <c r="F40" i="1"/>
  <c r="E40" i="1" s="1"/>
  <c r="F63" i="1"/>
  <c r="E63" i="1" s="1"/>
  <c r="Z75" i="6"/>
  <c r="AA75" i="6" s="1"/>
  <c r="Z23" i="6"/>
  <c r="AA23" i="6" s="1"/>
  <c r="Z67" i="6"/>
  <c r="AA67" i="6" s="1"/>
  <c r="F4" i="1"/>
  <c r="E4" i="1" s="1"/>
  <c r="F30" i="1"/>
  <c r="E30" i="1" s="1"/>
  <c r="F53" i="1"/>
  <c r="E53" i="1" s="1"/>
  <c r="F84" i="1"/>
  <c r="E84" i="1" s="1"/>
  <c r="F20" i="1"/>
  <c r="E20" i="1" s="1"/>
  <c r="F35" i="1"/>
  <c r="E35" i="1" s="1"/>
  <c r="F58" i="1"/>
  <c r="E58" i="1" s="1"/>
  <c r="F81" i="1"/>
  <c r="E81" i="1" s="1"/>
  <c r="F9" i="1"/>
  <c r="E9" i="1" s="1"/>
  <c r="F24" i="1"/>
  <c r="E24" i="1" s="1"/>
  <c r="F47" i="1"/>
  <c r="E47" i="1" s="1"/>
  <c r="F23" i="1"/>
  <c r="E23" i="1" s="1"/>
  <c r="AC2" i="6"/>
  <c r="AC3" i="6" l="1"/>
</calcChain>
</file>

<file path=xl/sharedStrings.xml><?xml version="1.0" encoding="utf-8"?>
<sst xmlns="http://schemas.openxmlformats.org/spreadsheetml/2006/main" count="1111" uniqueCount="119">
  <si>
    <t>142g voor meten gehaka</t>
  </si>
  <si>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</si>
  <si>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</si>
  <si>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</si>
  <si>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</si>
  <si>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</si>
  <si>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</si>
  <si>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</si>
  <si>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</si>
  <si>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</si>
  <si>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</si>
  <si>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</si>
  <si>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</si>
  <si>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</si>
  <si>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</si>
  <si>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</si>
  <si>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</si>
  <si>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</si>
  <si>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</si>
  <si>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</si>
  <si>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</si>
  <si>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</si>
  <si>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</si>
  <si>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</si>
  <si>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</si>
  <si>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</si>
  <si>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</si>
  <si>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</si>
  <si>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</si>
  <si>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</si>
  <si>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</si>
  <si>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</si>
  <si>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</si>
  <si>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</si>
  <si>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Filter</t>
  </si>
  <si>
    <t>(empty)</t>
  </si>
  <si>
    <t>Total Result</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</si>
  <si>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</si>
  <si>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</si>
  <si>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</si>
  <si>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</si>
  <si>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</si>
  <si>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</si>
  <si>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</si>
  <si>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</si>
  <si>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</si>
  <si>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</si>
  <si>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</si>
  <si>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</si>
  <si>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</si>
  <si>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</si>
  <si>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</si>
  <si>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</si>
  <si>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</si>
  <si>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</si>
  <si>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</si>
  <si>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</si>
  <si>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</si>
  <si>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</si>
  <si>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</si>
  <si>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</si>
  <si>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</si>
  <si>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</si>
  <si>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</si>
  <si>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</si>
  <si>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</si>
  <si>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</si>
  <si>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</si>
  <si>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</si>
  <si>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</si>
  <si>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</si>
  <si>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</si>
  <si>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</si>
  <si>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</si>
  <si>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</si>
  <si>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</si>
  <si>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</si>
  <si>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</si>
  <si>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</si>
  <si>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</si>
  <si>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</si>
  <si>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</si>
  <si>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</si>
  <si>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</si>
  <si>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</si>
  <si>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</si>
  <si>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</si>
  <si>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</si>
  <si>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</si>
  <si>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</si>
  <si>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</si>
  <si>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</si>
  <si>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</si>
  <si>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</si>
  <si>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</si>
  <si>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</si>
  <si>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</si>
  <si>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</si>
  <si>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</si>
  <si>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</si>
  <si>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</si>
  <si>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</si>
  <si>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</si>
  <si>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</si>
  <si>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</si>
  <si>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</si>
  <si>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</si>
  <si>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</si>
  <si>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</si>
  <si>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</si>
  <si>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</si>
  <si>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</si>
  <si>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</si>
  <si>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</si>
  <si>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</si>
  <si>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</si>
  <si>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</si>
  <si>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</si>
  <si>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stddev worden gemarkeerd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</si>
</sst>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6" x14ac:knownFonts="1">
    <font>
      <sz val="11"/>
      <color rgb="FF000000"/>
      <name val="Calibri"/>
      <family val="2"/>
      <charset val="1"/>
    </font>
    <font>
      <b/>
      <sz val="11"/>
      <color rgb="FF000000"/>
      <name val="Calibri"/>
      <family val="2"/>
      <charset val="1"/>
    </font>
    <font>
      <i/>
      <sz val="11"/>
      <color rgb="FF7F7F7F"/>
      <name val="Calibri"/>
      <family val="2"/>
      <charset val="1"/>
    </font>
    <font>
      <sz val="11"/>
      <color rgb="FF000000"/>
      <name val="Calibri"/>
      <family val="2"/>
      <charset val="1"/>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s>
  <borders count="2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1" fillId="0" borderId="0" applyBorder="0" applyProtection="0"/>
  </cellStyleXfs>
  <cellXfs count="55">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0" fontId="0" fillId="0" borderId="4" xfId="1" applyFont="1" applyBorder="1" applyAlignment="1" applyProtection="1"/>
    <xf numFmtId="0" fontId="0" fillId="0" borderId="5" xfId="1" applyFont="1" applyBorder="1" applyAlignment="1" applyProtection="1"/>
    <xf numFmtId="0" fontId="3" fillId="0" borderId="6" xfId="1" applyFont="1" applyBorder="1" applyAlignment="1" applyProtection="1"/>
    <xf numFmtId="0" fontId="3" fillId="0" borderId="7" xfId="1" applyFont="1" applyBorder="1" applyAlignment="1" applyProtection="1"/>
    <xf numFmtId="0" fontId="3" fillId="0" borderId="8" xfId="1" applyFont="1" applyBorder="1" applyAlignment="1" applyProtection="1">
      <alignment horizontal="left"/>
    </xf>
    <xf numFmtId="0" fontId="3" fillId="0" borderId="2" xfId="1" applyFont="1" applyBorder="1" applyAlignment="1" applyProtection="1">
      <alignment horizontal="left"/>
    </xf>
    <xf numFmtId="0" fontId="3" fillId="0" borderId="3" xfId="1" applyFont="1" applyBorder="1" applyAlignment="1" applyProtection="1">
      <alignment horizontal="left"/>
    </xf>
    <xf numFmtId="0" fontId="0" fillId="0" borderId="1" xfId="1" applyFont="1" applyBorder="1" applyAlignment="1" applyProtection="1">
      <alignment horizontal="left"/>
    </xf>
    <xf numFmtId="0" fontId="1" fillId="0" borderId="9" xfId="1" applyFont="1" applyBorder="1" applyAlignment="1" applyProtection="1">
      <alignment horizontal="left"/>
    </xf>
    <xf numFmtId="0" fontId="3" fillId="0" borderId="10" xfId="1" applyFont="1" applyBorder="1" applyAlignment="1" applyProtection="1">
      <alignment horizontal="left"/>
    </xf>
    <xf numFmtId="0" fontId="3" fillId="0" borderId="11" xfId="1" applyFont="1" applyBorder="1" applyAlignment="1" applyProtection="1">
      <alignment horizontal="left"/>
    </xf>
    <xf numFmtId="0" fontId="1" fillId="0" borderId="12" xfId="1" applyFont="1" applyBorder="1" applyAlignment="1" applyProtection="1">
      <alignment horizontal="left"/>
    </xf>
    <xf numFmtId="165" fontId="3" fillId="0" borderId="10" xfId="1" applyNumberFormat="1" applyFont="1" applyBorder="1" applyAlignment="1" applyProtection="1">
      <alignment horizontal="left"/>
    </xf>
    <xf numFmtId="165" fontId="3" fillId="0" borderId="11" xfId="1" applyNumberFormat="1" applyFont="1" applyBorder="1" applyAlignment="1" applyProtection="1">
      <alignment horizontal="left"/>
    </xf>
    <xf numFmtId="165" fontId="1" fillId="0" borderId="12" xfId="1" applyNumberFormat="1" applyFont="1" applyBorder="1" applyAlignment="1" applyProtection="1">
      <alignment horizontal="left"/>
    </xf>
    <xf numFmtId="0" fontId="0" fillId="0" borderId="13" xfId="1" applyFont="1" applyBorder="1" applyAlignment="1" applyProtection="1">
      <alignment horizontal="left"/>
    </xf>
    <xf numFmtId="0" fontId="0" fillId="0" borderId="0" xfId="1" applyFont="1" applyBorder="1" applyAlignment="1" applyProtection="1">
      <alignment horizontal="left"/>
    </xf>
    <xf numFmtId="0" fontId="0" fillId="0" borderId="14" xfId="1" applyFont="1" applyBorder="1" applyAlignment="1" applyProtection="1">
      <alignment horizontal="left"/>
    </xf>
    <xf numFmtId="0" fontId="0" fillId="0" borderId="15" xfId="1" applyFont="1" applyBorder="1" applyAlignment="1" applyProtection="1">
      <alignment horizontal="left"/>
    </xf>
    <xf numFmtId="0" fontId="1" fillId="0" borderId="16" xfId="1" applyFont="1" applyBorder="1" applyAlignment="1" applyProtection="1">
      <alignment horizontal="left"/>
    </xf>
    <xf numFmtId="0" fontId="3" fillId="0" borderId="17" xfId="1" applyFont="1" applyBorder="1" applyProtection="1"/>
    <xf numFmtId="0" fontId="3" fillId="0" borderId="18" xfId="1" applyFont="1" applyBorder="1" applyProtection="1"/>
    <xf numFmtId="0" fontId="1" fillId="0" borderId="19" xfId="1" applyBorder="1" applyProtection="1"/>
    <xf numFmtId="165" fontId="1" fillId="0" borderId="0" xfId="0" applyNumberFormat="1" applyFont="1"/>
    <xf numFmtId="0" fontId="4" fillId="0" borderId="0" xfId="0" applyFont="1"/>
    <xf numFmtId="0" fontId="5"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0" fillId="0" borderId="0" xfId="0" applyFont="1" applyBorder="1" applyAlignment="1">
      <alignment horizontal="left" vertical="center" wrapText="1"/>
    </xf>
    <xf numFmtId="0" fontId="0" fillId="0" borderId="0" xfId="0" applyFont="1" applyBorder="1" applyAlignment="1">
      <alignment horizontal="lef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0" fillId="0" borderId="15" xfId="0" applyBorder="1" applyAlignment="1">
      <alignment horizontal="center"/>
    </xf>
  </cellXfs>
  <cellStyles count="2">
    <cellStyle name="Normal" xfId="0" builtinId="0"/>
    <cellStyle name="TableStyleLight1" xfId="1"/>
  </cellStyles>
  <dxfs count="53">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2499465926084170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0.10028851202806646"/>
          <c:y val="4.2677293602477837E-2"/>
          <c:w val="0.87267040962937747"/>
          <c:h val="0.89783411655808321"/>
        </c:manualLayout>
      </c:layout>
      <c:scatterChart>
        <c:scatterStyle val="lineMarker"/>
        <c:varyColors val="0"/>
        <c:ser>
          <c:idx val="0"/>
          <c:order val="0"/>
          <c:spPr>
            <a:ln w="19080">
              <a:noFill/>
            </a:ln>
          </c:spPr>
          <c:marker>
            <c:symbol val="diamond"/>
            <c:size val="2"/>
          </c:marker>
          <c:trendline>
            <c:spPr>
              <a:ln w="6480">
                <a:solidFill>
                  <a:srgbClr val="5B9BD5"/>
                </a:solidFill>
                <a:round/>
              </a:ln>
            </c:spPr>
            <c:trendlineType val="linear"/>
            <c:dispRSqr val="1"/>
            <c:dispEq val="1"/>
            <c:trendlineLbl>
              <c:numFmt formatCode="General" sourceLinked="0"/>
            </c:trendlineLbl>
          </c:trendline>
          <c:trendline>
            <c:spPr>
              <a:ln w="6480">
                <a:solidFill>
                  <a:srgbClr val="5B9BD5"/>
                </a:solidFill>
                <a:round/>
              </a:ln>
            </c:spPr>
            <c:trendlineType val="log"/>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numCache>
            </c:numRef>
          </c:yVal>
          <c:smooth val="1"/>
          <c:extLst>
            <c:ext xmlns:c16="http://schemas.microsoft.com/office/drawing/2014/chart" uri="{C3380CC4-5D6E-409C-BE32-E72D297353CC}">
              <c16:uniqueId val="{00000000-6211-4322-92E0-323B2EF6689D}"/>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tx>
            <c:v>GehakaVSCycli</c:v>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1"/>
            <c:dispEq val="1"/>
            <c:trendlineLbl>
              <c:layout>
                <c:manualLayout>
                  <c:x val="5.0208603034872089E-2"/>
                  <c:y val="8.3512288236697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chemeClr val="accent2">
                    <a:alpha val="50000"/>
                  </a:schemeClr>
                </a:solidFill>
              </a:ln>
              <a:effectLst/>
            </c:spPr>
            <c:trendlineType val="poly"/>
            <c:order val="2"/>
            <c:dispRSqr val="1"/>
            <c:dispEq val="1"/>
            <c:trendlineLbl>
              <c:layout>
                <c:manualLayout>
                  <c:x val="-6.197708361889967E-2"/>
                  <c:y val="-7.33757409917570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Kalibratiemetingen!$C$4:$C$50000</c:f>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numCache>
            </c:numRef>
          </c:xVal>
          <c:yVal>
            <c:numRef>
              <c:f>Kalibratiemetingen!$G$4:$G$50000</c:f>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numCache>
            </c:numRef>
          </c:yVal>
          <c:smooth val="0"/>
          <c:extLs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17</xdr:col>
      <xdr:colOff>592200</xdr:colOff>
      <xdr:row>3</xdr:row>
      <xdr:rowOff>155160</xdr:rowOff>
    </xdr:from>
    <xdr:to>
      <xdr:col>27</xdr:col>
      <xdr:colOff>57240</xdr:colOff>
      <xdr:row>27</xdr:row>
      <xdr:rowOff>77400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2" zoomScaleNormal="100" workbookViewId="0">
      <selection activeCell="J28" sqref="J2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24.140625"/>
    <col min="18" max="1028" width="8.5703125"/>
  </cols>
  <sheetData>
    <row r="1" spans="1:21" x14ac:dyDescent="0.25">
      <c r="A1">
        <f t="shared" ref="A1:D1" si="0">COUNT(A$4:A$65000)</f>
        <v>87</v>
      </c>
      <c r="B1">
        <f t="shared" si="0"/>
        <v>89</v>
      </c>
      <c r="C1">
        <f t="shared" si="0"/>
        <v>89</v>
      </c>
      <c r="D1">
        <f t="shared" si="0"/>
        <v>89</v>
      </c>
      <c r="G1">
        <f>COUNT(G$4:G$65000)</f>
        <v>86</v>
      </c>
      <c r="H1">
        <f>COUNT(H$4:H$65000)</f>
        <v>74</v>
      </c>
      <c r="J1">
        <f t="shared" ref="J1:Q1" si="1">COUNT(J$4:J$65000)</f>
        <v>0</v>
      </c>
      <c r="K1">
        <f t="shared" si="1"/>
        <v>0</v>
      </c>
      <c r="L1">
        <f t="shared" si="1"/>
        <v>90</v>
      </c>
      <c r="M1">
        <f t="shared" si="1"/>
        <v>0</v>
      </c>
      <c r="N1">
        <f t="shared" si="1"/>
        <v>0</v>
      </c>
      <c r="O1">
        <f t="shared" si="1"/>
        <v>72</v>
      </c>
      <c r="P1">
        <f t="shared" si="1"/>
        <v>0</v>
      </c>
      <c r="Q1">
        <f t="shared" si="1"/>
        <v>0</v>
      </c>
      <c r="U1" t="s">
        <v>0</v>
      </c>
    </row>
    <row r="2" spans="1:21" x14ac:dyDescent="0.25">
      <c r="E2" s="54" t="s">
        <v>118</v>
      </c>
      <c r="F2" s="54"/>
      <c r="G2" s="54"/>
      <c r="H2" s="54"/>
      <c r="I2" s="54"/>
    </row>
    <row r="3" spans="1:21" ht="45" customHeight="1" x14ac:dyDescent="0.25">
      <c r="A3" s="43" t="s">
        <v>1</v>
      </c>
      <c r="B3" s="42" t="s">
        <v>5</v>
      </c>
      <c r="C3" s="42" t="s">
        <v>6</v>
      </c>
      <c r="D3" s="42" t="s">
        <v>7</v>
      </c>
      <c r="E3" s="51" t="s">
        <v>114</v>
      </c>
      <c r="F3" s="45" t="s">
        <v>90</v>
      </c>
      <c r="G3" s="44" t="s">
        <v>2</v>
      </c>
      <c r="H3" s="44" t="s">
        <v>3</v>
      </c>
      <c r="I3" s="44" t="s">
        <v>115</v>
      </c>
      <c r="J3" s="46" t="s">
        <v>4</v>
      </c>
      <c r="K3" s="46" t="s">
        <v>8</v>
      </c>
      <c r="L3" s="46" t="s">
        <v>9</v>
      </c>
      <c r="M3" s="46" t="s">
        <v>10</v>
      </c>
      <c r="N3" s="46" t="s">
        <v>11</v>
      </c>
      <c r="O3" s="46" t="s">
        <v>12</v>
      </c>
      <c r="P3" s="46" t="s">
        <v>13</v>
      </c>
      <c r="Q3" s="47" t="s">
        <v>14</v>
      </c>
    </row>
    <row r="4" spans="1:21" x14ac:dyDescent="0.25">
      <c r="A4" s="1">
        <v>8703</v>
      </c>
      <c r="B4" s="3">
        <v>21629</v>
      </c>
      <c r="C4" s="3">
        <v>6274</v>
      </c>
      <c r="D4" s="3">
        <v>30</v>
      </c>
      <c r="E4" s="52">
        <f>IF(I4,G4-F4,TRIM(""))</f>
        <v>2.8184581873157608</v>
      </c>
      <c r="F4" s="50">
        <f>IF(I4,Grafiek_kalibratiemetingen!$R$13*Kalibratiemetingen!C4+Grafiek_kalibratiemetingen!$R$14,TRIM(""))</f>
        <v>14.98154181268424</v>
      </c>
      <c r="G4" s="2">
        <v>17.8</v>
      </c>
      <c r="H4" s="2"/>
      <c r="I4" s="2">
        <f>IF(IF(Kalibratiemetingen!C4&gt;0,1,0)+IF(Kalibratiemetingen!G4&gt;0,1,0)=2,1,0)</f>
        <v>1</v>
      </c>
      <c r="J4" s="1"/>
      <c r="K4" s="1" t="s">
        <v>15</v>
      </c>
      <c r="L4" s="1">
        <v>729</v>
      </c>
      <c r="M4" s="1" t="s">
        <v>16</v>
      </c>
      <c r="N4" s="1" t="s">
        <v>17</v>
      </c>
      <c r="O4" s="4">
        <v>42551</v>
      </c>
      <c r="P4" s="1" t="s">
        <v>18</v>
      </c>
      <c r="Q4" s="1" t="s">
        <v>19</v>
      </c>
    </row>
    <row r="5" spans="1:21" x14ac:dyDescent="0.25">
      <c r="A5" s="1">
        <v>8705</v>
      </c>
      <c r="B5" s="3">
        <v>21696</v>
      </c>
      <c r="C5" s="3">
        <v>5635</v>
      </c>
      <c r="D5" s="3">
        <v>31</v>
      </c>
      <c r="E5" s="52">
        <f t="shared" ref="E5:E68" si="2">IF(I5,G5-F5,TRIM(""))</f>
        <v>0.50006723634385786</v>
      </c>
      <c r="F5" s="50">
        <f>IF(I5,Grafiek_kalibratiemetingen!$R$13*Kalibratiemetingen!C5+Grafiek_kalibratiemetingen!$R$14,TRIM(""))</f>
        <v>14.099932763656142</v>
      </c>
      <c r="G5" s="2">
        <v>14.6</v>
      </c>
      <c r="H5" s="2"/>
      <c r="I5" s="2">
        <f>IF(IF(Kalibratiemetingen!C5&gt;0,1,0)+IF(Kalibratiemetingen!G5&gt;0,1,0)=2,1,0)</f>
        <v>1</v>
      </c>
      <c r="J5" s="1"/>
      <c r="K5" s="1" t="s">
        <v>15</v>
      </c>
      <c r="L5" s="1">
        <v>729</v>
      </c>
      <c r="M5" s="1" t="s">
        <v>16</v>
      </c>
      <c r="N5" s="1" t="s">
        <v>17</v>
      </c>
      <c r="O5" s="4">
        <v>42551</v>
      </c>
      <c r="P5" s="1" t="s">
        <v>18</v>
      </c>
      <c r="Q5" s="1" t="s">
        <v>19</v>
      </c>
    </row>
    <row r="6" spans="1:21" x14ac:dyDescent="0.25">
      <c r="A6" s="1">
        <v>8667</v>
      </c>
      <c r="B6" s="3">
        <v>21709</v>
      </c>
      <c r="C6" s="3">
        <v>4577</v>
      </c>
      <c r="D6" s="3">
        <v>31</v>
      </c>
      <c r="E6" s="52">
        <f t="shared" si="2"/>
        <v>1.0597579622777076</v>
      </c>
      <c r="F6" s="50">
        <f>IF(I6,Grafiek_kalibratiemetingen!$R$13*Kalibratiemetingen!C6+Grafiek_kalibratiemetingen!$R$14,TRIM(""))</f>
        <v>12.640242037722292</v>
      </c>
      <c r="G6" s="2">
        <v>13.7</v>
      </c>
      <c r="H6" s="2"/>
      <c r="I6" s="2">
        <f>IF(IF(Kalibratiemetingen!C6&gt;0,1,0)+IF(Kalibratiemetingen!G6&gt;0,1,0)=2,1,0)</f>
        <v>1</v>
      </c>
      <c r="J6" s="1"/>
      <c r="K6" s="1" t="s">
        <v>15</v>
      </c>
      <c r="L6" s="1">
        <v>729</v>
      </c>
      <c r="M6" s="1" t="s">
        <v>16</v>
      </c>
      <c r="N6" s="1" t="s">
        <v>17</v>
      </c>
      <c r="O6" s="4">
        <v>42551</v>
      </c>
      <c r="P6" s="1" t="s">
        <v>18</v>
      </c>
      <c r="Q6" s="1" t="s">
        <v>19</v>
      </c>
    </row>
    <row r="7" spans="1:21" x14ac:dyDescent="0.25">
      <c r="A7" s="1">
        <v>8708</v>
      </c>
      <c r="B7" s="3">
        <v>21719</v>
      </c>
      <c r="C7" s="3">
        <v>3728</v>
      </c>
      <c r="D7" s="3">
        <v>31</v>
      </c>
      <c r="E7" s="52">
        <f t="shared" si="2"/>
        <v>0.5310976846953217</v>
      </c>
      <c r="F7" s="50">
        <f>IF(I7,Grafiek_kalibratiemetingen!$R$13*Kalibratiemetingen!C7+Grafiek_kalibratiemetingen!$R$14,TRIM(""))</f>
        <v>11.468902315304678</v>
      </c>
      <c r="G7" s="2">
        <v>12</v>
      </c>
      <c r="H7" s="2"/>
      <c r="I7" s="2">
        <f>IF(IF(Kalibratiemetingen!C7&gt;0,1,0)+IF(Kalibratiemetingen!G7&gt;0,1,0)=2,1,0)</f>
        <v>1</v>
      </c>
      <c r="J7" s="1"/>
      <c r="K7" s="1" t="s">
        <v>15</v>
      </c>
      <c r="L7" s="1">
        <v>729</v>
      </c>
      <c r="M7" s="1" t="s">
        <v>16</v>
      </c>
      <c r="N7" s="1" t="s">
        <v>17</v>
      </c>
      <c r="O7" s="4">
        <v>42551</v>
      </c>
      <c r="P7" s="1" t="s">
        <v>18</v>
      </c>
      <c r="Q7" s="1" t="s">
        <v>19</v>
      </c>
    </row>
    <row r="8" spans="1:21" x14ac:dyDescent="0.25">
      <c r="A8" s="1">
        <v>8717</v>
      </c>
      <c r="B8" s="3">
        <v>21686</v>
      </c>
      <c r="C8" s="3">
        <v>5617</v>
      </c>
      <c r="D8" s="3">
        <v>33</v>
      </c>
      <c r="E8" s="52">
        <f t="shared" si="2"/>
        <v>0.52490129406295871</v>
      </c>
      <c r="F8" s="50">
        <f>IF(I8,Grafiek_kalibratiemetingen!$R$13*Kalibratiemetingen!C8+Grafiek_kalibratiemetingen!$R$14,TRIM(""))</f>
        <v>14.075098705937041</v>
      </c>
      <c r="G8" s="2">
        <v>14.6</v>
      </c>
      <c r="H8" s="2"/>
      <c r="I8" s="2">
        <f>IF(IF(Kalibratiemetingen!C8&gt;0,1,0)+IF(Kalibratiemetingen!G8&gt;0,1,0)=2,1,0)</f>
        <v>1</v>
      </c>
      <c r="J8" s="1"/>
      <c r="K8" s="1" t="s">
        <v>15</v>
      </c>
      <c r="L8" s="1">
        <v>729</v>
      </c>
      <c r="M8" s="1" t="s">
        <v>16</v>
      </c>
      <c r="N8" s="1" t="s">
        <v>17</v>
      </c>
      <c r="O8" s="4">
        <v>42551</v>
      </c>
      <c r="P8" s="1" t="s">
        <v>18</v>
      </c>
      <c r="Q8" s="1" t="s">
        <v>19</v>
      </c>
    </row>
    <row r="9" spans="1:21" x14ac:dyDescent="0.25">
      <c r="A9" s="1"/>
      <c r="B9" s="3">
        <v>21647</v>
      </c>
      <c r="C9" s="3">
        <v>5908</v>
      </c>
      <c r="D9" s="3">
        <v>33</v>
      </c>
      <c r="E9" s="52">
        <f t="shared" si="2"/>
        <v>1.6234173609374896</v>
      </c>
      <c r="F9" s="50">
        <f>IF(I9,Grafiek_kalibratiemetingen!$R$13*Kalibratiemetingen!C9+Grafiek_kalibratiemetingen!$R$14,TRIM(""))</f>
        <v>14.476582639062512</v>
      </c>
      <c r="G9" s="2">
        <v>16.100000000000001</v>
      </c>
      <c r="H9" s="2"/>
      <c r="I9" s="2">
        <f>IF(IF(Kalibratiemetingen!C9&gt;0,1,0)+IF(Kalibratiemetingen!G9&gt;0,1,0)=2,1,0)</f>
        <v>1</v>
      </c>
      <c r="J9" s="1"/>
      <c r="K9" s="1" t="s">
        <v>15</v>
      </c>
      <c r="L9" s="1">
        <v>729</v>
      </c>
      <c r="M9" s="1" t="s">
        <v>16</v>
      </c>
      <c r="N9" s="1" t="s">
        <v>17</v>
      </c>
      <c r="O9" s="4">
        <v>42551</v>
      </c>
      <c r="P9" s="1" t="s">
        <v>18</v>
      </c>
      <c r="Q9" s="1" t="s">
        <v>19</v>
      </c>
    </row>
    <row r="10" spans="1:21" x14ac:dyDescent="0.25">
      <c r="A10" s="1"/>
      <c r="B10" s="3">
        <v>21646</v>
      </c>
      <c r="C10" s="3">
        <v>5081</v>
      </c>
      <c r="D10" s="3">
        <v>32</v>
      </c>
      <c r="E10" s="52">
        <f t="shared" si="2"/>
        <v>0.56440434614286872</v>
      </c>
      <c r="F10" s="50">
        <f>IF(I10,Grafiek_kalibratiemetingen!$R$13*Kalibratiemetingen!C10+Grafiek_kalibratiemetingen!$R$14,TRIM(""))</f>
        <v>13.335595653857132</v>
      </c>
      <c r="G10" s="2">
        <v>13.9</v>
      </c>
      <c r="H10" s="2"/>
      <c r="I10" s="2">
        <f>IF(IF(Kalibratiemetingen!C10&gt;0,1,0)+IF(Kalibratiemetingen!G10&gt;0,1,0)=2,1,0)</f>
        <v>1</v>
      </c>
      <c r="J10" s="1"/>
      <c r="K10" s="1" t="s">
        <v>15</v>
      </c>
      <c r="L10" s="1">
        <v>729</v>
      </c>
      <c r="M10" s="1" t="s">
        <v>16</v>
      </c>
      <c r="N10" s="1" t="s">
        <v>17</v>
      </c>
      <c r="O10" s="4">
        <v>42551</v>
      </c>
      <c r="P10" s="1" t="s">
        <v>18</v>
      </c>
      <c r="Q10" s="1" t="s">
        <v>19</v>
      </c>
    </row>
    <row r="11" spans="1:21" x14ac:dyDescent="0.25">
      <c r="A11" s="1">
        <v>8723</v>
      </c>
      <c r="B11" s="3">
        <v>21682</v>
      </c>
      <c r="C11" s="3">
        <v>3935</v>
      </c>
      <c r="D11" s="3">
        <v>33</v>
      </c>
      <c r="E11" s="52">
        <f t="shared" si="2"/>
        <v>0.24550602092565654</v>
      </c>
      <c r="F11" s="50">
        <f>IF(I11,Grafiek_kalibratiemetingen!$R$13*Kalibratiemetingen!C11+Grafiek_kalibratiemetingen!$R$14,TRIM(""))</f>
        <v>11.754493979074343</v>
      </c>
      <c r="G11" s="2">
        <v>12</v>
      </c>
      <c r="H11" s="2"/>
      <c r="I11" s="2">
        <f>IF(IF(Kalibratiemetingen!C11&gt;0,1,0)+IF(Kalibratiemetingen!G11&gt;0,1,0)=2,1,0)</f>
        <v>1</v>
      </c>
      <c r="J11" s="1"/>
      <c r="K11" s="1" t="s">
        <v>15</v>
      </c>
      <c r="L11" s="1">
        <v>729</v>
      </c>
      <c r="M11" s="1" t="s">
        <v>16</v>
      </c>
      <c r="N11" s="1" t="s">
        <v>17</v>
      </c>
      <c r="O11" s="4">
        <v>42551</v>
      </c>
      <c r="P11" s="1" t="s">
        <v>18</v>
      </c>
      <c r="Q11" s="1" t="s">
        <v>19</v>
      </c>
    </row>
    <row r="12" spans="1:21" x14ac:dyDescent="0.25">
      <c r="A12" s="1">
        <v>8649</v>
      </c>
      <c r="B12" s="3">
        <v>21538</v>
      </c>
      <c r="C12" s="3">
        <v>5546</v>
      </c>
      <c r="D12" s="3">
        <v>31</v>
      </c>
      <c r="E12" s="52">
        <f t="shared" si="2"/>
        <v>0.82285785506608278</v>
      </c>
      <c r="F12" s="50">
        <f>IF(I12,Grafiek_kalibratiemetingen!$R$13*Kalibratiemetingen!C12+Grafiek_kalibratiemetingen!$R$14,TRIM(""))</f>
        <v>13.977142144933918</v>
      </c>
      <c r="G12" s="2">
        <v>14.8</v>
      </c>
      <c r="H12" s="2"/>
      <c r="I12" s="2">
        <f>IF(IF(Kalibratiemetingen!C12&gt;0,1,0)+IF(Kalibratiemetingen!G12&gt;0,1,0)=2,1,0)</f>
        <v>1</v>
      </c>
      <c r="J12" s="1"/>
      <c r="K12" s="1" t="s">
        <v>15</v>
      </c>
      <c r="L12" s="1">
        <v>729</v>
      </c>
      <c r="M12" s="1" t="s">
        <v>16</v>
      </c>
      <c r="N12" s="1" t="s">
        <v>17</v>
      </c>
      <c r="O12" s="4">
        <v>42551</v>
      </c>
      <c r="P12" s="1" t="s">
        <v>18</v>
      </c>
      <c r="Q12" s="1" t="s">
        <v>19</v>
      </c>
    </row>
    <row r="13" spans="1:21" x14ac:dyDescent="0.25">
      <c r="A13" s="1">
        <v>8647</v>
      </c>
      <c r="B13" s="3">
        <v>21548</v>
      </c>
      <c r="C13" s="3">
        <v>5379</v>
      </c>
      <c r="D13" s="3">
        <v>31</v>
      </c>
      <c r="E13" s="52">
        <f t="shared" si="2"/>
        <v>-4.6737276095587532E-2</v>
      </c>
      <c r="F13" s="50">
        <f>IF(I13,Grafiek_kalibratiemetingen!$R$13*Kalibratiemetingen!C13+Grafiek_kalibratiemetingen!$R$14,TRIM(""))</f>
        <v>13.746737276095587</v>
      </c>
      <c r="G13" s="2">
        <v>13.7</v>
      </c>
      <c r="H13" s="2"/>
      <c r="I13" s="2">
        <f>IF(IF(Kalibratiemetingen!C13&gt;0,1,0)+IF(Kalibratiemetingen!G13&gt;0,1,0)=2,1,0)</f>
        <v>1</v>
      </c>
      <c r="J13" s="1"/>
      <c r="K13" s="1" t="s">
        <v>15</v>
      </c>
      <c r="L13" s="1">
        <v>729</v>
      </c>
      <c r="M13" s="1" t="s">
        <v>16</v>
      </c>
      <c r="N13" s="1" t="s">
        <v>17</v>
      </c>
      <c r="O13" s="4">
        <v>42551</v>
      </c>
      <c r="P13" s="1" t="s">
        <v>18</v>
      </c>
      <c r="Q13" s="1" t="s">
        <v>19</v>
      </c>
    </row>
    <row r="14" spans="1:21" x14ac:dyDescent="0.25">
      <c r="A14" s="1">
        <v>123</v>
      </c>
      <c r="B14" s="3">
        <v>21572</v>
      </c>
      <c r="C14" s="3">
        <v>4834</v>
      </c>
      <c r="D14" s="3">
        <v>31</v>
      </c>
      <c r="E14" s="52">
        <f t="shared" si="2"/>
        <v>-0.89481719515613101</v>
      </c>
      <c r="F14" s="50">
        <f>IF(I14,Grafiek_kalibratiemetingen!$R$13*Kalibratiemetingen!C14+Grafiek_kalibratiemetingen!$R$14,TRIM(""))</f>
        <v>12.994817195156131</v>
      </c>
      <c r="G14" s="2">
        <v>12.1</v>
      </c>
      <c r="H14" s="2"/>
      <c r="I14" s="2">
        <f>IF(IF(Kalibratiemetingen!C14&gt;0,1,0)+IF(Kalibratiemetingen!G14&gt;0,1,0)=2,1,0)</f>
        <v>1</v>
      </c>
      <c r="J14" s="1"/>
      <c r="K14" s="1" t="s">
        <v>15</v>
      </c>
      <c r="L14" s="1">
        <v>729</v>
      </c>
      <c r="M14" s="1" t="s">
        <v>16</v>
      </c>
      <c r="N14" s="1" t="s">
        <v>17</v>
      </c>
      <c r="O14" s="4">
        <v>42551</v>
      </c>
      <c r="P14" s="1" t="s">
        <v>20</v>
      </c>
      <c r="Q14" s="1" t="s">
        <v>19</v>
      </c>
    </row>
    <row r="15" spans="1:21" x14ac:dyDescent="0.25">
      <c r="A15">
        <v>121</v>
      </c>
      <c r="B15" s="6">
        <v>21521</v>
      </c>
      <c r="C15" s="6">
        <v>5908</v>
      </c>
      <c r="D15" s="6">
        <v>31</v>
      </c>
      <c r="E15" s="52">
        <f t="shared" si="2"/>
        <v>0.62341736093748779</v>
      </c>
      <c r="F15" s="50">
        <f>IF(I15,Grafiek_kalibratiemetingen!$R$13*Kalibratiemetingen!C15+Grafiek_kalibratiemetingen!$R$14,TRIM(""))</f>
        <v>14.476582639062512</v>
      </c>
      <c r="G15" s="5">
        <v>15.1</v>
      </c>
      <c r="H15" s="5"/>
      <c r="I15" s="2">
        <f>IF(IF(Kalibratiemetingen!C15&gt;0,1,0)+IF(Kalibratiemetingen!G15&gt;0,1,0)=2,1,0)</f>
        <v>1</v>
      </c>
      <c r="K15" t="s">
        <v>15</v>
      </c>
      <c r="L15">
        <v>729</v>
      </c>
      <c r="M15" t="s">
        <v>16</v>
      </c>
      <c r="N15" t="s">
        <v>17</v>
      </c>
      <c r="O15" s="7">
        <v>42551</v>
      </c>
      <c r="P15" t="s">
        <v>20</v>
      </c>
      <c r="Q15" t="s">
        <v>21</v>
      </c>
    </row>
    <row r="16" spans="1:21" x14ac:dyDescent="0.25">
      <c r="A16">
        <v>8892</v>
      </c>
      <c r="B16" s="6">
        <v>22250</v>
      </c>
      <c r="C16" s="6">
        <v>3614</v>
      </c>
      <c r="D16" s="6">
        <v>25</v>
      </c>
      <c r="E16" s="52">
        <f t="shared" si="2"/>
        <v>-0.11161994975037004</v>
      </c>
      <c r="F16" s="50">
        <f>IF(I16,Grafiek_kalibratiemetingen!$R$13*Kalibratiemetingen!C16+Grafiek_kalibratiemetingen!$R$14,TRIM(""))</f>
        <v>11.311619949750369</v>
      </c>
      <c r="G16" s="5">
        <v>11.2</v>
      </c>
      <c r="H16" s="5">
        <v>31.3</v>
      </c>
      <c r="I16" s="2">
        <f>IF(IF(Kalibratiemetingen!C16&gt;0,1,0)+IF(Kalibratiemetingen!G16&gt;0,1,0)=2,1,0)</f>
        <v>1</v>
      </c>
      <c r="J16" t="s">
        <v>22</v>
      </c>
      <c r="K16" t="s">
        <v>15</v>
      </c>
      <c r="L16">
        <v>729</v>
      </c>
      <c r="M16" t="s">
        <v>16</v>
      </c>
      <c r="N16" t="s">
        <v>17</v>
      </c>
      <c r="O16" s="7">
        <v>42556</v>
      </c>
      <c r="P16" t="s">
        <v>18</v>
      </c>
    </row>
    <row r="17" spans="1:17" x14ac:dyDescent="0.25">
      <c r="A17">
        <v>175</v>
      </c>
      <c r="B17" s="6">
        <v>22353</v>
      </c>
      <c r="C17" s="6">
        <v>3713</v>
      </c>
      <c r="D17" s="6">
        <v>26</v>
      </c>
      <c r="E17" s="52">
        <f t="shared" si="2"/>
        <v>-0.24820726720542652</v>
      </c>
      <c r="F17" s="50">
        <f>IF(I17,Grafiek_kalibratiemetingen!$R$13*Kalibratiemetingen!C17+Grafiek_kalibratiemetingen!$R$14,TRIM(""))</f>
        <v>11.448207267205426</v>
      </c>
      <c r="G17" s="5">
        <v>11.2</v>
      </c>
      <c r="H17" s="5">
        <v>31.3</v>
      </c>
      <c r="I17" s="2">
        <f>IF(IF(Kalibratiemetingen!C17&gt;0,1,0)+IF(Kalibratiemetingen!G17&gt;0,1,0)=2,1,0)</f>
        <v>1</v>
      </c>
      <c r="J17" t="s">
        <v>22</v>
      </c>
      <c r="K17" t="s">
        <v>15</v>
      </c>
      <c r="L17">
        <v>729</v>
      </c>
      <c r="M17" t="s">
        <v>16</v>
      </c>
      <c r="N17" t="s">
        <v>17</v>
      </c>
      <c r="O17" s="7">
        <v>42556</v>
      </c>
      <c r="P17" t="s">
        <v>18</v>
      </c>
    </row>
    <row r="18" spans="1:17" x14ac:dyDescent="0.25">
      <c r="A18" s="8">
        <v>212</v>
      </c>
      <c r="B18" s="10">
        <v>22372</v>
      </c>
      <c r="C18" s="10">
        <v>4436</v>
      </c>
      <c r="D18" s="10">
        <v>26</v>
      </c>
      <c r="E18" s="52">
        <f t="shared" si="2"/>
        <v>2.0542914144106668</v>
      </c>
      <c r="F18" s="50">
        <f>IF(I18,Grafiek_kalibratiemetingen!$R$13*Kalibratiemetingen!C18+Grafiek_kalibratiemetingen!$R$14,TRIM(""))</f>
        <v>12.445708585589333</v>
      </c>
      <c r="G18" s="9">
        <v>14.5</v>
      </c>
      <c r="H18" s="9">
        <v>31.5</v>
      </c>
      <c r="I18" s="2">
        <f>IF(IF(Kalibratiemetingen!C18&gt;0,1,0)+IF(Kalibratiemetingen!G18&gt;0,1,0)=2,1,0)</f>
        <v>1</v>
      </c>
      <c r="J18" s="8" t="s">
        <v>22</v>
      </c>
      <c r="K18" s="8" t="s">
        <v>15</v>
      </c>
      <c r="L18" s="8">
        <v>729</v>
      </c>
      <c r="M18" s="8" t="s">
        <v>16</v>
      </c>
      <c r="N18" s="8" t="s">
        <v>17</v>
      </c>
      <c r="O18" s="11">
        <v>42556</v>
      </c>
      <c r="P18" s="8" t="s">
        <v>18</v>
      </c>
    </row>
    <row r="19" spans="1:17" x14ac:dyDescent="0.25">
      <c r="A19">
        <v>173</v>
      </c>
      <c r="B19" s="13">
        <v>22366</v>
      </c>
      <c r="C19" s="13">
        <v>1680</v>
      </c>
      <c r="D19" s="13">
        <v>26</v>
      </c>
      <c r="E19" s="52">
        <f t="shared" si="2"/>
        <v>1.1566615851797479</v>
      </c>
      <c r="F19" s="50">
        <f>IF(I19,Grafiek_kalibratiemetingen!$R$13*Kalibratiemetingen!C19+Grafiek_kalibratiemetingen!$R$14,TRIM(""))</f>
        <v>8.6433384148202528</v>
      </c>
      <c r="G19" s="12">
        <v>9.8000000000000007</v>
      </c>
      <c r="H19" s="12">
        <v>31.4</v>
      </c>
      <c r="I19" s="2">
        <f>IF(IF(Kalibratiemetingen!C19&gt;0,1,0)+IF(Kalibratiemetingen!G19&gt;0,1,0)=2,1,0)</f>
        <v>1</v>
      </c>
      <c r="J19" t="s">
        <v>22</v>
      </c>
      <c r="K19" t="s">
        <v>15</v>
      </c>
      <c r="L19">
        <v>729</v>
      </c>
      <c r="M19" t="s">
        <v>16</v>
      </c>
      <c r="N19" t="s">
        <v>17</v>
      </c>
      <c r="O19" s="7">
        <v>42556</v>
      </c>
      <c r="P19" t="s">
        <v>18</v>
      </c>
    </row>
    <row r="20" spans="1:17" x14ac:dyDescent="0.25">
      <c r="A20">
        <v>174</v>
      </c>
      <c r="B20" s="13">
        <v>22367</v>
      </c>
      <c r="C20" s="13">
        <v>3546</v>
      </c>
      <c r="D20" s="13">
        <v>26</v>
      </c>
      <c r="E20" s="52">
        <f t="shared" si="2"/>
        <v>-0.21780239836709647</v>
      </c>
      <c r="F20" s="50">
        <f>IF(I20,Grafiek_kalibratiemetingen!$R$13*Kalibratiemetingen!C20+Grafiek_kalibratiemetingen!$R$14,TRIM(""))</f>
        <v>11.217802398367096</v>
      </c>
      <c r="G20" s="12">
        <v>11</v>
      </c>
      <c r="H20" s="12">
        <v>31.3</v>
      </c>
      <c r="I20" s="2">
        <f>IF(IF(Kalibratiemetingen!C20&gt;0,1,0)+IF(Kalibratiemetingen!G20&gt;0,1,0)=2,1,0)</f>
        <v>1</v>
      </c>
      <c r="J20" t="s">
        <v>22</v>
      </c>
      <c r="K20" t="s">
        <v>15</v>
      </c>
      <c r="L20">
        <v>729</v>
      </c>
      <c r="M20" t="s">
        <v>16</v>
      </c>
      <c r="N20" t="s">
        <v>17</v>
      </c>
      <c r="O20" s="7">
        <v>42556</v>
      </c>
      <c r="P20" t="s">
        <v>18</v>
      </c>
    </row>
    <row r="21" spans="1:17" x14ac:dyDescent="0.25">
      <c r="A21">
        <v>8894</v>
      </c>
      <c r="B21" s="13">
        <v>22306</v>
      </c>
      <c r="C21" s="13">
        <v>5720</v>
      </c>
      <c r="D21" s="13">
        <v>26</v>
      </c>
      <c r="E21" s="52">
        <f t="shared" si="2"/>
        <v>-0.41720470288523082</v>
      </c>
      <c r="F21" s="50">
        <f>IF(I21,Grafiek_kalibratiemetingen!$R$13*Kalibratiemetingen!C21+Grafiek_kalibratiemetingen!$R$14,TRIM(""))</f>
        <v>14.217204702885232</v>
      </c>
      <c r="G21" s="12">
        <v>13.8</v>
      </c>
      <c r="H21" s="12">
        <v>31.8</v>
      </c>
      <c r="I21" s="2">
        <f>IF(IF(Kalibratiemetingen!C21&gt;0,1,0)+IF(Kalibratiemetingen!G21&gt;0,1,0)=2,1,0)</f>
        <v>1</v>
      </c>
      <c r="J21" t="s">
        <v>22</v>
      </c>
      <c r="K21" t="s">
        <v>15</v>
      </c>
      <c r="L21">
        <v>729</v>
      </c>
      <c r="M21" t="s">
        <v>16</v>
      </c>
      <c r="N21" t="s">
        <v>17</v>
      </c>
      <c r="O21" s="7">
        <v>42556</v>
      </c>
      <c r="P21" t="s">
        <v>18</v>
      </c>
    </row>
    <row r="22" spans="1:17" x14ac:dyDescent="0.25">
      <c r="A22">
        <v>8895</v>
      </c>
      <c r="B22" s="13">
        <v>22306</v>
      </c>
      <c r="C22" s="13">
        <v>4329</v>
      </c>
      <c r="D22" s="13">
        <v>26</v>
      </c>
      <c r="E22" s="52">
        <f t="shared" si="2"/>
        <v>-0.49808390914800604</v>
      </c>
      <c r="F22" s="50">
        <f>IF(I22,Grafiek_kalibratiemetingen!$R$13*Kalibratiemetingen!C22+Grafiek_kalibratiemetingen!$R$14,TRIM(""))</f>
        <v>12.298083909148007</v>
      </c>
      <c r="G22" s="12">
        <v>11.8</v>
      </c>
      <c r="H22" s="12">
        <v>31.7</v>
      </c>
      <c r="I22" s="2">
        <f>IF(IF(Kalibratiemetingen!C22&gt;0,1,0)+IF(Kalibratiemetingen!G22&gt;0,1,0)=2,1,0)</f>
        <v>1</v>
      </c>
      <c r="J22" t="s">
        <v>22</v>
      </c>
      <c r="K22" t="s">
        <v>15</v>
      </c>
      <c r="L22">
        <v>729</v>
      </c>
      <c r="M22" t="s">
        <v>16</v>
      </c>
      <c r="N22" t="s">
        <v>17</v>
      </c>
      <c r="O22" s="7">
        <v>42556</v>
      </c>
      <c r="P22" t="s">
        <v>18</v>
      </c>
    </row>
    <row r="23" spans="1:17" x14ac:dyDescent="0.25">
      <c r="A23">
        <v>8840</v>
      </c>
      <c r="B23" s="13">
        <v>22203</v>
      </c>
      <c r="C23" s="13">
        <v>3097</v>
      </c>
      <c r="D23" s="13">
        <v>25</v>
      </c>
      <c r="E23" s="52">
        <f t="shared" si="2"/>
        <v>0.20166937473715407</v>
      </c>
      <c r="F23" s="50">
        <f>IF(I23,Grafiek_kalibratiemetingen!$R$13*Kalibratiemetingen!C23+Grafiek_kalibratiemetingen!$R$14,TRIM(""))</f>
        <v>10.598330625262847</v>
      </c>
      <c r="G23" s="12">
        <v>10.8</v>
      </c>
      <c r="H23" s="12">
        <v>31.6</v>
      </c>
      <c r="I23" s="2">
        <f>IF(IF(Kalibratiemetingen!C23&gt;0,1,0)+IF(Kalibratiemetingen!G23&gt;0,1,0)=2,1,0)</f>
        <v>1</v>
      </c>
      <c r="J23" t="s">
        <v>22</v>
      </c>
      <c r="K23" t="s">
        <v>15</v>
      </c>
      <c r="L23">
        <v>729</v>
      </c>
      <c r="M23" t="s">
        <v>16</v>
      </c>
      <c r="N23" t="s">
        <v>17</v>
      </c>
      <c r="O23" s="7">
        <v>42556</v>
      </c>
      <c r="P23" t="s">
        <v>20</v>
      </c>
    </row>
    <row r="24" spans="1:17" x14ac:dyDescent="0.25">
      <c r="A24">
        <v>8850</v>
      </c>
      <c r="B24" s="13">
        <v>22217</v>
      </c>
      <c r="C24" s="13">
        <v>5232</v>
      </c>
      <c r="D24" s="13">
        <v>25</v>
      </c>
      <c r="E24" s="52">
        <f t="shared" si="2"/>
        <v>-0.14392580472292771</v>
      </c>
      <c r="F24" s="50">
        <f>IF(I24,Grafiek_kalibratiemetingen!$R$13*Kalibratiemetingen!C24+Grafiek_kalibratiemetingen!$R$14,TRIM(""))</f>
        <v>13.543925804722928</v>
      </c>
      <c r="G24" s="12">
        <v>13.4</v>
      </c>
      <c r="H24" s="12">
        <v>31.4</v>
      </c>
      <c r="I24" s="2">
        <f>IF(IF(Kalibratiemetingen!C24&gt;0,1,0)+IF(Kalibratiemetingen!G24&gt;0,1,0)=2,1,0)</f>
        <v>1</v>
      </c>
      <c r="J24" t="s">
        <v>22</v>
      </c>
      <c r="K24" t="s">
        <v>15</v>
      </c>
      <c r="L24">
        <v>729</v>
      </c>
      <c r="M24" t="s">
        <v>16</v>
      </c>
      <c r="N24" t="s">
        <v>17</v>
      </c>
      <c r="O24" s="7">
        <v>42556</v>
      </c>
      <c r="P24" t="s">
        <v>20</v>
      </c>
    </row>
    <row r="25" spans="1:17" x14ac:dyDescent="0.25">
      <c r="A25">
        <v>8852</v>
      </c>
      <c r="B25" s="13">
        <v>22215</v>
      </c>
      <c r="C25" s="13">
        <v>2723</v>
      </c>
      <c r="D25" s="13">
        <v>25</v>
      </c>
      <c r="E25" s="52">
        <f t="shared" si="2"/>
        <v>0.71766590734515034</v>
      </c>
      <c r="F25" s="50">
        <f>IF(I25,Grafiek_kalibratiemetingen!$R$13*Kalibratiemetingen!C25+Grafiek_kalibratiemetingen!$R$14,TRIM(""))</f>
        <v>10.08233409265485</v>
      </c>
      <c r="G25" s="12">
        <v>10.8</v>
      </c>
      <c r="H25" s="12">
        <v>31.5</v>
      </c>
      <c r="I25" s="2">
        <f>IF(IF(Kalibratiemetingen!C25&gt;0,1,0)+IF(Kalibratiemetingen!G25&gt;0,1,0)=2,1,0)</f>
        <v>1</v>
      </c>
      <c r="J25" t="s">
        <v>22</v>
      </c>
      <c r="K25" t="s">
        <v>15</v>
      </c>
      <c r="L25">
        <v>729</v>
      </c>
      <c r="M25" t="s">
        <v>16</v>
      </c>
      <c r="N25" t="s">
        <v>17</v>
      </c>
      <c r="O25" s="7">
        <v>42556</v>
      </c>
      <c r="P25" t="s">
        <v>20</v>
      </c>
    </row>
    <row r="26" spans="1:17" x14ac:dyDescent="0.25">
      <c r="A26">
        <v>8851</v>
      </c>
      <c r="B26" s="13">
        <v>22216</v>
      </c>
      <c r="C26" s="13">
        <v>3339</v>
      </c>
      <c r="D26" s="13">
        <v>26</v>
      </c>
      <c r="E26" s="52">
        <f t="shared" si="2"/>
        <v>-0.13221073459742883</v>
      </c>
      <c r="F26" s="50">
        <f>IF(I26,Grafiek_kalibratiemetingen!$R$13*Kalibratiemetingen!C26+Grafiek_kalibratiemetingen!$R$14,TRIM(""))</f>
        <v>10.93221073459743</v>
      </c>
      <c r="G26" s="12">
        <v>10.8</v>
      </c>
      <c r="H26" s="12">
        <v>31.5</v>
      </c>
      <c r="I26" s="2">
        <f>IF(IF(Kalibratiemetingen!C26&gt;0,1,0)+IF(Kalibratiemetingen!G26&gt;0,1,0)=2,1,0)</f>
        <v>1</v>
      </c>
      <c r="J26" t="s">
        <v>22</v>
      </c>
      <c r="K26" t="s">
        <v>15</v>
      </c>
      <c r="L26">
        <v>729</v>
      </c>
      <c r="M26" t="s">
        <v>16</v>
      </c>
      <c r="N26" t="s">
        <v>17</v>
      </c>
      <c r="O26" s="7">
        <v>42556</v>
      </c>
      <c r="P26" t="s">
        <v>20</v>
      </c>
    </row>
    <row r="27" spans="1:17" x14ac:dyDescent="0.25">
      <c r="A27">
        <v>8858</v>
      </c>
      <c r="B27" s="13">
        <v>22212</v>
      </c>
      <c r="C27" s="13">
        <v>3076</v>
      </c>
      <c r="D27" s="13">
        <v>26</v>
      </c>
      <c r="E27" s="52">
        <f t="shared" si="2"/>
        <v>0.23064244207610685</v>
      </c>
      <c r="F27" s="50">
        <f>IF(I27,Grafiek_kalibratiemetingen!$R$13*Kalibratiemetingen!C27+Grafiek_kalibratiemetingen!$R$14,TRIM(""))</f>
        <v>10.569357557923894</v>
      </c>
      <c r="G27" s="12">
        <v>10.8</v>
      </c>
      <c r="H27" s="12">
        <v>31.6</v>
      </c>
      <c r="I27" s="2">
        <f>IF(IF(Kalibratiemetingen!C27&gt;0,1,0)+IF(Kalibratiemetingen!G27&gt;0,1,0)=2,1,0)</f>
        <v>1</v>
      </c>
      <c r="J27" t="s">
        <v>22</v>
      </c>
      <c r="K27" t="s">
        <v>15</v>
      </c>
      <c r="L27">
        <v>729</v>
      </c>
      <c r="M27" t="s">
        <v>16</v>
      </c>
      <c r="N27" t="s">
        <v>17</v>
      </c>
      <c r="O27" s="7">
        <v>42556</v>
      </c>
      <c r="P27" t="s">
        <v>20</v>
      </c>
    </row>
    <row r="28" spans="1:17" x14ac:dyDescent="0.25">
      <c r="A28">
        <v>9200</v>
      </c>
      <c r="B28" s="13">
        <v>21798</v>
      </c>
      <c r="C28" s="13">
        <v>5479</v>
      </c>
      <c r="D28" s="13">
        <v>29</v>
      </c>
      <c r="E28" s="52">
        <f t="shared" si="2"/>
        <v>0.2152957365760706</v>
      </c>
      <c r="F28" s="50">
        <f>IF(I28,Grafiek_kalibratiemetingen!$R$13*Kalibratiemetingen!C28+Grafiek_kalibratiemetingen!$R$14,TRIM(""))</f>
        <v>13.884704263423929</v>
      </c>
      <c r="G28" s="12">
        <v>14.1</v>
      </c>
      <c r="H28" s="12">
        <v>28.7</v>
      </c>
      <c r="I28" s="2">
        <f>IF(IF(Kalibratiemetingen!C28&gt;0,1,0)+IF(Kalibratiemetingen!G28&gt;0,1,0)=2,1,0)</f>
        <v>1</v>
      </c>
      <c r="J28" t="s">
        <v>23</v>
      </c>
      <c r="K28" t="s">
        <v>15</v>
      </c>
      <c r="L28">
        <v>729</v>
      </c>
      <c r="M28" t="s">
        <v>16</v>
      </c>
      <c r="N28" t="s">
        <v>17</v>
      </c>
      <c r="O28" s="7">
        <v>42562</v>
      </c>
      <c r="P28" t="s">
        <v>18</v>
      </c>
      <c r="Q28" t="s">
        <v>91</v>
      </c>
    </row>
    <row r="29" spans="1:17" x14ac:dyDescent="0.25">
      <c r="A29">
        <v>9201</v>
      </c>
      <c r="B29" s="13">
        <v>21874</v>
      </c>
      <c r="C29" s="13">
        <v>5222</v>
      </c>
      <c r="D29" s="13">
        <v>29</v>
      </c>
      <c r="E29" s="52">
        <f t="shared" si="2"/>
        <v>0.1698708940099074</v>
      </c>
      <c r="F29" s="50">
        <f>IF(I29,Grafiek_kalibratiemetingen!$R$13*Kalibratiemetingen!C29+Grafiek_kalibratiemetingen!$R$14,TRIM(""))</f>
        <v>13.530129105990092</v>
      </c>
      <c r="G29" s="12">
        <v>13.7</v>
      </c>
      <c r="H29" s="12">
        <v>29</v>
      </c>
      <c r="I29" s="2">
        <f>IF(IF(Kalibratiemetingen!C29&gt;0,1,0)+IF(Kalibratiemetingen!G29&gt;0,1,0)=2,1,0)</f>
        <v>1</v>
      </c>
      <c r="J29" t="s">
        <v>23</v>
      </c>
      <c r="K29" t="s">
        <v>15</v>
      </c>
      <c r="L29">
        <v>729</v>
      </c>
      <c r="M29" t="s">
        <v>16</v>
      </c>
      <c r="N29" t="s">
        <v>17</v>
      </c>
      <c r="O29" s="7">
        <v>42562</v>
      </c>
      <c r="P29" t="s">
        <v>18</v>
      </c>
    </row>
    <row r="30" spans="1:17" x14ac:dyDescent="0.25">
      <c r="A30">
        <v>9199</v>
      </c>
      <c r="B30" s="13">
        <v>21900</v>
      </c>
      <c r="C30" s="13">
        <v>4905</v>
      </c>
      <c r="D30" s="13">
        <v>29</v>
      </c>
      <c r="E30" s="52">
        <f t="shared" si="2"/>
        <v>7.2262438407477703E-3</v>
      </c>
      <c r="F30" s="50">
        <f>IF(I30,Grafiek_kalibratiemetingen!$R$13*Kalibratiemetingen!C30+Grafiek_kalibratiemetingen!$R$14,TRIM(""))</f>
        <v>13.092773756159252</v>
      </c>
      <c r="G30" s="12">
        <v>13.1</v>
      </c>
      <c r="H30" s="12">
        <v>28.5</v>
      </c>
      <c r="I30" s="2">
        <f>IF(IF(Kalibratiemetingen!C30&gt;0,1,0)+IF(Kalibratiemetingen!G30&gt;0,1,0)=2,1,0)</f>
        <v>1</v>
      </c>
      <c r="J30" t="s">
        <v>23</v>
      </c>
      <c r="K30" t="s">
        <v>15</v>
      </c>
      <c r="L30">
        <v>729</v>
      </c>
      <c r="M30" t="s">
        <v>16</v>
      </c>
      <c r="N30" t="s">
        <v>17</v>
      </c>
      <c r="O30" s="7">
        <v>42562</v>
      </c>
      <c r="P30" t="s">
        <v>18</v>
      </c>
    </row>
    <row r="31" spans="1:17" x14ac:dyDescent="0.25">
      <c r="C31" s="13"/>
      <c r="D31" s="53" t="str">
        <f>E31</f>
        <v/>
      </c>
      <c r="E31" s="52" t="str">
        <f t="shared" si="2"/>
        <v/>
      </c>
      <c r="F31" s="50" t="str">
        <f>IF(I31,Grafiek_kalibratiemetingen!$R$13*Kalibratiemetingen!C31+Grafiek_kalibratiemetingen!$R$14,TRIM(""))</f>
        <v/>
      </c>
      <c r="G31" s="12">
        <v>14.3</v>
      </c>
      <c r="H31" s="12">
        <v>28.5</v>
      </c>
      <c r="I31" s="2">
        <f>IF(IF(Kalibratiemetingen!C31&gt;0,1,0)+IF(Kalibratiemetingen!G31&gt;0,1,0)=2,1,0)</f>
        <v>0</v>
      </c>
      <c r="J31" t="s">
        <v>23</v>
      </c>
      <c r="K31" t="s">
        <v>15</v>
      </c>
      <c r="L31">
        <v>729</v>
      </c>
      <c r="M31" t="s">
        <v>16</v>
      </c>
      <c r="N31" t="s">
        <v>17</v>
      </c>
      <c r="O31" s="7">
        <v>42562</v>
      </c>
      <c r="P31" t="s">
        <v>18</v>
      </c>
    </row>
    <row r="32" spans="1:17" x14ac:dyDescent="0.25">
      <c r="A32">
        <v>9192</v>
      </c>
      <c r="B32" s="13">
        <v>21962</v>
      </c>
      <c r="C32" s="13">
        <v>4857</v>
      </c>
      <c r="D32" s="13">
        <v>30</v>
      </c>
      <c r="E32" s="52">
        <f t="shared" si="2"/>
        <v>-0.42654960224164817</v>
      </c>
      <c r="F32" s="50">
        <f>IF(I32,Grafiek_kalibratiemetingen!$R$13*Kalibratiemetingen!C32+Grafiek_kalibratiemetingen!$R$14,TRIM(""))</f>
        <v>13.026549602241648</v>
      </c>
      <c r="G32" s="12">
        <v>12.6</v>
      </c>
      <c r="H32" s="12">
        <v>28.1</v>
      </c>
      <c r="I32" s="2">
        <f>IF(IF(Kalibratiemetingen!C32&gt;0,1,0)+IF(Kalibratiemetingen!G32&gt;0,1,0)=2,1,0)</f>
        <v>1</v>
      </c>
      <c r="J32" t="s">
        <v>23</v>
      </c>
      <c r="K32" t="s">
        <v>15</v>
      </c>
      <c r="L32">
        <v>729</v>
      </c>
      <c r="M32" t="s">
        <v>16</v>
      </c>
      <c r="N32" t="s">
        <v>17</v>
      </c>
      <c r="O32" s="7">
        <v>42562</v>
      </c>
      <c r="P32" t="s">
        <v>18</v>
      </c>
    </row>
    <row r="33" spans="1:17" x14ac:dyDescent="0.25">
      <c r="A33">
        <v>9165</v>
      </c>
      <c r="B33" s="13">
        <v>21987</v>
      </c>
      <c r="C33" s="13">
        <v>4007</v>
      </c>
      <c r="D33" s="13">
        <v>30</v>
      </c>
      <c r="E33" s="52">
        <f t="shared" si="2"/>
        <v>-5.3830209950747943E-2</v>
      </c>
      <c r="F33" s="50">
        <f>IF(I33,Grafiek_kalibratiemetingen!$R$13*Kalibratiemetingen!C33+Grafiek_kalibratiemetingen!$R$14,TRIM(""))</f>
        <v>11.853830209950749</v>
      </c>
      <c r="G33" s="12">
        <v>11.8</v>
      </c>
      <c r="H33" s="12">
        <v>27.8</v>
      </c>
      <c r="I33" s="2">
        <f>IF(IF(Kalibratiemetingen!C33&gt;0,1,0)+IF(Kalibratiemetingen!G33&gt;0,1,0)=2,1,0)</f>
        <v>1</v>
      </c>
      <c r="J33" t="s">
        <v>23</v>
      </c>
      <c r="K33" t="s">
        <v>15</v>
      </c>
      <c r="L33">
        <v>729</v>
      </c>
      <c r="M33" t="s">
        <v>16</v>
      </c>
      <c r="N33" t="s">
        <v>17</v>
      </c>
      <c r="O33" s="7">
        <v>42562</v>
      </c>
      <c r="P33" t="s">
        <v>18</v>
      </c>
    </row>
    <row r="34" spans="1:17" x14ac:dyDescent="0.25">
      <c r="A34">
        <v>9162</v>
      </c>
      <c r="B34" s="13">
        <v>22004</v>
      </c>
      <c r="C34" s="13">
        <v>5068</v>
      </c>
      <c r="D34" s="13">
        <v>30</v>
      </c>
      <c r="E34" s="52">
        <f t="shared" si="2"/>
        <v>-0.21765994550444745</v>
      </c>
      <c r="F34" s="50">
        <f>IF(I34,Grafiek_kalibratiemetingen!$R$13*Kalibratiemetingen!C34+Grafiek_kalibratiemetingen!$R$14,TRIM(""))</f>
        <v>13.317659945504447</v>
      </c>
      <c r="G34" s="12">
        <v>13.1</v>
      </c>
      <c r="H34" s="12">
        <v>27.5</v>
      </c>
      <c r="I34" s="2">
        <f>IF(IF(Kalibratiemetingen!C34&gt;0,1,0)+IF(Kalibratiemetingen!G34&gt;0,1,0)=2,1,0)</f>
        <v>1</v>
      </c>
      <c r="J34" t="s">
        <v>23</v>
      </c>
      <c r="K34" t="s">
        <v>15</v>
      </c>
      <c r="L34">
        <v>729</v>
      </c>
      <c r="M34" t="s">
        <v>16</v>
      </c>
      <c r="N34" t="s">
        <v>17</v>
      </c>
      <c r="O34" s="7">
        <v>42562</v>
      </c>
      <c r="P34" t="s">
        <v>18</v>
      </c>
    </row>
    <row r="35" spans="1:17" x14ac:dyDescent="0.25">
      <c r="A35">
        <v>9163</v>
      </c>
      <c r="B35" s="13">
        <v>22009</v>
      </c>
      <c r="C35" s="13">
        <v>5386</v>
      </c>
      <c r="D35" s="13">
        <v>30</v>
      </c>
      <c r="E35" s="52">
        <f t="shared" si="2"/>
        <v>-0.65639496520857143</v>
      </c>
      <c r="F35" s="50">
        <f>IF(I35,Grafiek_kalibratiemetingen!$R$13*Kalibratiemetingen!C35+Grafiek_kalibratiemetingen!$R$14,TRIM(""))</f>
        <v>13.756394965208571</v>
      </c>
      <c r="G35" s="12">
        <v>13.1</v>
      </c>
      <c r="H35" s="12">
        <v>27.6</v>
      </c>
      <c r="I35" s="2">
        <f>IF(IF(Kalibratiemetingen!C35&gt;0,1,0)+IF(Kalibratiemetingen!G35&gt;0,1,0)=2,1,0)</f>
        <v>1</v>
      </c>
      <c r="J35" t="s">
        <v>24</v>
      </c>
      <c r="K35" t="s">
        <v>15</v>
      </c>
      <c r="L35">
        <v>729</v>
      </c>
      <c r="M35" t="s">
        <v>16</v>
      </c>
      <c r="N35" t="s">
        <v>17</v>
      </c>
      <c r="O35" s="7">
        <v>42562</v>
      </c>
      <c r="P35" t="s">
        <v>18</v>
      </c>
    </row>
    <row r="36" spans="1:17" x14ac:dyDescent="0.25">
      <c r="A36">
        <v>9164</v>
      </c>
      <c r="B36" s="13">
        <v>22016</v>
      </c>
      <c r="C36" s="13">
        <v>5589</v>
      </c>
      <c r="D36" s="13">
        <v>30</v>
      </c>
      <c r="E36" s="52">
        <f t="shared" si="2"/>
        <v>-0.13646794948510355</v>
      </c>
      <c r="F36" s="50">
        <f>IF(I36,Grafiek_kalibratiemetingen!$R$13*Kalibratiemetingen!C36+Grafiek_kalibratiemetingen!$R$14,TRIM(""))</f>
        <v>14.036467949485104</v>
      </c>
      <c r="G36" s="12">
        <v>13.9</v>
      </c>
      <c r="H36" s="12">
        <v>27.5</v>
      </c>
      <c r="I36" s="2">
        <f>IF(IF(Kalibratiemetingen!C36&gt;0,1,0)+IF(Kalibratiemetingen!G36&gt;0,1,0)=2,1,0)</f>
        <v>1</v>
      </c>
      <c r="J36" t="s">
        <v>24</v>
      </c>
      <c r="K36" t="s">
        <v>15</v>
      </c>
      <c r="L36">
        <v>729</v>
      </c>
      <c r="M36" t="s">
        <v>16</v>
      </c>
      <c r="N36" t="s">
        <v>17</v>
      </c>
      <c r="O36" s="7">
        <v>42562</v>
      </c>
      <c r="P36" t="s">
        <v>18</v>
      </c>
    </row>
    <row r="37" spans="1:17" x14ac:dyDescent="0.25">
      <c r="A37">
        <v>195</v>
      </c>
      <c r="B37" s="13">
        <v>22050</v>
      </c>
      <c r="C37" s="13">
        <v>4876</v>
      </c>
      <c r="D37" s="13">
        <v>30</v>
      </c>
      <c r="E37" s="52">
        <f t="shared" si="2"/>
        <v>-0.25276332983403194</v>
      </c>
      <c r="F37" s="50">
        <f>IF(I37,Grafiek_kalibratiemetingen!$R$13*Kalibratiemetingen!C37+Grafiek_kalibratiemetingen!$R$14,TRIM(""))</f>
        <v>13.052763329834033</v>
      </c>
      <c r="G37" s="12">
        <v>12.8</v>
      </c>
      <c r="H37" s="12">
        <v>27.5</v>
      </c>
      <c r="I37" s="2">
        <f>IF(IF(Kalibratiemetingen!C37&gt;0,1,0)+IF(Kalibratiemetingen!G37&gt;0,1,0)=2,1,0)</f>
        <v>1</v>
      </c>
      <c r="J37" t="s">
        <v>24</v>
      </c>
      <c r="K37" t="s">
        <v>15</v>
      </c>
      <c r="L37">
        <v>729</v>
      </c>
      <c r="M37" t="s">
        <v>16</v>
      </c>
      <c r="N37" t="s">
        <v>17</v>
      </c>
      <c r="O37" s="7">
        <v>42562</v>
      </c>
      <c r="P37" t="s">
        <v>18</v>
      </c>
    </row>
    <row r="38" spans="1:17" x14ac:dyDescent="0.25">
      <c r="A38">
        <v>8932</v>
      </c>
      <c r="B38" s="13">
        <v>21987</v>
      </c>
      <c r="C38" s="13">
        <v>3899</v>
      </c>
      <c r="D38" s="13">
        <v>30</v>
      </c>
      <c r="E38" s="52">
        <f t="shared" si="2"/>
        <v>-0.30482586363614139</v>
      </c>
      <c r="F38" s="50">
        <f>IF(I38,Grafiek_kalibratiemetingen!$R$13*Kalibratiemetingen!C38+Grafiek_kalibratiemetingen!$R$14,TRIM(""))</f>
        <v>11.704825863636142</v>
      </c>
      <c r="G38" s="12">
        <v>11.4</v>
      </c>
      <c r="H38" s="12">
        <v>27.7</v>
      </c>
      <c r="I38" s="2">
        <f>IF(IF(Kalibratiemetingen!C38&gt;0,1,0)+IF(Kalibratiemetingen!G38&gt;0,1,0)=2,1,0)</f>
        <v>1</v>
      </c>
      <c r="J38" t="s">
        <v>24</v>
      </c>
      <c r="K38" t="s">
        <v>15</v>
      </c>
      <c r="L38">
        <v>729</v>
      </c>
      <c r="M38" t="s">
        <v>16</v>
      </c>
      <c r="N38" t="s">
        <v>17</v>
      </c>
      <c r="O38" s="7">
        <v>42562</v>
      </c>
      <c r="P38" t="s">
        <v>18</v>
      </c>
    </row>
    <row r="39" spans="1:17" x14ac:dyDescent="0.25">
      <c r="A39">
        <v>9161</v>
      </c>
      <c r="B39" s="13">
        <v>21945</v>
      </c>
      <c r="C39" s="13">
        <v>5294</v>
      </c>
      <c r="D39" s="13">
        <v>30</v>
      </c>
      <c r="E39" s="52">
        <f t="shared" si="2"/>
        <v>0.2705346631335015</v>
      </c>
      <c r="F39" s="50">
        <f>IF(I39,Grafiek_kalibratiemetingen!$R$13*Kalibratiemetingen!C39+Grafiek_kalibratiemetingen!$R$14,TRIM(""))</f>
        <v>13.629465336866499</v>
      </c>
      <c r="G39" s="12">
        <v>13.9</v>
      </c>
      <c r="H39" s="12">
        <v>28.1</v>
      </c>
      <c r="I39" s="2">
        <f>IF(IF(Kalibratiemetingen!C39&gt;0,1,0)+IF(Kalibratiemetingen!G39&gt;0,1,0)=2,1,0)</f>
        <v>1</v>
      </c>
      <c r="J39" t="s">
        <v>24</v>
      </c>
      <c r="K39" t="s">
        <v>15</v>
      </c>
      <c r="L39">
        <v>729</v>
      </c>
      <c r="M39" t="s">
        <v>16</v>
      </c>
      <c r="N39" t="s">
        <v>17</v>
      </c>
      <c r="O39" s="7">
        <v>42562</v>
      </c>
      <c r="P39" t="s">
        <v>18</v>
      </c>
    </row>
    <row r="40" spans="1:17" x14ac:dyDescent="0.25">
      <c r="A40">
        <v>9172</v>
      </c>
      <c r="B40" s="13">
        <v>22050</v>
      </c>
      <c r="C40" s="13">
        <v>4076</v>
      </c>
      <c r="D40" s="13">
        <v>30</v>
      </c>
      <c r="E40" s="52">
        <f t="shared" si="2"/>
        <v>-0.34902743120730584</v>
      </c>
      <c r="F40" s="50">
        <f>IF(I40,Grafiek_kalibratiemetingen!$R$13*Kalibratiemetingen!C40+Grafiek_kalibratiemetingen!$R$14,TRIM(""))</f>
        <v>11.949027431207305</v>
      </c>
      <c r="G40" s="12">
        <v>11.6</v>
      </c>
      <c r="H40" s="12">
        <v>28.5</v>
      </c>
      <c r="I40" s="2">
        <f>IF(IF(Kalibratiemetingen!C40&gt;0,1,0)+IF(Kalibratiemetingen!G40&gt;0,1,0)=2,1,0)</f>
        <v>1</v>
      </c>
      <c r="J40" t="s">
        <v>24</v>
      </c>
      <c r="K40" t="s">
        <v>15</v>
      </c>
      <c r="L40">
        <v>729</v>
      </c>
      <c r="M40" t="s">
        <v>16</v>
      </c>
      <c r="N40" t="s">
        <v>17</v>
      </c>
      <c r="O40" s="7">
        <v>42562</v>
      </c>
      <c r="P40" t="s">
        <v>18</v>
      </c>
    </row>
    <row r="41" spans="1:17" x14ac:dyDescent="0.25">
      <c r="A41">
        <v>9205</v>
      </c>
      <c r="B41" s="13">
        <v>22005</v>
      </c>
      <c r="C41">
        <v>5007</v>
      </c>
      <c r="D41" s="13">
        <v>30</v>
      </c>
      <c r="E41" s="52" t="str">
        <f t="shared" si="2"/>
        <v/>
      </c>
      <c r="F41" s="50" t="str">
        <f>IF(I41,Grafiek_kalibratiemetingen!$R$13*Kalibratiemetingen!C41+Grafiek_kalibratiemetingen!$R$14,TRIM(""))</f>
        <v/>
      </c>
      <c r="I41" s="2">
        <f>IF(IF(Kalibratiemetingen!C41&gt;0,1,0)+IF(Kalibratiemetingen!G41&gt;0,1,0)=2,1,0)</f>
        <v>0</v>
      </c>
      <c r="J41" t="s">
        <v>24</v>
      </c>
      <c r="K41" t="s">
        <v>15</v>
      </c>
      <c r="L41">
        <v>729</v>
      </c>
      <c r="M41" t="s">
        <v>16</v>
      </c>
      <c r="N41" t="s">
        <v>17</v>
      </c>
      <c r="O41" s="7">
        <v>42562</v>
      </c>
      <c r="P41" t="s">
        <v>18</v>
      </c>
      <c r="Q41" t="s">
        <v>25</v>
      </c>
    </row>
    <row r="42" spans="1:17" x14ac:dyDescent="0.25">
      <c r="A42">
        <v>9174</v>
      </c>
      <c r="B42" s="13">
        <v>22055</v>
      </c>
      <c r="C42" s="13">
        <v>4731</v>
      </c>
      <c r="D42" s="13">
        <v>30</v>
      </c>
      <c r="E42" s="52">
        <f t="shared" si="2"/>
        <v>-0.15271119820793899</v>
      </c>
      <c r="F42" s="50">
        <f>IF(I42,Grafiek_kalibratiemetingen!$R$13*Kalibratiemetingen!C42+Grafiek_kalibratiemetingen!$R$14,TRIM(""))</f>
        <v>12.852711198207938</v>
      </c>
      <c r="G42" s="12">
        <v>12.7</v>
      </c>
      <c r="H42" s="12">
        <v>28.4</v>
      </c>
      <c r="I42" s="2">
        <f>IF(IF(Kalibratiemetingen!C42&gt;0,1,0)+IF(Kalibratiemetingen!G42&gt;0,1,0)=2,1,0)</f>
        <v>1</v>
      </c>
      <c r="J42" t="s">
        <v>24</v>
      </c>
      <c r="K42" t="s">
        <v>15</v>
      </c>
      <c r="L42">
        <v>729</v>
      </c>
      <c r="M42" t="s">
        <v>16</v>
      </c>
      <c r="N42" t="s">
        <v>17</v>
      </c>
      <c r="O42" s="7">
        <v>42562</v>
      </c>
      <c r="P42" t="s">
        <v>18</v>
      </c>
    </row>
    <row r="43" spans="1:17" x14ac:dyDescent="0.25">
      <c r="A43">
        <v>9204</v>
      </c>
      <c r="B43" s="13">
        <v>22002</v>
      </c>
      <c r="C43">
        <v>5010</v>
      </c>
      <c r="D43" s="13">
        <v>30</v>
      </c>
      <c r="E43" s="52" t="str">
        <f t="shared" si="2"/>
        <v/>
      </c>
      <c r="F43" s="50" t="str">
        <f>IF(I43,Grafiek_kalibratiemetingen!$R$13*Kalibratiemetingen!C43+Grafiek_kalibratiemetingen!$R$14,TRIM(""))</f>
        <v/>
      </c>
      <c r="I43" s="2">
        <f>IF(IF(Kalibratiemetingen!C43&gt;0,1,0)+IF(Kalibratiemetingen!G43&gt;0,1,0)=2,1,0)</f>
        <v>0</v>
      </c>
      <c r="J43" t="s">
        <v>24</v>
      </c>
      <c r="K43" t="s">
        <v>15</v>
      </c>
      <c r="L43">
        <v>729</v>
      </c>
      <c r="M43" t="s">
        <v>16</v>
      </c>
      <c r="N43" t="s">
        <v>17</v>
      </c>
      <c r="O43" s="7">
        <v>42562</v>
      </c>
      <c r="P43" t="s">
        <v>18</v>
      </c>
    </row>
    <row r="44" spans="1:17" x14ac:dyDescent="0.25">
      <c r="A44">
        <v>9175</v>
      </c>
      <c r="B44" s="13">
        <v>21986</v>
      </c>
      <c r="C44" s="13">
        <v>4788</v>
      </c>
      <c r="D44" s="13">
        <v>30</v>
      </c>
      <c r="E44" s="52">
        <f t="shared" si="2"/>
        <v>-0.33135238098509312</v>
      </c>
      <c r="F44" s="50">
        <f>IF(I44,Grafiek_kalibratiemetingen!$R$13*Kalibratiemetingen!C44+Grafiek_kalibratiemetingen!$R$14,TRIM(""))</f>
        <v>12.931352380985093</v>
      </c>
      <c r="G44" s="12">
        <v>12.6</v>
      </c>
      <c r="H44" s="12">
        <v>28.3</v>
      </c>
      <c r="I44" s="2">
        <f>IF(IF(Kalibratiemetingen!C44&gt;0,1,0)+IF(Kalibratiemetingen!G44&gt;0,1,0)=2,1,0)</f>
        <v>1</v>
      </c>
      <c r="J44" t="s">
        <v>24</v>
      </c>
      <c r="K44" t="s">
        <v>15</v>
      </c>
      <c r="L44">
        <v>729</v>
      </c>
      <c r="M44" t="s">
        <v>16</v>
      </c>
      <c r="N44" t="s">
        <v>17</v>
      </c>
      <c r="O44" s="7">
        <v>42562</v>
      </c>
      <c r="P44" t="s">
        <v>18</v>
      </c>
    </row>
    <row r="45" spans="1:17" x14ac:dyDescent="0.25">
      <c r="A45">
        <v>9176</v>
      </c>
      <c r="B45" s="13">
        <v>22032</v>
      </c>
      <c r="C45" s="13">
        <v>4985</v>
      </c>
      <c r="D45" s="13">
        <v>30</v>
      </c>
      <c r="E45" s="52">
        <f t="shared" si="2"/>
        <v>0.39685265397807434</v>
      </c>
      <c r="F45" s="50">
        <f>IF(I45,Grafiek_kalibratiemetingen!$R$13*Kalibratiemetingen!C45+Grafiek_kalibratiemetingen!$R$14,TRIM(""))</f>
        <v>13.203147346021925</v>
      </c>
      <c r="G45" s="12">
        <v>13.6</v>
      </c>
      <c r="H45" s="12">
        <v>28.4</v>
      </c>
      <c r="I45" s="2">
        <f>IF(IF(Kalibratiemetingen!C45&gt;0,1,0)+IF(Kalibratiemetingen!G45&gt;0,1,0)=2,1,0)</f>
        <v>1</v>
      </c>
      <c r="J45" t="s">
        <v>24</v>
      </c>
      <c r="K45" t="s">
        <v>15</v>
      </c>
      <c r="L45">
        <v>729</v>
      </c>
      <c r="M45" t="s">
        <v>16</v>
      </c>
      <c r="N45" t="s">
        <v>17</v>
      </c>
      <c r="O45" s="7">
        <v>42562</v>
      </c>
      <c r="P45" t="s">
        <v>18</v>
      </c>
    </row>
    <row r="46" spans="1:17" x14ac:dyDescent="0.25">
      <c r="A46">
        <v>9173</v>
      </c>
      <c r="B46" s="13">
        <v>22053</v>
      </c>
      <c r="C46" s="13">
        <v>4590</v>
      </c>
      <c r="D46" s="13">
        <v>30</v>
      </c>
      <c r="E46" s="52">
        <f t="shared" si="2"/>
        <v>-0.15817774607497626</v>
      </c>
      <c r="F46" s="50">
        <f>IF(I46,Grafiek_kalibratiemetingen!$R$13*Kalibratiemetingen!C46+Grafiek_kalibratiemetingen!$R$14,TRIM(""))</f>
        <v>12.658177746074976</v>
      </c>
      <c r="G46" s="12">
        <v>12.5</v>
      </c>
      <c r="H46" s="12">
        <v>28.4</v>
      </c>
      <c r="I46" s="2">
        <f>IF(IF(Kalibratiemetingen!C46&gt;0,1,0)+IF(Kalibratiemetingen!G46&gt;0,1,0)=2,1,0)</f>
        <v>1</v>
      </c>
      <c r="J46" t="s">
        <v>24</v>
      </c>
      <c r="K46" t="s">
        <v>15</v>
      </c>
      <c r="L46">
        <v>729</v>
      </c>
      <c r="M46" t="s">
        <v>16</v>
      </c>
      <c r="N46" t="s">
        <v>17</v>
      </c>
      <c r="O46" s="7">
        <v>42562</v>
      </c>
      <c r="P46" t="s">
        <v>18</v>
      </c>
    </row>
    <row r="47" spans="1:17" x14ac:dyDescent="0.25">
      <c r="A47">
        <v>9171</v>
      </c>
      <c r="B47" s="13">
        <v>22067</v>
      </c>
      <c r="C47" s="13">
        <v>4106</v>
      </c>
      <c r="D47" s="13">
        <v>30</v>
      </c>
      <c r="E47" s="52">
        <f t="shared" si="2"/>
        <v>9.5824725941930922E-3</v>
      </c>
      <c r="F47" s="50">
        <f>IF(I47,Grafiek_kalibratiemetingen!$R$13*Kalibratiemetingen!C47+Grafiek_kalibratiemetingen!$R$14,TRIM(""))</f>
        <v>11.990417527405807</v>
      </c>
      <c r="G47" s="12">
        <v>12</v>
      </c>
      <c r="H47" s="12">
        <v>28.3</v>
      </c>
      <c r="I47" s="2">
        <f>IF(IF(Kalibratiemetingen!C47&gt;0,1,0)+IF(Kalibratiemetingen!G47&gt;0,1,0)=2,1,0)</f>
        <v>1</v>
      </c>
      <c r="J47" t="s">
        <v>24</v>
      </c>
      <c r="K47" t="s">
        <v>15</v>
      </c>
      <c r="L47">
        <v>729</v>
      </c>
      <c r="M47" t="s">
        <v>16</v>
      </c>
      <c r="N47" t="s">
        <v>17</v>
      </c>
      <c r="O47" s="7">
        <v>42562</v>
      </c>
      <c r="P47" t="s">
        <v>18</v>
      </c>
    </row>
    <row r="48" spans="1:17" x14ac:dyDescent="0.25">
      <c r="A48">
        <v>9166</v>
      </c>
      <c r="B48" s="13">
        <v>22057</v>
      </c>
      <c r="C48" s="13">
        <v>3902</v>
      </c>
      <c r="D48" s="13">
        <v>30</v>
      </c>
      <c r="E48" s="52">
        <f t="shared" si="2"/>
        <v>-0.10896487325599047</v>
      </c>
      <c r="F48" s="50">
        <f>IF(I48,Grafiek_kalibratiemetingen!$R$13*Kalibratiemetingen!C48+Grafiek_kalibratiemetingen!$R$14,TRIM(""))</f>
        <v>11.70896487325599</v>
      </c>
      <c r="G48" s="12">
        <v>11.6</v>
      </c>
      <c r="H48" s="12">
        <v>28.1</v>
      </c>
      <c r="I48" s="2">
        <f>IF(IF(Kalibratiemetingen!C48&gt;0,1,0)+IF(Kalibratiemetingen!G48&gt;0,1,0)=2,1,0)</f>
        <v>1</v>
      </c>
      <c r="J48" t="s">
        <v>24</v>
      </c>
      <c r="K48" t="s">
        <v>15</v>
      </c>
      <c r="L48">
        <v>729</v>
      </c>
      <c r="M48" t="s">
        <v>16</v>
      </c>
      <c r="N48" t="s">
        <v>17</v>
      </c>
      <c r="O48" s="7">
        <v>42562</v>
      </c>
      <c r="P48" t="s">
        <v>18</v>
      </c>
    </row>
    <row r="49" spans="1:17" x14ac:dyDescent="0.25">
      <c r="A49">
        <v>9203</v>
      </c>
      <c r="B49" s="13">
        <v>22041</v>
      </c>
      <c r="C49" s="13">
        <v>5646</v>
      </c>
      <c r="D49" s="13">
        <v>30</v>
      </c>
      <c r="E49" s="52">
        <f t="shared" si="2"/>
        <v>0.38489086773774162</v>
      </c>
      <c r="F49" s="50">
        <f>IF(I49,Grafiek_kalibratiemetingen!$R$13*Kalibratiemetingen!C49+Grafiek_kalibratiemetingen!$R$14,TRIM(""))</f>
        <v>14.115109132262258</v>
      </c>
      <c r="G49" s="12">
        <v>14.5</v>
      </c>
      <c r="H49" s="12">
        <v>28.8</v>
      </c>
      <c r="I49" s="2">
        <f>IF(IF(Kalibratiemetingen!C49&gt;0,1,0)+IF(Kalibratiemetingen!G49&gt;0,1,0)=2,1,0)</f>
        <v>1</v>
      </c>
      <c r="J49" t="s">
        <v>24</v>
      </c>
      <c r="K49" t="s">
        <v>15</v>
      </c>
      <c r="L49">
        <v>729</v>
      </c>
      <c r="M49" t="s">
        <v>16</v>
      </c>
      <c r="N49" t="s">
        <v>17</v>
      </c>
      <c r="O49" s="7">
        <v>42562</v>
      </c>
      <c r="P49" t="s">
        <v>18</v>
      </c>
    </row>
    <row r="50" spans="1:17" x14ac:dyDescent="0.25">
      <c r="A50">
        <v>9188</v>
      </c>
      <c r="B50" s="13">
        <v>22015</v>
      </c>
      <c r="C50" s="13">
        <v>4844</v>
      </c>
      <c r="D50" s="13">
        <v>30</v>
      </c>
      <c r="E50" s="52">
        <f t="shared" si="2"/>
        <v>-0.10861389388896292</v>
      </c>
      <c r="F50" s="50">
        <f>IF(I50,Grafiek_kalibratiemetingen!$R$13*Kalibratiemetingen!C50+Grafiek_kalibratiemetingen!$R$14,TRIM(""))</f>
        <v>13.008613893888963</v>
      </c>
      <c r="G50" s="12">
        <v>12.9</v>
      </c>
      <c r="H50" s="12">
        <v>28.8</v>
      </c>
      <c r="I50" s="2">
        <f>IF(IF(Kalibratiemetingen!C50&gt;0,1,0)+IF(Kalibratiemetingen!G50&gt;0,1,0)=2,1,0)</f>
        <v>1</v>
      </c>
      <c r="J50" t="s">
        <v>24</v>
      </c>
      <c r="K50" t="s">
        <v>15</v>
      </c>
      <c r="L50">
        <v>729</v>
      </c>
      <c r="M50" t="s">
        <v>16</v>
      </c>
      <c r="N50" t="s">
        <v>17</v>
      </c>
      <c r="O50" s="7">
        <v>42562</v>
      </c>
      <c r="P50" t="s">
        <v>18</v>
      </c>
    </row>
    <row r="51" spans="1:17" x14ac:dyDescent="0.25">
      <c r="A51">
        <v>9204</v>
      </c>
      <c r="B51" s="13">
        <v>22008</v>
      </c>
      <c r="C51" s="13">
        <v>5110</v>
      </c>
      <c r="D51" s="13">
        <v>30</v>
      </c>
      <c r="E51" s="52">
        <f t="shared" si="2"/>
        <v>-0.47560608018235051</v>
      </c>
      <c r="F51" s="50">
        <f>IF(I51,Grafiek_kalibratiemetingen!$R$13*Kalibratiemetingen!C51+Grafiek_kalibratiemetingen!$R$14,TRIM(""))</f>
        <v>13.375606080182351</v>
      </c>
      <c r="G51" s="12">
        <v>12.9</v>
      </c>
      <c r="H51" s="12">
        <v>28.9</v>
      </c>
      <c r="I51" s="2">
        <f>IF(IF(Kalibratiemetingen!C51&gt;0,1,0)+IF(Kalibratiemetingen!G51&gt;0,1,0)=2,1,0)</f>
        <v>1</v>
      </c>
      <c r="J51" t="s">
        <v>24</v>
      </c>
      <c r="K51" t="s">
        <v>15</v>
      </c>
      <c r="L51">
        <v>729</v>
      </c>
      <c r="M51" t="s">
        <v>16</v>
      </c>
      <c r="N51" t="s">
        <v>17</v>
      </c>
      <c r="O51" s="7">
        <v>42562</v>
      </c>
      <c r="P51" t="s">
        <v>18</v>
      </c>
    </row>
    <row r="52" spans="1:17" x14ac:dyDescent="0.25">
      <c r="A52">
        <v>9205</v>
      </c>
      <c r="B52" s="13">
        <v>22034</v>
      </c>
      <c r="C52" s="13">
        <v>4960</v>
      </c>
      <c r="D52" s="13">
        <v>30</v>
      </c>
      <c r="E52" s="52">
        <f t="shared" si="2"/>
        <v>-0.66865559918984019</v>
      </c>
      <c r="F52" s="50">
        <f>IF(I52,Grafiek_kalibratiemetingen!$R$13*Kalibratiemetingen!C52+Grafiek_kalibratiemetingen!$R$14,TRIM(""))</f>
        <v>13.16865559918984</v>
      </c>
      <c r="G52" s="12">
        <v>12.5</v>
      </c>
      <c r="H52" s="12">
        <v>28.9</v>
      </c>
      <c r="I52" s="2">
        <f>IF(IF(Kalibratiemetingen!C52&gt;0,1,0)+IF(Kalibratiemetingen!G52&gt;0,1,0)=2,1,0)</f>
        <v>1</v>
      </c>
      <c r="J52" t="s">
        <v>24</v>
      </c>
      <c r="K52" t="s">
        <v>15</v>
      </c>
      <c r="L52">
        <v>729</v>
      </c>
      <c r="M52" t="s">
        <v>16</v>
      </c>
      <c r="N52" t="s">
        <v>17</v>
      </c>
      <c r="O52" s="7">
        <v>42562</v>
      </c>
      <c r="P52" t="s">
        <v>18</v>
      </c>
      <c r="Q52" t="s">
        <v>25</v>
      </c>
    </row>
    <row r="53" spans="1:17" x14ac:dyDescent="0.25">
      <c r="A53">
        <v>9183</v>
      </c>
      <c r="B53" s="13">
        <v>21750</v>
      </c>
      <c r="C53" s="13">
        <v>5283</v>
      </c>
      <c r="D53" s="13">
        <v>29</v>
      </c>
      <c r="E53" s="52">
        <f t="shared" si="2"/>
        <v>0.38571103173961951</v>
      </c>
      <c r="F53" s="50">
        <f>IF(I53,Grafiek_kalibratiemetingen!$R$13*Kalibratiemetingen!C53+Grafiek_kalibratiemetingen!$R$14,TRIM(""))</f>
        <v>13.61428896826038</v>
      </c>
      <c r="G53" s="12">
        <v>14</v>
      </c>
      <c r="H53" s="12">
        <v>28.4</v>
      </c>
      <c r="I53" s="2">
        <f>IF(IF(Kalibratiemetingen!C53&gt;0,1,0)+IF(Kalibratiemetingen!G53&gt;0,1,0)=2,1,0)</f>
        <v>1</v>
      </c>
      <c r="J53" t="s">
        <v>24</v>
      </c>
      <c r="K53" t="s">
        <v>15</v>
      </c>
      <c r="L53">
        <v>729</v>
      </c>
      <c r="M53" t="s">
        <v>16</v>
      </c>
      <c r="N53" t="s">
        <v>17</v>
      </c>
      <c r="O53" s="7">
        <v>42562</v>
      </c>
      <c r="P53" t="s">
        <v>18</v>
      </c>
    </row>
    <row r="54" spans="1:17" x14ac:dyDescent="0.25">
      <c r="A54">
        <v>9185</v>
      </c>
      <c r="B54" s="13">
        <v>21809</v>
      </c>
      <c r="C54" s="13">
        <v>5348</v>
      </c>
      <c r="D54" s="13">
        <v>30</v>
      </c>
      <c r="E54" s="52">
        <f t="shared" si="2"/>
        <v>0.19603248997619893</v>
      </c>
      <c r="F54" s="50">
        <f>IF(I54,Grafiek_kalibratiemetingen!$R$13*Kalibratiemetingen!C54+Grafiek_kalibratiemetingen!$R$14,TRIM(""))</f>
        <v>13.703967510023801</v>
      </c>
      <c r="G54" s="12">
        <v>13.9</v>
      </c>
      <c r="H54" s="12">
        <v>28.4</v>
      </c>
      <c r="I54" s="2">
        <f>IF(IF(Kalibratiemetingen!C54&gt;0,1,0)+IF(Kalibratiemetingen!G54&gt;0,1,0)=2,1,0)</f>
        <v>1</v>
      </c>
      <c r="J54" t="s">
        <v>24</v>
      </c>
      <c r="K54" t="s">
        <v>15</v>
      </c>
      <c r="L54">
        <v>729</v>
      </c>
      <c r="M54" t="s">
        <v>16</v>
      </c>
      <c r="N54" t="s">
        <v>17</v>
      </c>
      <c r="O54" s="7">
        <v>42562</v>
      </c>
      <c r="P54" t="s">
        <v>18</v>
      </c>
    </row>
    <row r="55" spans="1:17" x14ac:dyDescent="0.25">
      <c r="A55">
        <v>9186</v>
      </c>
      <c r="B55" s="13">
        <v>21859</v>
      </c>
      <c r="C55" s="13">
        <v>5216</v>
      </c>
      <c r="D55" s="13">
        <v>30</v>
      </c>
      <c r="E55" s="52">
        <f t="shared" si="2"/>
        <v>-0.32185108675039231</v>
      </c>
      <c r="F55" s="50">
        <f>IF(I55,Grafiek_kalibratiemetingen!$R$13*Kalibratiemetingen!C55+Grafiek_kalibratiemetingen!$R$14,TRIM(""))</f>
        <v>13.521851086750392</v>
      </c>
      <c r="G55" s="12">
        <v>13.2</v>
      </c>
      <c r="H55" s="12">
        <v>28.3</v>
      </c>
      <c r="I55" s="2">
        <f>IF(IF(Kalibratiemetingen!C55&gt;0,1,0)+IF(Kalibratiemetingen!G55&gt;0,1,0)=2,1,0)</f>
        <v>1</v>
      </c>
      <c r="J55" t="s">
        <v>24</v>
      </c>
      <c r="K55" t="s">
        <v>15</v>
      </c>
      <c r="L55">
        <v>729</v>
      </c>
      <c r="M55" t="s">
        <v>16</v>
      </c>
      <c r="N55" t="s">
        <v>17</v>
      </c>
      <c r="O55" s="7">
        <v>42562</v>
      </c>
      <c r="P55" t="s">
        <v>18</v>
      </c>
    </row>
    <row r="56" spans="1:17" x14ac:dyDescent="0.25">
      <c r="A56">
        <v>9189</v>
      </c>
      <c r="B56" s="13">
        <v>21884</v>
      </c>
      <c r="C56" s="13">
        <v>5427</v>
      </c>
      <c r="D56" s="13">
        <v>30</v>
      </c>
      <c r="E56" s="52">
        <f t="shared" si="2"/>
        <v>-0.51296143001319194</v>
      </c>
      <c r="F56" s="50">
        <f>IF(I56,Grafiek_kalibratiemetingen!$R$13*Kalibratiemetingen!C56+Grafiek_kalibratiemetingen!$R$14,TRIM(""))</f>
        <v>13.812961430013193</v>
      </c>
      <c r="G56" s="12">
        <v>13.3</v>
      </c>
      <c r="H56" s="12">
        <v>28.4</v>
      </c>
      <c r="I56" s="2">
        <f>IF(IF(Kalibratiemetingen!C56&gt;0,1,0)+IF(Kalibratiemetingen!G56&gt;0,1,0)=2,1,0)</f>
        <v>1</v>
      </c>
      <c r="J56" t="s">
        <v>24</v>
      </c>
      <c r="K56" t="s">
        <v>15</v>
      </c>
      <c r="L56">
        <v>729</v>
      </c>
      <c r="M56" t="s">
        <v>16</v>
      </c>
      <c r="N56" t="s">
        <v>17</v>
      </c>
      <c r="O56" s="7">
        <v>42562</v>
      </c>
      <c r="P56" t="s">
        <v>18</v>
      </c>
    </row>
    <row r="57" spans="1:17" x14ac:dyDescent="0.25">
      <c r="A57">
        <v>9177</v>
      </c>
      <c r="B57" s="13">
        <v>21892</v>
      </c>
      <c r="C57" s="13">
        <v>4691</v>
      </c>
      <c r="D57" s="13">
        <v>30</v>
      </c>
      <c r="E57" s="52">
        <f t="shared" si="2"/>
        <v>-0.79752440327660068</v>
      </c>
      <c r="F57" s="50">
        <f>IF(I57,Grafiek_kalibratiemetingen!$R$13*Kalibratiemetingen!C57+Grafiek_kalibratiemetingen!$R$14,TRIM(""))</f>
        <v>12.797524403276601</v>
      </c>
      <c r="G57" s="12">
        <v>12</v>
      </c>
      <c r="H57" s="12">
        <v>28.3</v>
      </c>
      <c r="I57" s="2">
        <f>IF(IF(Kalibratiemetingen!C57&gt;0,1,0)+IF(Kalibratiemetingen!G57&gt;0,1,0)=2,1,0)</f>
        <v>1</v>
      </c>
      <c r="J57" t="s">
        <v>24</v>
      </c>
      <c r="K57" t="s">
        <v>15</v>
      </c>
      <c r="L57">
        <v>729</v>
      </c>
      <c r="M57" t="s">
        <v>16</v>
      </c>
      <c r="N57" t="s">
        <v>17</v>
      </c>
      <c r="O57" s="7">
        <v>42562</v>
      </c>
      <c r="P57" t="s">
        <v>20</v>
      </c>
    </row>
    <row r="58" spans="1:17" x14ac:dyDescent="0.25">
      <c r="A58">
        <v>189</v>
      </c>
      <c r="B58" s="13">
        <v>21929</v>
      </c>
      <c r="C58" s="13">
        <v>5522</v>
      </c>
      <c r="D58" s="13">
        <v>30</v>
      </c>
      <c r="E58" s="52">
        <f t="shared" si="2"/>
        <v>-0.64403006797511608</v>
      </c>
      <c r="F58" s="50">
        <f>IF(I58,Grafiek_kalibratiemetingen!$R$13*Kalibratiemetingen!C58+Grafiek_kalibratiemetingen!$R$14,TRIM(""))</f>
        <v>13.944030067975117</v>
      </c>
      <c r="G58" s="12">
        <v>13.3</v>
      </c>
      <c r="H58" s="12">
        <v>28.3</v>
      </c>
      <c r="I58" s="2">
        <f>IF(IF(Kalibratiemetingen!C58&gt;0,1,0)+IF(Kalibratiemetingen!G58&gt;0,1,0)=2,1,0)</f>
        <v>1</v>
      </c>
      <c r="J58" t="s">
        <v>24</v>
      </c>
      <c r="K58" t="s">
        <v>15</v>
      </c>
      <c r="L58">
        <v>729</v>
      </c>
      <c r="M58" t="s">
        <v>16</v>
      </c>
      <c r="N58" t="s">
        <v>17</v>
      </c>
      <c r="O58" s="7">
        <v>42562</v>
      </c>
      <c r="P58" t="s">
        <v>20</v>
      </c>
    </row>
    <row r="59" spans="1:17" x14ac:dyDescent="0.25">
      <c r="A59">
        <v>9178</v>
      </c>
      <c r="B59" s="13">
        <v>21922</v>
      </c>
      <c r="C59" s="13">
        <v>5260</v>
      </c>
      <c r="D59" s="13">
        <v>30</v>
      </c>
      <c r="E59" s="52">
        <f t="shared" si="2"/>
        <v>-0.38255656117486225</v>
      </c>
      <c r="F59" s="50">
        <f>IF(I59,Grafiek_kalibratiemetingen!$R$13*Kalibratiemetingen!C59+Grafiek_kalibratiemetingen!$R$14,TRIM(""))</f>
        <v>13.582556561174862</v>
      </c>
      <c r="G59" s="12">
        <v>13.2</v>
      </c>
      <c r="H59" s="12">
        <v>28.3</v>
      </c>
      <c r="I59" s="2">
        <f>IF(IF(Kalibratiemetingen!C59&gt;0,1,0)+IF(Kalibratiemetingen!G59&gt;0,1,0)=2,1,0)</f>
        <v>1</v>
      </c>
      <c r="J59" t="s">
        <v>24</v>
      </c>
      <c r="K59" t="s">
        <v>15</v>
      </c>
      <c r="L59">
        <v>729</v>
      </c>
      <c r="M59" t="s">
        <v>16</v>
      </c>
      <c r="N59" t="s">
        <v>17</v>
      </c>
      <c r="O59" s="7">
        <v>42562</v>
      </c>
      <c r="P59" t="s">
        <v>20</v>
      </c>
    </row>
    <row r="60" spans="1:17" x14ac:dyDescent="0.25">
      <c r="A60">
        <v>9179</v>
      </c>
      <c r="B60" s="13">
        <v>21923</v>
      </c>
      <c r="C60" s="13">
        <v>5089</v>
      </c>
      <c r="D60" s="13">
        <v>30</v>
      </c>
      <c r="E60" s="52">
        <f t="shared" si="2"/>
        <v>-0.54663301284339738</v>
      </c>
      <c r="F60" s="50">
        <f>IF(I60,Grafiek_kalibratiemetingen!$R$13*Kalibratiemetingen!C60+Grafiek_kalibratiemetingen!$R$14,TRIM(""))</f>
        <v>13.346633012843398</v>
      </c>
      <c r="G60" s="12">
        <v>12.8</v>
      </c>
      <c r="H60" s="12">
        <v>28.2</v>
      </c>
      <c r="I60" s="2">
        <f>IF(IF(Kalibratiemetingen!C60&gt;0,1,0)+IF(Kalibratiemetingen!G60&gt;0,1,0)=2,1,0)</f>
        <v>1</v>
      </c>
      <c r="J60" t="s">
        <v>24</v>
      </c>
      <c r="K60" t="s">
        <v>15</v>
      </c>
      <c r="L60">
        <v>729</v>
      </c>
      <c r="M60" t="s">
        <v>16</v>
      </c>
      <c r="N60" t="s">
        <v>17</v>
      </c>
      <c r="O60" s="7">
        <v>42562</v>
      </c>
      <c r="P60" t="s">
        <v>20</v>
      </c>
    </row>
    <row r="61" spans="1:17" x14ac:dyDescent="0.25">
      <c r="A61">
        <v>9180</v>
      </c>
      <c r="B61" s="13">
        <v>21965</v>
      </c>
      <c r="C61" s="13">
        <v>4814</v>
      </c>
      <c r="D61" s="13">
        <v>30</v>
      </c>
      <c r="E61" s="52">
        <f t="shared" si="2"/>
        <v>0.23277620230953744</v>
      </c>
      <c r="F61" s="50">
        <f>IF(I61,Grafiek_kalibratiemetingen!$R$13*Kalibratiemetingen!C61+Grafiek_kalibratiemetingen!$R$14,TRIM(""))</f>
        <v>12.967223797690462</v>
      </c>
      <c r="G61" s="12">
        <v>13.2</v>
      </c>
      <c r="H61" s="12">
        <v>28.2</v>
      </c>
      <c r="I61" s="2">
        <f>IF(IF(Kalibratiemetingen!C61&gt;0,1,0)+IF(Kalibratiemetingen!G61&gt;0,1,0)=2,1,0)</f>
        <v>1</v>
      </c>
      <c r="J61" t="s">
        <v>24</v>
      </c>
      <c r="K61" t="s">
        <v>15</v>
      </c>
      <c r="L61">
        <v>729</v>
      </c>
      <c r="M61" t="s">
        <v>16</v>
      </c>
      <c r="N61" t="s">
        <v>17</v>
      </c>
      <c r="O61" s="7">
        <v>42562</v>
      </c>
      <c r="P61" t="s">
        <v>20</v>
      </c>
    </row>
    <row r="62" spans="1:17" x14ac:dyDescent="0.25">
      <c r="A62">
        <v>9182</v>
      </c>
      <c r="B62" s="13">
        <v>21875</v>
      </c>
      <c r="C62" s="13">
        <v>5037</v>
      </c>
      <c r="D62" s="13">
        <v>30</v>
      </c>
      <c r="E62" s="52">
        <f t="shared" si="2"/>
        <v>-0.2748901794326617</v>
      </c>
      <c r="F62" s="50">
        <f>IF(I62,Grafiek_kalibratiemetingen!$R$13*Kalibratiemetingen!C62+Grafiek_kalibratiemetingen!$R$14,TRIM(""))</f>
        <v>13.274890179432662</v>
      </c>
      <c r="G62" s="12">
        <v>13</v>
      </c>
      <c r="H62" s="12">
        <v>28.4</v>
      </c>
      <c r="I62" s="2">
        <f>IF(IF(Kalibratiemetingen!C62&gt;0,1,0)+IF(Kalibratiemetingen!G62&gt;0,1,0)=2,1,0)</f>
        <v>1</v>
      </c>
      <c r="J62" t="s">
        <v>24</v>
      </c>
      <c r="K62" t="s">
        <v>15</v>
      </c>
      <c r="L62">
        <v>729</v>
      </c>
      <c r="M62" t="s">
        <v>16</v>
      </c>
      <c r="N62" t="s">
        <v>17</v>
      </c>
      <c r="O62" s="7">
        <v>42562</v>
      </c>
      <c r="P62" t="s">
        <v>20</v>
      </c>
    </row>
    <row r="63" spans="1:17" x14ac:dyDescent="0.25">
      <c r="A63">
        <v>199</v>
      </c>
      <c r="B63" s="13">
        <v>21665</v>
      </c>
      <c r="C63" s="13">
        <v>4731</v>
      </c>
      <c r="D63" s="13">
        <v>30</v>
      </c>
      <c r="E63" s="52">
        <f t="shared" si="2"/>
        <v>-0.55271119820793757</v>
      </c>
      <c r="F63" s="50">
        <f>IF(I63,Grafiek_kalibratiemetingen!$R$13*Kalibratiemetingen!C63+Grafiek_kalibratiemetingen!$R$14,TRIM(""))</f>
        <v>12.852711198207938</v>
      </c>
      <c r="G63" s="12">
        <v>12.3</v>
      </c>
      <c r="H63" s="12">
        <v>30.3</v>
      </c>
      <c r="I63" s="2">
        <f>IF(IF(Kalibratiemetingen!C63&gt;0,1,0)+IF(Kalibratiemetingen!G63&gt;0,1,0)=2,1,0)</f>
        <v>1</v>
      </c>
      <c r="J63" t="s">
        <v>24</v>
      </c>
      <c r="K63" t="s">
        <v>15</v>
      </c>
      <c r="L63">
        <v>729</v>
      </c>
      <c r="M63" t="s">
        <v>16</v>
      </c>
      <c r="N63" t="s">
        <v>17</v>
      </c>
      <c r="O63" s="14">
        <v>42564</v>
      </c>
      <c r="P63" t="s">
        <v>20</v>
      </c>
    </row>
    <row r="64" spans="1:17" x14ac:dyDescent="0.25">
      <c r="A64">
        <v>203</v>
      </c>
      <c r="B64" s="13">
        <v>21799</v>
      </c>
      <c r="C64" s="13">
        <v>5212</v>
      </c>
      <c r="D64" s="13">
        <v>30</v>
      </c>
      <c r="E64" s="52">
        <f t="shared" si="2"/>
        <v>-0.51633240725725926</v>
      </c>
      <c r="F64" s="50">
        <f>IF(I64,Grafiek_kalibratiemetingen!$R$13*Kalibratiemetingen!C64+Grafiek_kalibratiemetingen!$R$14,TRIM(""))</f>
        <v>13.516332407257259</v>
      </c>
      <c r="G64" s="12">
        <v>13</v>
      </c>
      <c r="H64" s="12">
        <v>30.3</v>
      </c>
      <c r="I64" s="2">
        <f>IF(IF(Kalibratiemetingen!C64&gt;0,1,0)+IF(Kalibratiemetingen!G64&gt;0,1,0)=2,1,0)</f>
        <v>1</v>
      </c>
      <c r="J64" t="s">
        <v>24</v>
      </c>
      <c r="K64" t="s">
        <v>15</v>
      </c>
      <c r="L64">
        <v>729</v>
      </c>
      <c r="M64" t="s">
        <v>16</v>
      </c>
      <c r="N64" t="s">
        <v>17</v>
      </c>
      <c r="O64" s="14">
        <v>42564</v>
      </c>
      <c r="P64" t="s">
        <v>20</v>
      </c>
    </row>
    <row r="65" spans="1:17" x14ac:dyDescent="0.25">
      <c r="A65">
        <v>9238</v>
      </c>
      <c r="B65" s="13">
        <v>21841</v>
      </c>
      <c r="C65" s="13">
        <v>5180</v>
      </c>
      <c r="D65" s="13">
        <v>30</v>
      </c>
      <c r="E65" s="52">
        <f t="shared" si="2"/>
        <v>-0.57218297131218954</v>
      </c>
      <c r="F65" s="50">
        <f>IF(I65,Grafiek_kalibratiemetingen!$R$13*Kalibratiemetingen!C65+Grafiek_kalibratiemetingen!$R$14,TRIM(""))</f>
        <v>13.47218297131219</v>
      </c>
      <c r="G65" s="12">
        <v>12.9</v>
      </c>
      <c r="H65" s="12">
        <v>30.2</v>
      </c>
      <c r="I65" s="2">
        <f>IF(IF(Kalibratiemetingen!C65&gt;0,1,0)+IF(Kalibratiemetingen!G65&gt;0,1,0)=2,1,0)</f>
        <v>1</v>
      </c>
      <c r="J65" t="s">
        <v>24</v>
      </c>
      <c r="K65" t="s">
        <v>15</v>
      </c>
      <c r="L65">
        <v>729</v>
      </c>
      <c r="M65" t="s">
        <v>16</v>
      </c>
      <c r="N65" t="s">
        <v>17</v>
      </c>
      <c r="O65" s="14">
        <v>42564</v>
      </c>
      <c r="P65" t="s">
        <v>20</v>
      </c>
    </row>
    <row r="66" spans="1:17" x14ac:dyDescent="0.25">
      <c r="A66">
        <v>9177</v>
      </c>
      <c r="B66" s="13">
        <v>21816</v>
      </c>
      <c r="C66" s="13">
        <v>4255</v>
      </c>
      <c r="D66" s="13">
        <v>30</v>
      </c>
      <c r="E66" s="52">
        <f t="shared" si="2"/>
        <v>-0.49598833852503432</v>
      </c>
      <c r="F66" s="50">
        <f>IF(I66,Grafiek_kalibratiemetingen!$R$13*Kalibratiemetingen!C66+Grafiek_kalibratiemetingen!$R$14,TRIM(""))</f>
        <v>12.195988338525034</v>
      </c>
      <c r="G66" s="12">
        <v>11.7</v>
      </c>
      <c r="H66" s="12">
        <v>30.4</v>
      </c>
      <c r="I66" s="2">
        <f>IF(IF(Kalibratiemetingen!C66&gt;0,1,0)+IF(Kalibratiemetingen!G66&gt;0,1,0)=2,1,0)</f>
        <v>1</v>
      </c>
      <c r="J66" t="s">
        <v>24</v>
      </c>
      <c r="K66" t="s">
        <v>15</v>
      </c>
      <c r="L66">
        <v>729</v>
      </c>
      <c r="M66" t="s">
        <v>16</v>
      </c>
      <c r="N66" t="s">
        <v>17</v>
      </c>
      <c r="O66" s="14">
        <v>42564</v>
      </c>
      <c r="P66" t="s">
        <v>20</v>
      </c>
    </row>
    <row r="67" spans="1:17" x14ac:dyDescent="0.25">
      <c r="A67">
        <v>9189</v>
      </c>
      <c r="B67" s="13">
        <v>21815</v>
      </c>
      <c r="C67" s="13">
        <v>5477</v>
      </c>
      <c r="D67" s="13">
        <v>30</v>
      </c>
      <c r="E67" s="52">
        <f t="shared" si="2"/>
        <v>-0.38194492367736288</v>
      </c>
      <c r="F67" s="50">
        <f>IF(I67,Grafiek_kalibratiemetingen!$R$13*Kalibratiemetingen!C67+Grafiek_kalibratiemetingen!$R$14,TRIM(""))</f>
        <v>13.881944923677363</v>
      </c>
      <c r="G67" s="12">
        <v>13.5</v>
      </c>
      <c r="H67" s="12">
        <v>30.4</v>
      </c>
      <c r="I67" s="2">
        <f>IF(IF(Kalibratiemetingen!C67&gt;0,1,0)+IF(Kalibratiemetingen!G67&gt;0,1,0)=2,1,0)</f>
        <v>1</v>
      </c>
      <c r="J67" t="s">
        <v>24</v>
      </c>
      <c r="K67" t="s">
        <v>15</v>
      </c>
      <c r="L67">
        <v>729</v>
      </c>
      <c r="M67" t="s">
        <v>16</v>
      </c>
      <c r="N67" t="s">
        <v>17</v>
      </c>
      <c r="O67" s="14">
        <v>42564</v>
      </c>
      <c r="P67" t="s">
        <v>20</v>
      </c>
      <c r="Q67" t="s">
        <v>26</v>
      </c>
    </row>
    <row r="68" spans="1:17" x14ac:dyDescent="0.25">
      <c r="A68">
        <v>9186</v>
      </c>
      <c r="B68" s="13">
        <v>21824</v>
      </c>
      <c r="C68" s="13">
        <v>5282</v>
      </c>
      <c r="D68" s="13">
        <v>31</v>
      </c>
      <c r="E68" s="52">
        <f t="shared" si="2"/>
        <v>-0.11290929838709829</v>
      </c>
      <c r="F68" s="50">
        <f>IF(I68,Grafiek_kalibratiemetingen!$R$13*Kalibratiemetingen!C68+Grafiek_kalibratiemetingen!$R$14,TRIM(""))</f>
        <v>13.612909298387098</v>
      </c>
      <c r="G68" s="12">
        <v>13.5</v>
      </c>
      <c r="H68" s="12">
        <v>30.3</v>
      </c>
      <c r="I68" s="2">
        <f>IF(IF(Kalibratiemetingen!C68&gt;0,1,0)+IF(Kalibratiemetingen!G68&gt;0,1,0)=2,1,0)</f>
        <v>1</v>
      </c>
      <c r="J68" t="s">
        <v>24</v>
      </c>
      <c r="K68" t="s">
        <v>15</v>
      </c>
      <c r="L68">
        <v>729</v>
      </c>
      <c r="M68" t="s">
        <v>16</v>
      </c>
      <c r="N68" t="s">
        <v>17</v>
      </c>
      <c r="O68" s="14">
        <v>42564</v>
      </c>
      <c r="P68" t="s">
        <v>20</v>
      </c>
      <c r="Q68" t="s">
        <v>27</v>
      </c>
    </row>
    <row r="69" spans="1:17" x14ac:dyDescent="0.25">
      <c r="A69">
        <v>9216</v>
      </c>
      <c r="B69" s="13">
        <v>21799</v>
      </c>
      <c r="C69" s="13">
        <v>5525</v>
      </c>
      <c r="D69" s="13">
        <v>31</v>
      </c>
      <c r="E69" s="52">
        <f t="shared" ref="E69:E103" si="3">IF(I69,G69-F69,TRIM(""))</f>
        <v>0.4518309224050352</v>
      </c>
      <c r="F69" s="50">
        <f>IF(I69,Grafiek_kalibratiemetingen!$R$13*Kalibratiemetingen!C69+Grafiek_kalibratiemetingen!$R$14,TRIM(""))</f>
        <v>13.948169077594965</v>
      </c>
      <c r="G69" s="12">
        <v>14.4</v>
      </c>
      <c r="H69" s="12">
        <v>30.1</v>
      </c>
      <c r="I69" s="2">
        <f>IF(IF(Kalibratiemetingen!C69&gt;0,1,0)+IF(Kalibratiemetingen!G69&gt;0,1,0)=2,1,0)</f>
        <v>1</v>
      </c>
      <c r="J69" t="s">
        <v>24</v>
      </c>
      <c r="K69" t="s">
        <v>15</v>
      </c>
      <c r="L69">
        <v>729</v>
      </c>
      <c r="M69" t="s">
        <v>16</v>
      </c>
      <c r="N69" t="s">
        <v>17</v>
      </c>
      <c r="O69" s="14">
        <v>42564</v>
      </c>
      <c r="P69" t="s">
        <v>20</v>
      </c>
    </row>
    <row r="70" spans="1:17" x14ac:dyDescent="0.25">
      <c r="A70">
        <v>9214</v>
      </c>
      <c r="B70" s="13">
        <v>21779</v>
      </c>
      <c r="C70" s="13">
        <v>4643</v>
      </c>
      <c r="D70" s="13">
        <v>31</v>
      </c>
      <c r="E70" s="52">
        <f t="shared" si="3"/>
        <v>-0.83130024935899804</v>
      </c>
      <c r="F70" s="50">
        <f>IF(I70,Grafiek_kalibratiemetingen!$R$13*Kalibratiemetingen!C70+Grafiek_kalibratiemetingen!$R$14,TRIM(""))</f>
        <v>12.731300249358998</v>
      </c>
      <c r="G70" s="12">
        <v>11.9</v>
      </c>
      <c r="H70" s="12">
        <v>30.3</v>
      </c>
      <c r="I70" s="2">
        <f>IF(IF(Kalibratiemetingen!C70&gt;0,1,0)+IF(Kalibratiemetingen!G70&gt;0,1,0)=2,1,0)</f>
        <v>1</v>
      </c>
      <c r="J70" t="s">
        <v>24</v>
      </c>
      <c r="K70" t="s">
        <v>15</v>
      </c>
      <c r="L70">
        <v>729</v>
      </c>
      <c r="M70" t="s">
        <v>16</v>
      </c>
      <c r="N70" t="s">
        <v>17</v>
      </c>
      <c r="O70" s="14">
        <v>42564</v>
      </c>
      <c r="P70" t="s">
        <v>20</v>
      </c>
    </row>
    <row r="71" spans="1:17" x14ac:dyDescent="0.25">
      <c r="A71">
        <v>9211</v>
      </c>
      <c r="B71" s="13">
        <v>21818</v>
      </c>
      <c r="C71" s="13">
        <v>3469</v>
      </c>
      <c r="D71" s="13">
        <v>31</v>
      </c>
      <c r="E71" s="52">
        <f t="shared" si="3"/>
        <v>-0.21156781812427461</v>
      </c>
      <c r="F71" s="50">
        <f>IF(I71,Grafiek_kalibratiemetingen!$R$13*Kalibratiemetingen!C71+Grafiek_kalibratiemetingen!$R$14,TRIM(""))</f>
        <v>11.111567818124275</v>
      </c>
      <c r="G71" s="12">
        <v>10.9</v>
      </c>
      <c r="H71" s="12">
        <v>30.3</v>
      </c>
      <c r="I71" s="2">
        <f>IF(IF(Kalibratiemetingen!C71&gt;0,1,0)+IF(Kalibratiemetingen!G71&gt;0,1,0)=2,1,0)</f>
        <v>1</v>
      </c>
      <c r="J71" t="s">
        <v>24</v>
      </c>
      <c r="K71" t="s">
        <v>15</v>
      </c>
      <c r="L71">
        <v>729</v>
      </c>
      <c r="M71" t="s">
        <v>16</v>
      </c>
      <c r="N71" t="s">
        <v>17</v>
      </c>
      <c r="O71" s="14">
        <v>42564</v>
      </c>
      <c r="P71" t="s">
        <v>20</v>
      </c>
    </row>
    <row r="72" spans="1:17" x14ac:dyDescent="0.25">
      <c r="A72">
        <v>9212</v>
      </c>
      <c r="B72" s="13">
        <v>21815</v>
      </c>
      <c r="C72" s="13">
        <v>5365</v>
      </c>
      <c r="D72" s="13">
        <v>31</v>
      </c>
      <c r="E72" s="52">
        <f t="shared" si="3"/>
        <v>-0.42742189786961937</v>
      </c>
      <c r="F72" s="50">
        <f>IF(I72,Grafiek_kalibratiemetingen!$R$13*Kalibratiemetingen!C72+Grafiek_kalibratiemetingen!$R$14,TRIM(""))</f>
        <v>13.72742189786962</v>
      </c>
      <c r="G72" s="12">
        <v>13.3</v>
      </c>
      <c r="H72" s="12">
        <v>30.2</v>
      </c>
      <c r="I72" s="2">
        <f>IF(IF(Kalibratiemetingen!C72&gt;0,1,0)+IF(Kalibratiemetingen!G72&gt;0,1,0)=2,1,0)</f>
        <v>1</v>
      </c>
      <c r="J72" t="s">
        <v>24</v>
      </c>
      <c r="K72" t="s">
        <v>15</v>
      </c>
      <c r="L72">
        <v>729</v>
      </c>
      <c r="M72" t="s">
        <v>16</v>
      </c>
      <c r="N72" t="s">
        <v>17</v>
      </c>
      <c r="O72" s="14">
        <v>42564</v>
      </c>
      <c r="P72" t="s">
        <v>20</v>
      </c>
    </row>
    <row r="73" spans="1:17" x14ac:dyDescent="0.25">
      <c r="A73">
        <v>9210</v>
      </c>
      <c r="B73" s="13">
        <v>21820</v>
      </c>
      <c r="C73" s="13">
        <v>3842</v>
      </c>
      <c r="D73" s="13">
        <v>31</v>
      </c>
      <c r="E73" s="52">
        <f t="shared" si="3"/>
        <v>-0.22618468085898691</v>
      </c>
      <c r="F73" s="50">
        <f>IF(I73,Grafiek_kalibratiemetingen!$R$13*Kalibratiemetingen!C73+Grafiek_kalibratiemetingen!$R$14,TRIM(""))</f>
        <v>11.626184680858987</v>
      </c>
      <c r="G73" s="12">
        <v>11.4</v>
      </c>
      <c r="H73" s="12">
        <v>30.2</v>
      </c>
      <c r="I73" s="2">
        <f>IF(IF(Kalibratiemetingen!C73&gt;0,1,0)+IF(Kalibratiemetingen!G73&gt;0,1,0)=2,1,0)</f>
        <v>1</v>
      </c>
      <c r="J73" t="s">
        <v>24</v>
      </c>
      <c r="K73" t="s">
        <v>15</v>
      </c>
      <c r="L73">
        <v>729</v>
      </c>
      <c r="M73" t="s">
        <v>16</v>
      </c>
      <c r="N73" t="s">
        <v>17</v>
      </c>
      <c r="O73" s="14">
        <v>42564</v>
      </c>
      <c r="P73" t="s">
        <v>20</v>
      </c>
    </row>
    <row r="74" spans="1:17" x14ac:dyDescent="0.25">
      <c r="A74">
        <v>9209</v>
      </c>
      <c r="B74" s="13">
        <v>21834</v>
      </c>
      <c r="C74" s="13">
        <v>5114</v>
      </c>
      <c r="D74" s="13">
        <v>31</v>
      </c>
      <c r="E74" s="52">
        <f t="shared" si="3"/>
        <v>-0.18112475967548392</v>
      </c>
      <c r="F74" s="50">
        <f>IF(I74,Grafiek_kalibratiemetingen!$R$13*Kalibratiemetingen!C74+Grafiek_kalibratiemetingen!$R$14,TRIM(""))</f>
        <v>13.381124759675483</v>
      </c>
      <c r="G74" s="12">
        <v>13.2</v>
      </c>
      <c r="H74" s="12">
        <v>30.2</v>
      </c>
      <c r="I74" s="2">
        <f>IF(IF(Kalibratiemetingen!C74&gt;0,1,0)+IF(Kalibratiemetingen!G74&gt;0,1,0)=2,1,0)</f>
        <v>1</v>
      </c>
      <c r="J74" t="s">
        <v>24</v>
      </c>
      <c r="K74" t="s">
        <v>15</v>
      </c>
      <c r="L74">
        <v>729</v>
      </c>
      <c r="M74" t="s">
        <v>16</v>
      </c>
      <c r="N74" t="s">
        <v>17</v>
      </c>
      <c r="O74" s="14">
        <v>42564</v>
      </c>
      <c r="P74" t="s">
        <v>20</v>
      </c>
    </row>
    <row r="75" spans="1:17" x14ac:dyDescent="0.25">
      <c r="A75">
        <v>215</v>
      </c>
      <c r="B75" s="13">
        <v>21840</v>
      </c>
      <c r="C75" s="13">
        <v>5420</v>
      </c>
      <c r="D75" s="13">
        <v>30</v>
      </c>
      <c r="E75" s="52">
        <f t="shared" si="3"/>
        <v>9.6696259099791959E-2</v>
      </c>
      <c r="F75" s="50">
        <f>IF(I75,Grafiek_kalibratiemetingen!$R$13*Kalibratiemetingen!C75+Grafiek_kalibratiemetingen!$R$14,TRIM(""))</f>
        <v>13.803303740900208</v>
      </c>
      <c r="G75" s="12">
        <v>13.9</v>
      </c>
      <c r="H75" s="12">
        <v>31</v>
      </c>
      <c r="I75" s="2">
        <f>IF(IF(Kalibratiemetingen!C75&gt;0,1,0)+IF(Kalibratiemetingen!G75&gt;0,1,0)=2,1,0)</f>
        <v>1</v>
      </c>
      <c r="J75" t="s">
        <v>24</v>
      </c>
      <c r="K75" t="s">
        <v>15</v>
      </c>
      <c r="L75">
        <v>729</v>
      </c>
      <c r="M75" t="s">
        <v>16</v>
      </c>
      <c r="N75" t="s">
        <v>17</v>
      </c>
      <c r="O75" s="14">
        <v>42564</v>
      </c>
      <c r="P75" t="s">
        <v>20</v>
      </c>
    </row>
    <row r="76" spans="1:17" x14ac:dyDescent="0.25">
      <c r="A76">
        <v>210</v>
      </c>
      <c r="B76" s="13">
        <v>21490</v>
      </c>
      <c r="C76" s="13">
        <v>4795</v>
      </c>
      <c r="D76" s="13">
        <v>30</v>
      </c>
      <c r="E76" s="52">
        <f t="shared" si="3"/>
        <v>-0.24101007009807773</v>
      </c>
      <c r="F76" s="50">
        <f>IF(I76,Grafiek_kalibratiemetingen!$R$13*Kalibratiemetingen!C76+Grafiek_kalibratiemetingen!$R$14,TRIM(""))</f>
        <v>12.941010070098077</v>
      </c>
      <c r="G76" s="12">
        <v>12.7</v>
      </c>
      <c r="H76" s="12">
        <v>29.4</v>
      </c>
      <c r="I76" s="2">
        <f>IF(IF(Kalibratiemetingen!C76&gt;0,1,0)+IF(Kalibratiemetingen!G76&gt;0,1,0)=2,1,0)</f>
        <v>1</v>
      </c>
      <c r="J76" t="s">
        <v>24</v>
      </c>
      <c r="K76" t="s">
        <v>15</v>
      </c>
      <c r="L76">
        <v>729</v>
      </c>
      <c r="M76" t="s">
        <v>16</v>
      </c>
      <c r="N76" t="s">
        <v>17</v>
      </c>
      <c r="O76" t="s">
        <v>28</v>
      </c>
      <c r="P76" t="s">
        <v>29</v>
      </c>
    </row>
    <row r="77" spans="1:17" x14ac:dyDescent="0.25">
      <c r="A77">
        <v>214</v>
      </c>
      <c r="B77" s="13">
        <v>21573</v>
      </c>
      <c r="C77">
        <v>4823</v>
      </c>
      <c r="D77" s="13">
        <v>30</v>
      </c>
      <c r="E77" s="52" t="str">
        <f t="shared" si="3"/>
        <v/>
      </c>
      <c r="F77" s="50" t="str">
        <f>IF(I77,Grafiek_kalibratiemetingen!$R$13*Kalibratiemetingen!C77+Grafiek_kalibratiemetingen!$R$14,TRIM(""))</f>
        <v/>
      </c>
      <c r="I77" s="2">
        <f>IF(IF(Kalibratiemetingen!C77&gt;0,1,0)+IF(Kalibratiemetingen!G77&gt;0,1,0)=2,1,0)</f>
        <v>0</v>
      </c>
      <c r="J77" t="s">
        <v>24</v>
      </c>
      <c r="K77" t="s">
        <v>15</v>
      </c>
      <c r="L77">
        <v>729</v>
      </c>
      <c r="M77" t="s">
        <v>16</v>
      </c>
      <c r="N77" t="s">
        <v>17</v>
      </c>
      <c r="O77" t="s">
        <v>28</v>
      </c>
      <c r="P77" t="s">
        <v>29</v>
      </c>
      <c r="Q77" t="s">
        <v>30</v>
      </c>
    </row>
    <row r="78" spans="1:17" x14ac:dyDescent="0.25">
      <c r="A78">
        <v>216</v>
      </c>
      <c r="B78" s="13">
        <v>21594</v>
      </c>
      <c r="C78" s="13">
        <v>4628</v>
      </c>
      <c r="D78" s="13">
        <v>30</v>
      </c>
      <c r="E78" s="52">
        <f t="shared" si="3"/>
        <v>-0.4106052012597452</v>
      </c>
      <c r="F78" s="50">
        <f>IF(I78,Grafiek_kalibratiemetingen!$R$13*Kalibratiemetingen!C78+Grafiek_kalibratiemetingen!$R$14,TRIM(""))</f>
        <v>12.710605201259746</v>
      </c>
      <c r="G78" s="12">
        <v>12.3</v>
      </c>
      <c r="H78" s="12">
        <v>29.4</v>
      </c>
      <c r="I78" s="2">
        <f>IF(IF(Kalibratiemetingen!C78&gt;0,1,0)+IF(Kalibratiemetingen!G78&gt;0,1,0)=2,1,0)</f>
        <v>1</v>
      </c>
      <c r="J78" t="s">
        <v>24</v>
      </c>
      <c r="K78" t="s">
        <v>15</v>
      </c>
      <c r="L78">
        <v>729</v>
      </c>
      <c r="M78" t="s">
        <v>16</v>
      </c>
      <c r="N78" t="s">
        <v>17</v>
      </c>
      <c r="O78" t="s">
        <v>28</v>
      </c>
      <c r="P78" t="s">
        <v>29</v>
      </c>
    </row>
    <row r="79" spans="1:17" x14ac:dyDescent="0.25">
      <c r="A79">
        <v>215</v>
      </c>
      <c r="B79" s="13">
        <v>21625</v>
      </c>
      <c r="C79" s="13">
        <v>5260</v>
      </c>
      <c r="D79" s="13">
        <v>30</v>
      </c>
      <c r="E79" s="52">
        <f t="shared" si="3"/>
        <v>-8.2556561174861542E-2</v>
      </c>
      <c r="F79" s="50">
        <f>IF(I79,Grafiek_kalibratiemetingen!$R$13*Kalibratiemetingen!C79+Grafiek_kalibratiemetingen!$R$14,TRIM(""))</f>
        <v>13.582556561174862</v>
      </c>
      <c r="G79" s="12">
        <v>13.5</v>
      </c>
      <c r="H79" s="12">
        <v>29.4</v>
      </c>
      <c r="I79" s="2">
        <f>IF(IF(Kalibratiemetingen!C79&gt;0,1,0)+IF(Kalibratiemetingen!G79&gt;0,1,0)=2,1,0)</f>
        <v>1</v>
      </c>
      <c r="J79" t="s">
        <v>24</v>
      </c>
      <c r="K79" t="s">
        <v>15</v>
      </c>
      <c r="L79">
        <v>729</v>
      </c>
      <c r="M79" t="s">
        <v>16</v>
      </c>
      <c r="N79" t="s">
        <v>17</v>
      </c>
      <c r="O79" t="s">
        <v>28</v>
      </c>
      <c r="P79" t="s">
        <v>29</v>
      </c>
    </row>
    <row r="80" spans="1:17" x14ac:dyDescent="0.25">
      <c r="A80">
        <v>211</v>
      </c>
      <c r="B80" s="13">
        <v>21633</v>
      </c>
      <c r="C80">
        <v>4844</v>
      </c>
      <c r="D80" s="13">
        <v>30</v>
      </c>
      <c r="E80" s="52" t="str">
        <f t="shared" si="3"/>
        <v/>
      </c>
      <c r="F80" s="50" t="str">
        <f>IF(I80,Grafiek_kalibratiemetingen!$R$13*Kalibratiemetingen!C80+Grafiek_kalibratiemetingen!$R$14,TRIM(""))</f>
        <v/>
      </c>
      <c r="I80" s="2">
        <f>IF(IF(Kalibratiemetingen!C80&gt;0,1,0)+IF(Kalibratiemetingen!G80&gt;0,1,0)=2,1,0)</f>
        <v>0</v>
      </c>
      <c r="J80" t="s">
        <v>24</v>
      </c>
      <c r="K80" t="s">
        <v>15</v>
      </c>
      <c r="L80">
        <v>729</v>
      </c>
      <c r="M80" t="s">
        <v>16</v>
      </c>
      <c r="N80" t="s">
        <v>17</v>
      </c>
      <c r="O80" t="s">
        <v>28</v>
      </c>
      <c r="P80" t="s">
        <v>29</v>
      </c>
      <c r="Q80" t="s">
        <v>30</v>
      </c>
    </row>
    <row r="81" spans="1:17" x14ac:dyDescent="0.25">
      <c r="A81">
        <v>212</v>
      </c>
      <c r="B81" s="13">
        <v>21658</v>
      </c>
      <c r="C81" s="13">
        <v>3045</v>
      </c>
      <c r="D81" s="13">
        <v>30</v>
      </c>
      <c r="E81" s="52">
        <f t="shared" si="3"/>
        <v>0.47341220814789153</v>
      </c>
      <c r="F81" s="50">
        <f>IF(I81,Grafiek_kalibratiemetingen!$R$13*Kalibratiemetingen!C81+Grafiek_kalibratiemetingen!$R$14,TRIM(""))</f>
        <v>10.526587791852108</v>
      </c>
      <c r="G81" s="12">
        <v>11</v>
      </c>
      <c r="H81" s="12">
        <v>29.4</v>
      </c>
      <c r="I81" s="2">
        <f>IF(IF(Kalibratiemetingen!C81&gt;0,1,0)+IF(Kalibratiemetingen!G81&gt;0,1,0)=2,1,0)</f>
        <v>1</v>
      </c>
      <c r="J81" t="s">
        <v>24</v>
      </c>
      <c r="K81" t="s">
        <v>15</v>
      </c>
      <c r="L81">
        <v>729</v>
      </c>
      <c r="M81" t="s">
        <v>16</v>
      </c>
      <c r="N81" t="s">
        <v>17</v>
      </c>
      <c r="O81" t="s">
        <v>28</v>
      </c>
      <c r="P81" t="s">
        <v>29</v>
      </c>
    </row>
    <row r="82" spans="1:17" x14ac:dyDescent="0.25">
      <c r="A82">
        <v>217</v>
      </c>
      <c r="B82" s="13">
        <v>21646</v>
      </c>
      <c r="C82" s="13">
        <v>4323</v>
      </c>
      <c r="D82" s="13">
        <v>30</v>
      </c>
      <c r="E82" s="52">
        <f t="shared" si="3"/>
        <v>-0.48980588990830576</v>
      </c>
      <c r="F82" s="50">
        <f>IF(I82,Grafiek_kalibratiemetingen!$R$13*Kalibratiemetingen!C82+Grafiek_kalibratiemetingen!$R$14,TRIM(""))</f>
        <v>12.289805889908306</v>
      </c>
      <c r="G82" s="12">
        <v>11.8</v>
      </c>
      <c r="H82" s="12">
        <v>29.3</v>
      </c>
      <c r="I82" s="2">
        <f>IF(IF(Kalibratiemetingen!C82&gt;0,1,0)+IF(Kalibratiemetingen!G82&gt;0,1,0)=2,1,0)</f>
        <v>1</v>
      </c>
      <c r="J82" t="s">
        <v>24</v>
      </c>
      <c r="K82" t="s">
        <v>15</v>
      </c>
      <c r="L82">
        <v>729</v>
      </c>
      <c r="M82" t="s">
        <v>16</v>
      </c>
      <c r="N82" t="s">
        <v>17</v>
      </c>
      <c r="O82" t="s">
        <v>28</v>
      </c>
      <c r="P82" t="s">
        <v>29</v>
      </c>
    </row>
    <row r="83" spans="1:17" x14ac:dyDescent="0.25">
      <c r="A83">
        <v>9285</v>
      </c>
      <c r="B83" s="13">
        <v>21626</v>
      </c>
      <c r="C83" s="13">
        <v>4994</v>
      </c>
      <c r="D83" s="13">
        <v>30</v>
      </c>
      <c r="E83" s="52">
        <f t="shared" si="3"/>
        <v>-0.3155643748814736</v>
      </c>
      <c r="F83" s="50">
        <f>IF(I83,Grafiek_kalibratiemetingen!$R$13*Kalibratiemetingen!C83+Grafiek_kalibratiemetingen!$R$14,TRIM(""))</f>
        <v>13.215564374881474</v>
      </c>
      <c r="G83" s="12">
        <v>12.9</v>
      </c>
      <c r="H83" s="12">
        <v>30</v>
      </c>
      <c r="I83" s="2">
        <f>IF(IF(Kalibratiemetingen!C83&gt;0,1,0)+IF(Kalibratiemetingen!G83&gt;0,1,0)=2,1,0)</f>
        <v>1</v>
      </c>
      <c r="J83" t="s">
        <v>24</v>
      </c>
      <c r="K83" t="s">
        <v>15</v>
      </c>
      <c r="L83">
        <v>729</v>
      </c>
      <c r="M83" t="s">
        <v>16</v>
      </c>
      <c r="N83" t="s">
        <v>17</v>
      </c>
      <c r="O83" t="s">
        <v>28</v>
      </c>
      <c r="P83" t="s">
        <v>29</v>
      </c>
    </row>
    <row r="84" spans="1:17" x14ac:dyDescent="0.25">
      <c r="A84">
        <v>9288</v>
      </c>
      <c r="B84" s="13">
        <v>21536</v>
      </c>
      <c r="C84" s="13">
        <v>3347</v>
      </c>
      <c r="D84" s="13">
        <v>30</v>
      </c>
      <c r="E84" s="52">
        <f t="shared" si="3"/>
        <v>0.15675190641630188</v>
      </c>
      <c r="F84" s="50">
        <f>IF(I84,Grafiek_kalibratiemetingen!$R$13*Kalibratiemetingen!C84+Grafiek_kalibratiemetingen!$R$14,TRIM(""))</f>
        <v>10.943248093583698</v>
      </c>
      <c r="G84" s="12">
        <v>11.1</v>
      </c>
      <c r="H84" s="12">
        <v>30.2</v>
      </c>
      <c r="I84" s="2">
        <f>IF(IF(Kalibratiemetingen!C84&gt;0,1,0)+IF(Kalibratiemetingen!G84&gt;0,1,0)=2,1,0)</f>
        <v>1</v>
      </c>
      <c r="J84" t="s">
        <v>24</v>
      </c>
      <c r="K84" t="s">
        <v>15</v>
      </c>
      <c r="L84">
        <v>729</v>
      </c>
      <c r="M84" t="s">
        <v>16</v>
      </c>
      <c r="N84" t="s">
        <v>17</v>
      </c>
      <c r="O84" t="s">
        <v>28</v>
      </c>
      <c r="P84" t="s">
        <v>29</v>
      </c>
    </row>
    <row r="85" spans="1:17" x14ac:dyDescent="0.25">
      <c r="A85">
        <v>9289</v>
      </c>
      <c r="B85" s="13">
        <v>21574</v>
      </c>
      <c r="C85" s="13">
        <v>2721</v>
      </c>
      <c r="D85" s="13">
        <v>30</v>
      </c>
      <c r="E85" s="52">
        <f t="shared" si="3"/>
        <v>0.52042524709171722</v>
      </c>
      <c r="F85" s="50">
        <f>IF(I85,Grafiek_kalibratiemetingen!$R$13*Kalibratiemetingen!C85+Grafiek_kalibratiemetingen!$R$14,TRIM(""))</f>
        <v>10.079574752908282</v>
      </c>
      <c r="G85" s="12">
        <v>10.6</v>
      </c>
      <c r="H85" s="12">
        <v>31</v>
      </c>
      <c r="I85" s="2">
        <f>IF(IF(Kalibratiemetingen!C85&gt;0,1,0)+IF(Kalibratiemetingen!G85&gt;0,1,0)=2,1,0)</f>
        <v>1</v>
      </c>
      <c r="J85" t="s">
        <v>24</v>
      </c>
      <c r="K85" t="s">
        <v>15</v>
      </c>
      <c r="L85">
        <v>729</v>
      </c>
      <c r="M85" t="s">
        <v>16</v>
      </c>
      <c r="N85" t="s">
        <v>17</v>
      </c>
      <c r="O85" t="s">
        <v>28</v>
      </c>
      <c r="P85" t="s">
        <v>29</v>
      </c>
    </row>
    <row r="86" spans="1:17" x14ac:dyDescent="0.25">
      <c r="A86">
        <v>9269</v>
      </c>
      <c r="B86" s="13">
        <v>21597</v>
      </c>
      <c r="C86" s="13">
        <v>4369</v>
      </c>
      <c r="D86" s="13">
        <v>30</v>
      </c>
      <c r="E86" s="52">
        <f t="shared" si="3"/>
        <v>-5.3270704079341868E-2</v>
      </c>
      <c r="F86" s="50">
        <f>IF(I86,Grafiek_kalibratiemetingen!$R$13*Kalibratiemetingen!C86+Grafiek_kalibratiemetingen!$R$14,TRIM(""))</f>
        <v>12.353270704079343</v>
      </c>
      <c r="G86" s="12">
        <v>12.3</v>
      </c>
      <c r="H86" s="12">
        <v>30.2</v>
      </c>
      <c r="I86" s="2">
        <f>IF(IF(Kalibratiemetingen!C86&gt;0,1,0)+IF(Kalibratiemetingen!G86&gt;0,1,0)=2,1,0)</f>
        <v>1</v>
      </c>
      <c r="J86" t="s">
        <v>24</v>
      </c>
      <c r="K86" t="s">
        <v>15</v>
      </c>
      <c r="L86">
        <v>729</v>
      </c>
      <c r="M86" t="s">
        <v>16</v>
      </c>
      <c r="N86" t="s">
        <v>17</v>
      </c>
      <c r="O86" t="s">
        <v>28</v>
      </c>
      <c r="P86" t="s">
        <v>31</v>
      </c>
    </row>
    <row r="87" spans="1:17" x14ac:dyDescent="0.25">
      <c r="A87">
        <v>9267</v>
      </c>
      <c r="B87" s="13">
        <v>21639</v>
      </c>
      <c r="C87" s="13">
        <v>5078</v>
      </c>
      <c r="D87" s="13">
        <v>30</v>
      </c>
      <c r="E87" s="52">
        <f t="shared" si="3"/>
        <v>0.16854335576271851</v>
      </c>
      <c r="F87" s="50">
        <f>IF(I87,Grafiek_kalibratiemetingen!$R$13*Kalibratiemetingen!C87+Grafiek_kalibratiemetingen!$R$14,TRIM(""))</f>
        <v>13.331456644237281</v>
      </c>
      <c r="G87" s="12">
        <v>13.5</v>
      </c>
      <c r="H87" s="12">
        <v>30</v>
      </c>
      <c r="I87" s="2">
        <f>IF(IF(Kalibratiemetingen!C87&gt;0,1,0)+IF(Kalibratiemetingen!G87&gt;0,1,0)=2,1,0)</f>
        <v>1</v>
      </c>
      <c r="J87" t="s">
        <v>24</v>
      </c>
      <c r="K87" t="s">
        <v>15</v>
      </c>
      <c r="L87">
        <v>729</v>
      </c>
      <c r="M87" t="s">
        <v>16</v>
      </c>
      <c r="N87" t="s">
        <v>17</v>
      </c>
      <c r="O87" t="s">
        <v>28</v>
      </c>
      <c r="P87" t="s">
        <v>31</v>
      </c>
    </row>
    <row r="88" spans="1:17" x14ac:dyDescent="0.25">
      <c r="A88">
        <v>9267</v>
      </c>
      <c r="B88" s="13">
        <v>21674</v>
      </c>
      <c r="C88" s="13">
        <v>5183</v>
      </c>
      <c r="D88" s="13">
        <v>30</v>
      </c>
      <c r="E88" s="52">
        <f t="shared" si="3"/>
        <v>0.12367801906795961</v>
      </c>
      <c r="F88" s="50">
        <f>IF(I88,Grafiek_kalibratiemetingen!$R$13*Kalibratiemetingen!C88+Grafiek_kalibratiemetingen!$R$14,TRIM(""))</f>
        <v>13.47632198093204</v>
      </c>
      <c r="G88" s="12">
        <v>13.6</v>
      </c>
      <c r="H88" s="12">
        <v>30.1</v>
      </c>
      <c r="I88" s="2">
        <f>IF(IF(Kalibratiemetingen!C88&gt;0,1,0)+IF(Kalibratiemetingen!G88&gt;0,1,0)=2,1,0)</f>
        <v>1</v>
      </c>
      <c r="J88" t="s">
        <v>24</v>
      </c>
      <c r="K88" t="s">
        <v>15</v>
      </c>
      <c r="L88">
        <v>729</v>
      </c>
      <c r="M88" t="s">
        <v>16</v>
      </c>
      <c r="N88" t="s">
        <v>17</v>
      </c>
      <c r="O88" t="s">
        <v>28</v>
      </c>
      <c r="P88" t="s">
        <v>31</v>
      </c>
      <c r="Q88" t="s">
        <v>32</v>
      </c>
    </row>
    <row r="89" spans="1:17" x14ac:dyDescent="0.25">
      <c r="A89">
        <v>9267</v>
      </c>
      <c r="B89" s="13">
        <v>21666</v>
      </c>
      <c r="C89" s="13">
        <v>5123</v>
      </c>
      <c r="D89" s="13">
        <v>30</v>
      </c>
      <c r="E89" s="52">
        <f t="shared" si="3"/>
        <v>0.20645821146496424</v>
      </c>
      <c r="F89" s="50">
        <f>IF(I89,Grafiek_kalibratiemetingen!$R$13*Kalibratiemetingen!C89+Grafiek_kalibratiemetingen!$R$14,TRIM(""))</f>
        <v>13.393541788535035</v>
      </c>
      <c r="G89" s="12">
        <v>13.6</v>
      </c>
      <c r="H89" s="12">
        <v>30.1</v>
      </c>
      <c r="I89" s="2">
        <f>IF(IF(Kalibratiemetingen!C89&gt;0,1,0)+IF(Kalibratiemetingen!G89&gt;0,1,0)=2,1,0)</f>
        <v>1</v>
      </c>
      <c r="J89" t="s">
        <v>24</v>
      </c>
      <c r="K89" t="s">
        <v>15</v>
      </c>
      <c r="L89">
        <v>729</v>
      </c>
      <c r="M89" t="s">
        <v>16</v>
      </c>
      <c r="N89" t="s">
        <v>17</v>
      </c>
      <c r="O89" t="s">
        <v>28</v>
      </c>
      <c r="P89" t="s">
        <v>31</v>
      </c>
      <c r="Q89" t="s">
        <v>33</v>
      </c>
    </row>
    <row r="90" spans="1:17" x14ac:dyDescent="0.25">
      <c r="A90">
        <v>9261</v>
      </c>
      <c r="B90" s="13">
        <v>21671</v>
      </c>
      <c r="C90" s="13">
        <v>4657</v>
      </c>
      <c r="D90" s="13">
        <v>30</v>
      </c>
      <c r="E90" s="52">
        <f t="shared" si="3"/>
        <v>-0.25061562758496692</v>
      </c>
      <c r="F90" s="50">
        <f>IF(I90,Grafiek_kalibratiemetingen!$R$13*Kalibratiemetingen!C90+Grafiek_kalibratiemetingen!$R$14,TRIM(""))</f>
        <v>12.750615627584967</v>
      </c>
      <c r="G90" s="12">
        <v>12.5</v>
      </c>
      <c r="H90" s="12">
        <v>30.1</v>
      </c>
      <c r="I90" s="2">
        <f>IF(IF(Kalibratiemetingen!C90&gt;0,1,0)+IF(Kalibratiemetingen!G90&gt;0,1,0)=2,1,0)</f>
        <v>1</v>
      </c>
      <c r="J90" t="s">
        <v>24</v>
      </c>
      <c r="K90" t="s">
        <v>15</v>
      </c>
      <c r="L90">
        <v>729</v>
      </c>
      <c r="M90" t="s">
        <v>16</v>
      </c>
      <c r="N90" t="s">
        <v>17</v>
      </c>
      <c r="O90" t="s">
        <v>28</v>
      </c>
      <c r="P90" t="s">
        <v>31</v>
      </c>
    </row>
    <row r="91" spans="1:17" x14ac:dyDescent="0.25">
      <c r="A91">
        <v>9262</v>
      </c>
      <c r="B91" s="13">
        <v>21655</v>
      </c>
      <c r="C91" s="13">
        <v>4885</v>
      </c>
      <c r="D91" s="13">
        <v>30</v>
      </c>
      <c r="E91" s="52">
        <f t="shared" si="3"/>
        <v>-0.46518035869358343</v>
      </c>
      <c r="F91" s="50">
        <f>IF(I91,Grafiek_kalibratiemetingen!$R$13*Kalibratiemetingen!C91+Grafiek_kalibratiemetingen!$R$14,TRIM(""))</f>
        <v>13.065180358693583</v>
      </c>
      <c r="G91" s="12">
        <v>12.6</v>
      </c>
      <c r="H91" s="12">
        <v>29.9</v>
      </c>
      <c r="I91" s="2">
        <f>IF(IF(Kalibratiemetingen!C91&gt;0,1,0)+IF(Kalibratiemetingen!G91&gt;0,1,0)=2,1,0)</f>
        <v>1</v>
      </c>
      <c r="J91" t="s">
        <v>24</v>
      </c>
      <c r="K91" t="s">
        <v>15</v>
      </c>
      <c r="L91">
        <v>729</v>
      </c>
      <c r="M91" t="s">
        <v>16</v>
      </c>
      <c r="N91" t="s">
        <v>17</v>
      </c>
      <c r="O91" t="s">
        <v>28</v>
      </c>
      <c r="P91" t="s">
        <v>31</v>
      </c>
    </row>
    <row r="92" spans="1:17" x14ac:dyDescent="0.25">
      <c r="A92">
        <v>9265</v>
      </c>
      <c r="B92" s="13">
        <v>21655</v>
      </c>
      <c r="C92" s="13">
        <v>3995</v>
      </c>
      <c r="D92" s="13">
        <v>30</v>
      </c>
      <c r="E92" s="52">
        <f t="shared" si="3"/>
        <v>-0.33727417147134808</v>
      </c>
      <c r="F92" s="50">
        <f>IF(I92,Grafiek_kalibratiemetingen!$R$13*Kalibratiemetingen!C92+Grafiek_kalibratiemetingen!$R$14,TRIM(""))</f>
        <v>11.837274171471348</v>
      </c>
      <c r="G92" s="12">
        <v>11.5</v>
      </c>
      <c r="H92" s="12">
        <v>29.9</v>
      </c>
      <c r="I92" s="2">
        <f>IF(IF(Kalibratiemetingen!C92&gt;0,1,0)+IF(Kalibratiemetingen!G92&gt;0,1,0)=2,1,0)</f>
        <v>1</v>
      </c>
      <c r="J92" t="s">
        <v>24</v>
      </c>
      <c r="K92" t="s">
        <v>15</v>
      </c>
      <c r="L92">
        <v>729</v>
      </c>
      <c r="M92" t="s">
        <v>16</v>
      </c>
      <c r="N92" t="s">
        <v>17</v>
      </c>
      <c r="O92" t="s">
        <v>28</v>
      </c>
      <c r="P92" t="s">
        <v>31</v>
      </c>
    </row>
    <row r="93" spans="1:17" x14ac:dyDescent="0.25">
      <c r="A93">
        <v>9266</v>
      </c>
      <c r="B93" s="13">
        <v>21663</v>
      </c>
      <c r="C93" s="13">
        <v>4108</v>
      </c>
      <c r="D93" s="13">
        <v>30</v>
      </c>
      <c r="E93" s="52">
        <f t="shared" si="3"/>
        <v>-0.39317686715237343</v>
      </c>
      <c r="F93" s="50">
        <f>IF(I93,Grafiek_kalibratiemetingen!$R$13*Kalibratiemetingen!C93+Grafiek_kalibratiemetingen!$R$14,TRIM(""))</f>
        <v>11.993176867152373</v>
      </c>
      <c r="G93" s="12">
        <v>11.6</v>
      </c>
      <c r="H93" s="12">
        <v>30</v>
      </c>
      <c r="I93" s="2">
        <f>IF(IF(Kalibratiemetingen!C93&gt;0,1,0)+IF(Kalibratiemetingen!G93&gt;0,1,0)=2,1,0)</f>
        <v>1</v>
      </c>
      <c r="J93" t="s">
        <v>24</v>
      </c>
      <c r="K93" t="s">
        <v>15</v>
      </c>
      <c r="L93">
        <v>729</v>
      </c>
      <c r="M93" t="s">
        <v>16</v>
      </c>
      <c r="N93" t="s">
        <v>17</v>
      </c>
      <c r="O93" t="s">
        <v>28</v>
      </c>
      <c r="P93" t="s">
        <v>31</v>
      </c>
    </row>
    <row r="94" spans="1:17" x14ac:dyDescent="0.25">
      <c r="B94" s="13"/>
      <c r="C94" s="13"/>
      <c r="E94" s="52" t="str">
        <f t="shared" si="3"/>
        <v/>
      </c>
      <c r="F94" s="50" t="str">
        <f>IF(I94,Grafiek_kalibratiemetingen!$R$13*Kalibratiemetingen!C94+Grafiek_kalibratiemetingen!$R$14,TRIM(""))</f>
        <v/>
      </c>
      <c r="G94" s="12"/>
      <c r="H94" s="12"/>
      <c r="I94" s="12"/>
    </row>
    <row r="95" spans="1:17" x14ac:dyDescent="0.25">
      <c r="E95" s="52" t="str">
        <f t="shared" si="3"/>
        <v/>
      </c>
      <c r="F95" s="50" t="str">
        <f>IF(I95,Grafiek_kalibratiemetingen!$R$13*Kalibratiemetingen!C95+Grafiek_kalibratiemetingen!$R$14,TRIM(""))</f>
        <v/>
      </c>
      <c r="H95" s="12"/>
      <c r="I95" s="12"/>
    </row>
    <row r="96" spans="1:17" x14ac:dyDescent="0.25">
      <c r="E96" s="52" t="str">
        <f t="shared" si="3"/>
        <v/>
      </c>
      <c r="F96" s="50" t="str">
        <f>IF(I96,Grafiek_kalibratiemetingen!$R$13*Kalibratiemetingen!C96+Grafiek_kalibratiemetingen!$R$14,TRIM(""))</f>
        <v/>
      </c>
      <c r="I96" s="12"/>
    </row>
    <row r="97" spans="5:9" x14ac:dyDescent="0.25">
      <c r="E97" s="52" t="str">
        <f t="shared" si="3"/>
        <v/>
      </c>
      <c r="F97" s="50" t="str">
        <f>IF(I97,Grafiek_kalibratiemetingen!$R$13*Kalibratiemetingen!C97+Grafiek_kalibratiemetingen!$R$14,TRIM(""))</f>
        <v/>
      </c>
      <c r="I97" s="12"/>
    </row>
    <row r="98" spans="5:9" x14ac:dyDescent="0.25">
      <c r="E98" s="52" t="str">
        <f t="shared" si="3"/>
        <v/>
      </c>
      <c r="F98" s="50" t="str">
        <f>IF(I98,Grafiek_kalibratiemetingen!$R$13*Kalibratiemetingen!C98+Grafiek_kalibratiemetingen!$R$14,TRIM(""))</f>
        <v/>
      </c>
      <c r="I98" s="12"/>
    </row>
    <row r="99" spans="5:9" x14ac:dyDescent="0.25">
      <c r="E99" s="52" t="str">
        <f>IF(I99,G99-F99,TRIM(""))</f>
        <v/>
      </c>
      <c r="F99" s="50" t="str">
        <f>IF(I99,Grafiek_kalibratiemetingen!$R$13*Kalibratiemetingen!C99+Grafiek_kalibratiemetingen!$R$14,TRIM(""))</f>
        <v/>
      </c>
      <c r="I99" s="12"/>
    </row>
    <row r="100" spans="5:9" x14ac:dyDescent="0.25">
      <c r="E100" s="52" t="str">
        <f>IF(I100,G100-F100,TRIM(""))</f>
        <v/>
      </c>
      <c r="F100" s="50" t="str">
        <f>IF(I100,Grafiek_kalibratiemetingen!$R$13*Kalibratiemetingen!C100+Grafiek_kalibratiemetingen!$R$14,TRIM(""))</f>
        <v/>
      </c>
      <c r="I100" s="12"/>
    </row>
    <row r="101" spans="5:9" x14ac:dyDescent="0.25">
      <c r="E101" s="52" t="str">
        <f t="shared" si="3"/>
        <v/>
      </c>
      <c r="F101" s="50" t="str">
        <f>IF(I101,Grafiek_kalibratiemetingen!$R$13*Kalibratiemetingen!C101+Grafiek_kalibratiemetingen!$R$14,TRIM(""))</f>
        <v/>
      </c>
    </row>
    <row r="102" spans="5:9" x14ac:dyDescent="0.25">
      <c r="E102" s="52" t="str">
        <f t="shared" si="3"/>
        <v/>
      </c>
      <c r="F102" s="50" t="str">
        <f>IF(I102,Grafiek_kalibratiemetingen!$R$13*Kalibratiemetingen!C102+Grafiek_kalibratiemetingen!$R$14,TRIM(""))</f>
        <v/>
      </c>
    </row>
    <row r="103" spans="5:9" x14ac:dyDescent="0.25">
      <c r="E103" s="52" t="str">
        <f t="shared" si="3"/>
        <v/>
      </c>
      <c r="F103" s="50" t="str">
        <f>IF(I103,Grafiek_kalibratiemetingen!$R$13*Kalibratiemetingen!C103+Grafiek_kalibratiemetingen!$R$14,TRIM(""))</f>
        <v/>
      </c>
    </row>
    <row r="104" spans="5:9" x14ac:dyDescent="0.25">
      <c r="F104" s="50" t="str">
        <f>IF(I104,Grafiek_kalibratiemetingen!$R$13*Kalibratiemetingen!C104+Grafiek_kalibratiemetingen!$R$14,TRIM(""))</f>
        <v/>
      </c>
    </row>
    <row r="105" spans="5:9" x14ac:dyDescent="0.25">
      <c r="F105" s="50" t="str">
        <f>IF(I105,Grafiek_kalibratiemetingen!$R$13*Kalibratiemetingen!C105+Grafiek_kalibratiemetingen!$R$14,TRIM(""))</f>
        <v/>
      </c>
    </row>
    <row r="106" spans="5:9" x14ac:dyDescent="0.25">
      <c r="F106" s="50" t="str">
        <f>IF(I106,Grafiek_kalibratiemetingen!$R$13*Kalibratiemetingen!C106+Grafiek_kalibratiemetingen!$R$14,TRIM(""))</f>
        <v/>
      </c>
    </row>
    <row r="107" spans="5:9" x14ac:dyDescent="0.25">
      <c r="F107" s="50" t="str">
        <f>IF(I107,Grafiek_kalibratiemetingen!$R$13*Kalibratiemetingen!C107+Grafiek_kalibratiemetingen!$R$14,TRIM(""))</f>
        <v/>
      </c>
    </row>
    <row r="108" spans="5:9" x14ac:dyDescent="0.25">
      <c r="F108" s="50" t="str">
        <f>IF(I108,Grafiek_kalibratiemetingen!$R$13*Kalibratiemetingen!C108+Grafiek_kalibratiemetingen!$R$14,TRIM(""))</f>
        <v/>
      </c>
    </row>
    <row r="109" spans="5:9" x14ac:dyDescent="0.25">
      <c r="F109" s="50" t="str">
        <f>IF(I109,Grafiek_kalibratiemetingen!$R$13*Kalibratiemetingen!C109+Grafiek_kalibratiemetingen!$R$14,TRIM(""))</f>
        <v/>
      </c>
    </row>
    <row r="110" spans="5:9" x14ac:dyDescent="0.25">
      <c r="F110" s="50" t="str">
        <f>IF(I110,Grafiek_kalibratiemetingen!$R$13*Kalibratiemetingen!C110+Grafiek_kalibratiemetingen!$R$14,TRIM(""))</f>
        <v/>
      </c>
    </row>
    <row r="111" spans="5:9" x14ac:dyDescent="0.25">
      <c r="F111" s="50" t="str">
        <f>IF(I111,Grafiek_kalibratiemetingen!$R$13*Kalibratiemetingen!C111+Grafiek_kalibratiemetingen!$R$14,TRIM(""))</f>
        <v/>
      </c>
    </row>
    <row r="112" spans="5:9" x14ac:dyDescent="0.25">
      <c r="F112" s="50" t="str">
        <f>IF(I112,Grafiek_kalibratiemetingen!$R$13*Kalibratiemetingen!C112+Grafiek_kalibratiemetingen!$R$14,TRIM(""))</f>
        <v/>
      </c>
    </row>
    <row r="113" spans="6:6" x14ac:dyDescent="0.25">
      <c r="F113" s="50" t="str">
        <f>IF(I113,Grafiek_kalibratiemetingen!$R$13*Kalibratiemetingen!C113+Grafiek_kalibratiemetingen!$R$14,TRIM(""))</f>
        <v/>
      </c>
    </row>
    <row r="114" spans="6:6" x14ac:dyDescent="0.25">
      <c r="F114" s="50" t="str">
        <f>IF(I114,Grafiek_kalibratiemetingen!$R$13*Kalibratiemetingen!C114+Grafiek_kalibratiemetingen!$R$14,TRIM(""))</f>
        <v/>
      </c>
    </row>
    <row r="115" spans="6:6" x14ac:dyDescent="0.25">
      <c r="F115" s="50" t="str">
        <f>IF(I115,Grafiek_kalibratiemetingen!$R$13*Kalibratiemetingen!C115+Grafiek_kalibratiemetingen!$R$14,TRIM(""))</f>
        <v/>
      </c>
    </row>
    <row r="116" spans="6:6" x14ac:dyDescent="0.25">
      <c r="F116" s="50" t="str">
        <f>IF(I116,Grafiek_kalibratiemetingen!$R$13*Kalibratiemetingen!C116+Grafiek_kalibratiemetingen!$R$14,TRIM(""))</f>
        <v/>
      </c>
    </row>
    <row r="117" spans="6:6" x14ac:dyDescent="0.25">
      <c r="F117" s="50" t="str">
        <f>IF(I117,Grafiek_kalibratiemetingen!$R$13*Kalibratiemetingen!C117+Grafiek_kalibratiemetingen!$R$14,TRIM(""))</f>
        <v/>
      </c>
    </row>
    <row r="118" spans="6:6" x14ac:dyDescent="0.25">
      <c r="F118" s="50" t="str">
        <f>IF(I118,Grafiek_kalibratiemetingen!$R$13*Kalibratiemetingen!C118+Grafiek_kalibratiemetingen!$R$14,TRIM(""))</f>
        <v/>
      </c>
    </row>
    <row r="119" spans="6:6" x14ac:dyDescent="0.25">
      <c r="F119" s="50" t="str">
        <f>IF(I119,Grafiek_kalibratiemetingen!$R$13*Kalibratiemetingen!C119+Grafiek_kalibratiemetingen!$R$14,TRIM(""))</f>
        <v/>
      </c>
    </row>
    <row r="120" spans="6:6" x14ac:dyDescent="0.25">
      <c r="F120" s="50" t="str">
        <f>IF(I120,Grafiek_kalibratiemetingen!$R$13*Kalibratiemetingen!C120+Grafiek_kalibratiemetingen!$R$14,TRIM(""))</f>
        <v/>
      </c>
    </row>
    <row r="121" spans="6:6" x14ac:dyDescent="0.25">
      <c r="F121" s="50" t="str">
        <f>IF(I121,Grafiek_kalibratiemetingen!$R$13*Kalibratiemetingen!C121+Grafiek_kalibratiemetingen!$R$14,TRIM(""))</f>
        <v/>
      </c>
    </row>
    <row r="122" spans="6:6" x14ac:dyDescent="0.25">
      <c r="F122" s="50" t="str">
        <f>IF(I122,Grafiek_kalibratiemetingen!$R$13*Kalibratiemetingen!C122+Grafiek_kalibratiemetingen!$R$14,TRIM(""))</f>
        <v/>
      </c>
    </row>
    <row r="123" spans="6:6" x14ac:dyDescent="0.25">
      <c r="F123" s="50" t="str">
        <f>IF(I123,Grafiek_kalibratiemetingen!$R$13*Kalibratiemetingen!C123+Grafiek_kalibratiemetingen!$R$14,TRIM(""))</f>
        <v/>
      </c>
    </row>
    <row r="124" spans="6:6" x14ac:dyDescent="0.25">
      <c r="F124" s="50" t="str">
        <f>IF(I124,Grafiek_kalibratiemetingen!$R$13*Kalibratiemetingen!C124+Grafiek_kalibratiemetingen!$R$14,TRIM(""))</f>
        <v/>
      </c>
    </row>
    <row r="125" spans="6:6" x14ac:dyDescent="0.25">
      <c r="F125" s="50" t="str">
        <f>IF(I125,Grafiek_kalibratiemetingen!$R$13*Kalibratiemetingen!C125+Grafiek_kalibratiemetingen!$R$14,TRIM(""))</f>
        <v/>
      </c>
    </row>
    <row r="126" spans="6:6" x14ac:dyDescent="0.25">
      <c r="F126" s="50" t="str">
        <f>IF(I126,Grafiek_kalibratiemetingen!$R$13*Kalibratiemetingen!C126+Grafiek_kalibratiemetingen!$R$14,TRIM(""))</f>
        <v/>
      </c>
    </row>
    <row r="127" spans="6:6" x14ac:dyDescent="0.25">
      <c r="F127" s="50" t="str">
        <f>IF(I127,Grafiek_kalibratiemetingen!$R$13*Kalibratiemetingen!C127+Grafiek_kalibratiemetingen!$R$14,TRIM(""))</f>
        <v/>
      </c>
    </row>
    <row r="128" spans="6:6" x14ac:dyDescent="0.25">
      <c r="F128" s="50" t="str">
        <f>IF(I128,Grafiek_kalibratiemetingen!$R$13*Kalibratiemetingen!C128+Grafiek_kalibratiemetingen!$R$14,TRIM(""))</f>
        <v/>
      </c>
    </row>
    <row r="129" spans="6:6" x14ac:dyDescent="0.25">
      <c r="F129" s="50" t="str">
        <f>IF(I129,Grafiek_kalibratiemetingen!$R$13*Kalibratiemetingen!C129+Grafiek_kalibratiemetingen!$R$14,TRIM(""))</f>
        <v/>
      </c>
    </row>
    <row r="130" spans="6:6" x14ac:dyDescent="0.25">
      <c r="F130" s="50" t="str">
        <f>IF(I130,Grafiek_kalibratiemetingen!$R$13*Kalibratiemetingen!C130+Grafiek_kalibratiemetingen!$R$14,TRIM(""))</f>
        <v/>
      </c>
    </row>
    <row r="131" spans="6:6" x14ac:dyDescent="0.25">
      <c r="F131" s="50" t="str">
        <f>IF(I131,Grafiek_kalibratiemetingen!$R$13*Kalibratiemetingen!C131+Grafiek_kalibratiemetingen!$R$14,TRIM(""))</f>
        <v/>
      </c>
    </row>
    <row r="132" spans="6:6" x14ac:dyDescent="0.25">
      <c r="F132" s="50" t="str">
        <f>IF(I132,Grafiek_kalibratiemetingen!$R$13*Kalibratiemetingen!C132+Grafiek_kalibratiemetingen!$R$14,TRIM(""))</f>
        <v/>
      </c>
    </row>
    <row r="133" spans="6:6" x14ac:dyDescent="0.25">
      <c r="F133" s="50" t="str">
        <f>IF(I133,Grafiek_kalibratiemetingen!$R$13*Kalibratiemetingen!C133+Grafiek_kalibratiemetingen!$R$14,TRIM(""))</f>
        <v/>
      </c>
    </row>
    <row r="134" spans="6:6" x14ac:dyDescent="0.25">
      <c r="F134" s="50" t="str">
        <f>IF(I134,Grafiek_kalibratiemetingen!$R$13*Kalibratiemetingen!C134+Grafiek_kalibratiemetingen!$R$14,TRIM(""))</f>
        <v/>
      </c>
    </row>
    <row r="135" spans="6:6" x14ac:dyDescent="0.25">
      <c r="F135" s="50" t="str">
        <f>IF(I135,Grafiek_kalibratiemetingen!$R$13*Kalibratiemetingen!C135+Grafiek_kalibratiemetingen!$R$14,TRIM(""))</f>
        <v/>
      </c>
    </row>
    <row r="136" spans="6:6" x14ac:dyDescent="0.25">
      <c r="F136" s="50" t="str">
        <f>IF(I136,Grafiek_kalibratiemetingen!$R$13*Kalibratiemetingen!C136+Grafiek_kalibratiemetingen!$R$14,TRIM(""))</f>
        <v/>
      </c>
    </row>
    <row r="137" spans="6:6" x14ac:dyDescent="0.25">
      <c r="F137" s="50" t="str">
        <f>IF(I137,Grafiek_kalibratiemetingen!$R$13*Kalibratiemetingen!C137+Grafiek_kalibratiemetingen!$R$14,TRIM(""))</f>
        <v/>
      </c>
    </row>
    <row r="138" spans="6:6" x14ac:dyDescent="0.25">
      <c r="F138" s="50" t="str">
        <f>IF(I138,Grafiek_kalibratiemetingen!$R$13*Kalibratiemetingen!C138+Grafiek_kalibratiemetingen!$R$14,TRIM(""))</f>
        <v/>
      </c>
    </row>
    <row r="139" spans="6:6" x14ac:dyDescent="0.25">
      <c r="F139" s="50" t="str">
        <f>IF(I139,Grafiek_kalibratiemetingen!$R$13*Kalibratiemetingen!C139+Grafiek_kalibratiemetingen!$R$14,TRIM(""))</f>
        <v/>
      </c>
    </row>
    <row r="140" spans="6:6" x14ac:dyDescent="0.25">
      <c r="F140" s="50" t="str">
        <f>IF(I140,Grafiek_kalibratiemetingen!$R$13*Kalibratiemetingen!C140+Grafiek_kalibratiemetingen!$R$14,TRIM(""))</f>
        <v/>
      </c>
    </row>
    <row r="141" spans="6:6" x14ac:dyDescent="0.25">
      <c r="F141" s="50" t="str">
        <f>IF(I141,Grafiek_kalibratiemetingen!$R$13*Kalibratiemetingen!C141+Grafiek_kalibratiemetingen!$R$14,TRIM(""))</f>
        <v/>
      </c>
    </row>
    <row r="142" spans="6:6" x14ac:dyDescent="0.25">
      <c r="F142" s="50" t="str">
        <f>IF(I142,Grafiek_kalibratiemetingen!$R$13*Kalibratiemetingen!C142+Grafiek_kalibratiemetingen!$R$14,TRIM(""))</f>
        <v/>
      </c>
    </row>
    <row r="143" spans="6:6" x14ac:dyDescent="0.25">
      <c r="F143" s="50" t="str">
        <f>IF(I143,Grafiek_kalibratiemetingen!$R$13*Kalibratiemetingen!C143+Grafiek_kalibratiemetingen!$R$14,TRIM(""))</f>
        <v/>
      </c>
    </row>
    <row r="144" spans="6:6" x14ac:dyDescent="0.25">
      <c r="F144" s="50" t="str">
        <f>IF(I144,Grafiek_kalibratiemetingen!$R$13*Kalibratiemetingen!C144+Grafiek_kalibratiemetingen!$R$14,TRIM(""))</f>
        <v/>
      </c>
    </row>
    <row r="145" spans="6:6" x14ac:dyDescent="0.25">
      <c r="F145" s="50" t="str">
        <f>IF(I145,Grafiek_kalibratiemetingen!$R$13*Kalibratiemetingen!C145+Grafiek_kalibratiemetingen!$R$14,TRIM(""))</f>
        <v/>
      </c>
    </row>
    <row r="146" spans="6:6" x14ac:dyDescent="0.25">
      <c r="F146" s="50" t="str">
        <f>IF(I146,Grafiek_kalibratiemetingen!$R$13*Kalibratiemetingen!C146+Grafiek_kalibratiemetingen!$R$14,TRIM(""))</f>
        <v/>
      </c>
    </row>
    <row r="147" spans="6:6" x14ac:dyDescent="0.25">
      <c r="F147" s="50" t="str">
        <f>IF(I147,Grafiek_kalibratiemetingen!$R$13*Kalibratiemetingen!C147+Grafiek_kalibratiemetingen!$R$14,TRIM(""))</f>
        <v/>
      </c>
    </row>
    <row r="148" spans="6:6" x14ac:dyDescent="0.25">
      <c r="F148" s="50" t="str">
        <f>IF(I148,Grafiek_kalibratiemetingen!$R$13*Kalibratiemetingen!C148+Grafiek_kalibratiemetingen!$R$14,TRIM(""))</f>
        <v/>
      </c>
    </row>
    <row r="149" spans="6:6" x14ac:dyDescent="0.25">
      <c r="F149" s="50" t="str">
        <f>IF(I149,Grafiek_kalibratiemetingen!$R$13*Kalibratiemetingen!C149+Grafiek_kalibratiemetingen!$R$14,TRIM(""))</f>
        <v/>
      </c>
    </row>
    <row r="150" spans="6:6" x14ac:dyDescent="0.25">
      <c r="F150" s="50" t="str">
        <f>IF(I150,Grafiek_kalibratiemetingen!$R$13*Kalibratiemetingen!C150+Grafiek_kalibratiemetingen!$R$14,TRIM(""))</f>
        <v/>
      </c>
    </row>
    <row r="151" spans="6:6" x14ac:dyDescent="0.25">
      <c r="F151" s="50" t="str">
        <f>IF(I151,Grafiek_kalibratiemetingen!$R$13*Kalibratiemetingen!C151+Grafiek_kalibratiemetingen!$R$14,TRIM(""))</f>
        <v/>
      </c>
    </row>
    <row r="152" spans="6:6" x14ac:dyDescent="0.25">
      <c r="F152" s="50" t="str">
        <f>IF(I152,Grafiek_kalibratiemetingen!$R$13*Kalibratiemetingen!C152+Grafiek_kalibratiemetingen!$R$14,TRIM(""))</f>
        <v/>
      </c>
    </row>
    <row r="153" spans="6:6" x14ac:dyDescent="0.25">
      <c r="F153" s="50" t="str">
        <f>IF(I153,Grafiek_kalibratiemetingen!$R$13*Kalibratiemetingen!C153+Grafiek_kalibratiemetingen!$R$14,TRIM(""))</f>
        <v/>
      </c>
    </row>
    <row r="154" spans="6:6" x14ac:dyDescent="0.25">
      <c r="F154" s="50" t="str">
        <f>IF(I154,Grafiek_kalibratiemetingen!$R$13*Kalibratiemetingen!C154+Grafiek_kalibratiemetingen!$R$14,TRIM(""))</f>
        <v/>
      </c>
    </row>
    <row r="155" spans="6:6" x14ac:dyDescent="0.25">
      <c r="F155" s="50" t="str">
        <f>IF(I155,Grafiek_kalibratiemetingen!$R$13*Kalibratiemetingen!C155+Grafiek_kalibratiemetingen!$R$14,TRIM(""))</f>
        <v/>
      </c>
    </row>
    <row r="156" spans="6:6" x14ac:dyDescent="0.25">
      <c r="F156" s="50" t="str">
        <f>IF(I156,Grafiek_kalibratiemetingen!$R$13*Kalibratiemetingen!C156+Grafiek_kalibratiemetingen!$R$14,TRIM(""))</f>
        <v/>
      </c>
    </row>
    <row r="157" spans="6:6" x14ac:dyDescent="0.25">
      <c r="F157" s="50" t="str">
        <f>IF(I157,Grafiek_kalibratiemetingen!$R$13*Kalibratiemetingen!C157+Grafiek_kalibratiemetingen!$R$14,TRIM(""))</f>
        <v/>
      </c>
    </row>
    <row r="158" spans="6:6" x14ac:dyDescent="0.25">
      <c r="F158" s="50" t="str">
        <f>IF(I158,Grafiek_kalibratiemetingen!$R$13*Kalibratiemetingen!C158+Grafiek_kalibratiemetingen!$R$14,TRIM(""))</f>
        <v/>
      </c>
    </row>
    <row r="159" spans="6:6" x14ac:dyDescent="0.25">
      <c r="F159" s="50" t="str">
        <f>IF(I159,Grafiek_kalibratiemetingen!$R$13*Kalibratiemetingen!C159+Grafiek_kalibratiemetingen!$R$14,TRIM(""))</f>
        <v/>
      </c>
    </row>
    <row r="160" spans="6:6" x14ac:dyDescent="0.25">
      <c r="F160" s="50" t="str">
        <f>IF(I160,Grafiek_kalibratiemetingen!$R$13*Kalibratiemetingen!C160+Grafiek_kalibratiemetingen!$R$14,TRIM(""))</f>
        <v/>
      </c>
    </row>
    <row r="161" spans="6:6" x14ac:dyDescent="0.25">
      <c r="F161" s="50" t="str">
        <f>IF(I161,Grafiek_kalibratiemetingen!$R$13*Kalibratiemetingen!C161+Grafiek_kalibratiemetingen!$R$14,TRIM(""))</f>
        <v/>
      </c>
    </row>
    <row r="162" spans="6:6" x14ac:dyDescent="0.25">
      <c r="F162" s="50" t="str">
        <f>IF(I162,Grafiek_kalibratiemetingen!$R$13*Kalibratiemetingen!C162+Grafiek_kalibratiemetingen!$R$14,TRIM(""))</f>
        <v/>
      </c>
    </row>
    <row r="163" spans="6:6" x14ac:dyDescent="0.25">
      <c r="F163" s="50" t="str">
        <f>IF(I163,Grafiek_kalibratiemetingen!$R$13*Kalibratiemetingen!C163+Grafiek_kalibratiemetingen!$R$14,TRIM(""))</f>
        <v/>
      </c>
    </row>
    <row r="164" spans="6:6" x14ac:dyDescent="0.25">
      <c r="F164" s="50" t="str">
        <f>IF(I164,Grafiek_kalibratiemetingen!$R$13*Kalibratiemetingen!C164+Grafiek_kalibratiemetingen!$R$14,TRIM(""))</f>
        <v/>
      </c>
    </row>
    <row r="165" spans="6:6" x14ac:dyDescent="0.25">
      <c r="F165" s="50" t="str">
        <f>IF(I165,Grafiek_kalibratiemetingen!$R$13*Kalibratiemetingen!C165+Grafiek_kalibratiemetingen!$R$14,TRIM(""))</f>
        <v/>
      </c>
    </row>
    <row r="166" spans="6:6" x14ac:dyDescent="0.25">
      <c r="F166" s="50" t="str">
        <f>IF(I166,Grafiek_kalibratiemetingen!$R$13*Kalibratiemetingen!C166+Grafiek_kalibratiemetingen!$R$14,TRIM(""))</f>
        <v/>
      </c>
    </row>
    <row r="167" spans="6:6" x14ac:dyDescent="0.25">
      <c r="F167" s="50" t="str">
        <f>IF(I167,Grafiek_kalibratiemetingen!$R$13*Kalibratiemetingen!C167+Grafiek_kalibratiemetingen!$R$14,TRIM(""))</f>
        <v/>
      </c>
    </row>
    <row r="168" spans="6:6" x14ac:dyDescent="0.25">
      <c r="F168" s="50" t="str">
        <f>IF(I168,Grafiek_kalibratiemetingen!$R$13*Kalibratiemetingen!C168+Grafiek_kalibratiemetingen!$R$14,TRIM(""))</f>
        <v/>
      </c>
    </row>
    <row r="169" spans="6:6" x14ac:dyDescent="0.25">
      <c r="F169" s="50" t="str">
        <f>IF(I169,Grafiek_kalibratiemetingen!$R$13*Kalibratiemetingen!C169+Grafiek_kalibratiemetingen!$R$14,TRIM(""))</f>
        <v/>
      </c>
    </row>
    <row r="170" spans="6:6" x14ac:dyDescent="0.25">
      <c r="F170" s="50" t="str">
        <f>IF(I170,Grafiek_kalibratiemetingen!$R$13*Kalibratiemetingen!C170+Grafiek_kalibratiemetingen!$R$14,TRIM(""))</f>
        <v/>
      </c>
    </row>
    <row r="171" spans="6:6" x14ac:dyDescent="0.25">
      <c r="F171" s="50" t="str">
        <f>IF(I171,Grafiek_kalibratiemetingen!$R$13*Kalibratiemetingen!C171+Grafiek_kalibratiemetingen!$R$14,TRIM(""))</f>
        <v/>
      </c>
    </row>
    <row r="172" spans="6:6" x14ac:dyDescent="0.25">
      <c r="F172" s="50" t="str">
        <f>IF(I172,Grafiek_kalibratiemetingen!$R$13*Kalibratiemetingen!C172+Grafiek_kalibratiemetingen!$R$14,TRIM(""))</f>
        <v/>
      </c>
    </row>
    <row r="173" spans="6:6" x14ac:dyDescent="0.25">
      <c r="F173" s="50" t="str">
        <f>IF(I173,Grafiek_kalibratiemetingen!$R$13*Kalibratiemetingen!C173+Grafiek_kalibratiemetingen!$R$14,TRIM(""))</f>
        <v/>
      </c>
    </row>
    <row r="174" spans="6:6" x14ac:dyDescent="0.25">
      <c r="F174" s="50" t="str">
        <f>IF(I174,Grafiek_kalibratiemetingen!$R$13*Kalibratiemetingen!C174+Grafiek_kalibratiemetingen!$R$14,TRIM(""))</f>
        <v/>
      </c>
    </row>
    <row r="175" spans="6:6" x14ac:dyDescent="0.25">
      <c r="F175" s="50" t="str">
        <f>IF(I175,Grafiek_kalibratiemetingen!$R$13*Kalibratiemetingen!C175+Grafiek_kalibratiemetingen!$R$14,TRIM(""))</f>
        <v/>
      </c>
    </row>
    <row r="176" spans="6:6" x14ac:dyDescent="0.25">
      <c r="F176" s="50" t="str">
        <f>IF(I176,Grafiek_kalibratiemetingen!$R$13*Kalibratiemetingen!C176+Grafiek_kalibratiemetingen!$R$14,TRIM(""))</f>
        <v/>
      </c>
    </row>
    <row r="177" spans="6:6" x14ac:dyDescent="0.25">
      <c r="F177" s="50" t="str">
        <f>IF(I177,Grafiek_kalibratiemetingen!$R$13*Kalibratiemetingen!C177+Grafiek_kalibratiemetingen!$R$14,TRIM(""))</f>
        <v/>
      </c>
    </row>
    <row r="178" spans="6:6" x14ac:dyDescent="0.25">
      <c r="F178" s="50" t="str">
        <f>IF(I178,Grafiek_kalibratiemetingen!$R$13*Kalibratiemetingen!C178+Grafiek_kalibratiemetingen!$R$14,TRIM(""))</f>
        <v/>
      </c>
    </row>
    <row r="179" spans="6:6" x14ac:dyDescent="0.25">
      <c r="F179" s="50" t="str">
        <f>IF(I179,Grafiek_kalibratiemetingen!$R$13*Kalibratiemetingen!C179+Grafiek_kalibratiemetingen!$R$14,TRIM(""))</f>
        <v/>
      </c>
    </row>
    <row r="180" spans="6:6" x14ac:dyDescent="0.25">
      <c r="F180" s="50" t="str">
        <f>IF(I180,Grafiek_kalibratiemetingen!$R$13*Kalibratiemetingen!C180+Grafiek_kalibratiemetingen!$R$14,TRIM(""))</f>
        <v/>
      </c>
    </row>
    <row r="181" spans="6:6" x14ac:dyDescent="0.25">
      <c r="F181" s="50" t="str">
        <f>IF(I181,Grafiek_kalibratiemetingen!$R$13*Kalibratiemetingen!C181+Grafiek_kalibratiemetingen!$R$14,TRIM(""))</f>
        <v/>
      </c>
    </row>
    <row r="182" spans="6:6" x14ac:dyDescent="0.25">
      <c r="F182" s="50" t="str">
        <f>IF(I182,Grafiek_kalibratiemetingen!$R$13*Kalibratiemetingen!C182+Grafiek_kalibratiemetingen!$R$14,TRIM(""))</f>
        <v/>
      </c>
    </row>
    <row r="183" spans="6:6" x14ac:dyDescent="0.25">
      <c r="F183" s="50" t="str">
        <f>IF(I183,Grafiek_kalibratiemetingen!$R$13*Kalibratiemetingen!C183+Grafiek_kalibratiemetingen!$R$14,TRIM(""))</f>
        <v/>
      </c>
    </row>
    <row r="184" spans="6:6" x14ac:dyDescent="0.25">
      <c r="F184" s="50" t="str">
        <f>IF(I184,Grafiek_kalibratiemetingen!$R$13*Kalibratiemetingen!C184+Grafiek_kalibratiemetingen!$R$14,TRIM(""))</f>
        <v/>
      </c>
    </row>
    <row r="185" spans="6:6" x14ac:dyDescent="0.25">
      <c r="F185" s="50" t="str">
        <f>IF(I185,Grafiek_kalibratiemetingen!$R$13*Kalibratiemetingen!C185+Grafiek_kalibratiemetingen!$R$14,TRIM(""))</f>
        <v/>
      </c>
    </row>
    <row r="186" spans="6:6" x14ac:dyDescent="0.25">
      <c r="F186" s="50" t="str">
        <f>IF(I186,Grafiek_kalibratiemetingen!$R$13*Kalibratiemetingen!C186+Grafiek_kalibratiemetingen!$R$14,TRIM(""))</f>
        <v/>
      </c>
    </row>
    <row r="187" spans="6:6" x14ac:dyDescent="0.25">
      <c r="F187" s="50" t="str">
        <f>IF(I187,Grafiek_kalibratiemetingen!$R$13*Kalibratiemetingen!C187+Grafiek_kalibratiemetingen!$R$14,TRIM(""))</f>
        <v/>
      </c>
    </row>
    <row r="188" spans="6:6" x14ac:dyDescent="0.25">
      <c r="F188" s="50" t="str">
        <f>IF(I188,Grafiek_kalibratiemetingen!$R$13*Kalibratiemetingen!C188+Grafiek_kalibratiemetingen!$R$14,TRIM(""))</f>
        <v/>
      </c>
    </row>
    <row r="189" spans="6:6" x14ac:dyDescent="0.25">
      <c r="F189" s="50" t="str">
        <f>IF(I189,Grafiek_kalibratiemetingen!$R$13*Kalibratiemetingen!C189+Grafiek_kalibratiemetingen!$R$14,TRIM(""))</f>
        <v/>
      </c>
    </row>
    <row r="190" spans="6:6" x14ac:dyDescent="0.25">
      <c r="F190" s="50" t="str">
        <f>IF(I190,Grafiek_kalibratiemetingen!$R$13*Kalibratiemetingen!C190+Grafiek_kalibratiemetingen!$R$14,TRIM(""))</f>
        <v/>
      </c>
    </row>
    <row r="191" spans="6:6" x14ac:dyDescent="0.25">
      <c r="F191" s="50" t="str">
        <f>IF(I191,Grafiek_kalibratiemetingen!$R$13*Kalibratiemetingen!C191+Grafiek_kalibratiemetingen!$R$14,TRIM(""))</f>
        <v/>
      </c>
    </row>
    <row r="192" spans="6:6" x14ac:dyDescent="0.25">
      <c r="F192" s="50" t="str">
        <f>IF(I192,Grafiek_kalibratiemetingen!$R$13*Kalibratiemetingen!C192+Grafiek_kalibratiemetingen!$R$14,TRIM(""))</f>
        <v/>
      </c>
    </row>
    <row r="193" spans="6:6" x14ac:dyDescent="0.25">
      <c r="F193" s="50" t="str">
        <f>IF(I193,Grafiek_kalibratiemetingen!$R$13*Kalibratiemetingen!C193+Grafiek_kalibratiemetingen!$R$14,TRIM(""))</f>
        <v/>
      </c>
    </row>
    <row r="194" spans="6:6" x14ac:dyDescent="0.25">
      <c r="F194" s="50" t="str">
        <f>IF(I194,Grafiek_kalibratiemetingen!$R$13*Kalibratiemetingen!C194+Grafiek_kalibratiemetingen!$R$14,TRIM(""))</f>
        <v/>
      </c>
    </row>
    <row r="195" spans="6:6" x14ac:dyDescent="0.25">
      <c r="F195" s="50" t="str">
        <f>IF(I195,Grafiek_kalibratiemetingen!$R$13*Kalibratiemetingen!C195+Grafiek_kalibratiemetingen!$R$14,TRIM(""))</f>
        <v/>
      </c>
    </row>
    <row r="196" spans="6:6" x14ac:dyDescent="0.25">
      <c r="F196" s="50" t="str">
        <f>IF(I196,Grafiek_kalibratiemetingen!$R$13*Kalibratiemetingen!C196+Grafiek_kalibratiemetingen!$R$14,TRIM(""))</f>
        <v/>
      </c>
    </row>
    <row r="197" spans="6:6" x14ac:dyDescent="0.25">
      <c r="F197" s="50" t="str">
        <f>IF(I197,Grafiek_kalibratiemetingen!$R$13*Kalibratiemetingen!C197+Grafiek_kalibratiemetingen!$R$14,TRIM(""))</f>
        <v/>
      </c>
    </row>
    <row r="198" spans="6:6" x14ac:dyDescent="0.25">
      <c r="F198" s="50" t="str">
        <f>IF(I198,Grafiek_kalibratiemetingen!$R$13*Kalibratiemetingen!C198+Grafiek_kalibratiemetingen!$R$14,TRIM(""))</f>
        <v/>
      </c>
    </row>
    <row r="199" spans="6:6" x14ac:dyDescent="0.25">
      <c r="F199" s="50" t="str">
        <f>IF(I199,Grafiek_kalibratiemetingen!$R$13*Kalibratiemetingen!C199+Grafiek_kalibratiemetingen!$R$14,TRIM(""))</f>
        <v/>
      </c>
    </row>
    <row r="200" spans="6:6" x14ac:dyDescent="0.25">
      <c r="F200" s="50" t="str">
        <f>IF(I200,Grafiek_kalibratiemetingen!$R$13*Kalibratiemetingen!C200+Grafiek_kalibratiemetingen!$R$14,TRIM(""))</f>
        <v/>
      </c>
    </row>
    <row r="201" spans="6:6" x14ac:dyDescent="0.25">
      <c r="F201" s="50" t="str">
        <f>IF(I201,Grafiek_kalibratiemetingen!$R$13*Kalibratiemetingen!C201+Grafiek_kalibratiemetingen!$R$14,TRIM(""))</f>
        <v/>
      </c>
    </row>
    <row r="202" spans="6:6" x14ac:dyDescent="0.25">
      <c r="F202" s="50" t="str">
        <f>IF(I202,Grafiek_kalibratiemetingen!$R$13*Kalibratiemetingen!C202+Grafiek_kalibratiemetingen!$R$14,TRIM(""))</f>
        <v/>
      </c>
    </row>
    <row r="203" spans="6:6" x14ac:dyDescent="0.25">
      <c r="F203" s="50" t="str">
        <f>IF(I203,Grafiek_kalibratiemetingen!$R$13*Kalibratiemetingen!C203+Grafiek_kalibratiemetingen!$R$14,TRIM(""))</f>
        <v/>
      </c>
    </row>
    <row r="204" spans="6:6" x14ac:dyDescent="0.25">
      <c r="F204" s="50" t="str">
        <f>IF(I204,Grafiek_kalibratiemetingen!$R$13*Kalibratiemetingen!C204+Grafiek_kalibratiemetingen!$R$14,TRIM(""))</f>
        <v/>
      </c>
    </row>
    <row r="205" spans="6:6" x14ac:dyDescent="0.25">
      <c r="F205" s="50" t="str">
        <f>IF(I205,Grafiek_kalibratiemetingen!$R$13*Kalibratiemetingen!C205+Grafiek_kalibratiemetingen!$R$14,TRIM(""))</f>
        <v/>
      </c>
    </row>
    <row r="206" spans="6:6" x14ac:dyDescent="0.25">
      <c r="F206" s="50" t="str">
        <f>IF(I206,Grafiek_kalibratiemetingen!$R$13*Kalibratiemetingen!C206+Grafiek_kalibratiemetingen!$R$14,TRIM(""))</f>
        <v/>
      </c>
    </row>
    <row r="207" spans="6:6" x14ac:dyDescent="0.25">
      <c r="F207" s="50" t="str">
        <f>IF(I207,Grafiek_kalibratiemetingen!$R$13*Kalibratiemetingen!C207+Grafiek_kalibratiemetingen!$R$14,TRIM(""))</f>
        <v/>
      </c>
    </row>
    <row r="208" spans="6:6" x14ac:dyDescent="0.25">
      <c r="F208" s="50" t="str">
        <f>IF(I208,Grafiek_kalibratiemetingen!$R$13*Kalibratiemetingen!C208+Grafiek_kalibratiemetingen!$R$14,TRIM(""))</f>
        <v/>
      </c>
    </row>
    <row r="209" spans="6:6" x14ac:dyDescent="0.25">
      <c r="F209" s="50" t="str">
        <f>IF(I209,Grafiek_kalibratiemetingen!$R$13*Kalibratiemetingen!C209+Grafiek_kalibratiemetingen!$R$14,TRIM(""))</f>
        <v/>
      </c>
    </row>
    <row r="210" spans="6:6" x14ac:dyDescent="0.25">
      <c r="F210" s="50" t="str">
        <f>IF(I210,Grafiek_kalibratiemetingen!$R$13*Kalibratiemetingen!C210+Grafiek_kalibratiemetingen!$R$14,TRIM(""))</f>
        <v/>
      </c>
    </row>
    <row r="211" spans="6:6" x14ac:dyDescent="0.25">
      <c r="F211" s="50" t="str">
        <f>IF(I211,Grafiek_kalibratiemetingen!$R$13*Kalibratiemetingen!C211+Grafiek_kalibratiemetingen!$R$14,TRIM(""))</f>
        <v/>
      </c>
    </row>
    <row r="212" spans="6:6" x14ac:dyDescent="0.25">
      <c r="F212" s="50" t="str">
        <f>IF(I212,Grafiek_kalibratiemetingen!$R$13*Kalibratiemetingen!C212+Grafiek_kalibratiemetingen!$R$14,TRIM(""))</f>
        <v/>
      </c>
    </row>
    <row r="213" spans="6:6" x14ac:dyDescent="0.25">
      <c r="F213" s="50" t="str">
        <f>IF(I213,Grafiek_kalibratiemetingen!$R$13*Kalibratiemetingen!C213+Grafiek_kalibratiemetingen!$R$14,TRIM(""))</f>
        <v/>
      </c>
    </row>
    <row r="214" spans="6:6" x14ac:dyDescent="0.25">
      <c r="F214" s="50" t="str">
        <f>IF(I214,Grafiek_kalibratiemetingen!$R$13*Kalibratiemetingen!C214+Grafiek_kalibratiemetingen!$R$14,TRIM(""))</f>
        <v/>
      </c>
    </row>
    <row r="215" spans="6:6" x14ac:dyDescent="0.25">
      <c r="F215" s="50" t="str">
        <f>IF(I215,Grafiek_kalibratiemetingen!$R$13*Kalibratiemetingen!C215+Grafiek_kalibratiemetingen!$R$14,TRIM(""))</f>
        <v/>
      </c>
    </row>
    <row r="216" spans="6:6" x14ac:dyDescent="0.25">
      <c r="F216" s="50" t="str">
        <f>IF(I216,Grafiek_kalibratiemetingen!$R$13*Kalibratiemetingen!C216+Grafiek_kalibratiemetingen!$R$14,TRIM(""))</f>
        <v/>
      </c>
    </row>
    <row r="217" spans="6:6" x14ac:dyDescent="0.25">
      <c r="F217" s="50" t="str">
        <f>IF(I217,Grafiek_kalibratiemetingen!$R$13*Kalibratiemetingen!C217+Grafiek_kalibratiemetingen!$R$14,TRIM(""))</f>
        <v/>
      </c>
    </row>
    <row r="218" spans="6:6" x14ac:dyDescent="0.25">
      <c r="F218" s="50" t="str">
        <f>IF(I218,Grafiek_kalibratiemetingen!$R$13*Kalibratiemetingen!C218+Grafiek_kalibratiemetingen!$R$14,TRIM(""))</f>
        <v/>
      </c>
    </row>
    <row r="219" spans="6:6" x14ac:dyDescent="0.25">
      <c r="F219" s="50" t="str">
        <f>IF(I219,Grafiek_kalibratiemetingen!$R$13*Kalibratiemetingen!C219+Grafiek_kalibratiemetingen!$R$14,TRIM(""))</f>
        <v/>
      </c>
    </row>
    <row r="220" spans="6:6" x14ac:dyDescent="0.25">
      <c r="F220" s="50" t="str">
        <f>IF(I220,Grafiek_kalibratiemetingen!$R$13*Kalibratiemetingen!C220+Grafiek_kalibratiemetingen!$R$14,TRIM(""))</f>
        <v/>
      </c>
    </row>
    <row r="221" spans="6:6" x14ac:dyDescent="0.25">
      <c r="F221" s="50" t="str">
        <f>IF(I221,Grafiek_kalibratiemetingen!$R$13*Kalibratiemetingen!C221+Grafiek_kalibratiemetingen!$R$14,TRIM(""))</f>
        <v/>
      </c>
    </row>
    <row r="222" spans="6:6" x14ac:dyDescent="0.25">
      <c r="F222" s="50" t="str">
        <f>IF(I222,Grafiek_kalibratiemetingen!$R$13*Kalibratiemetingen!C222+Grafiek_kalibratiemetingen!$R$14,TRIM(""))</f>
        <v/>
      </c>
    </row>
    <row r="223" spans="6:6" x14ac:dyDescent="0.25">
      <c r="F223" s="50" t="str">
        <f>IF(I223,Grafiek_kalibratiemetingen!$R$13*Kalibratiemetingen!C223+Grafiek_kalibratiemetingen!$R$14,TRIM(""))</f>
        <v/>
      </c>
    </row>
    <row r="224" spans="6:6" x14ac:dyDescent="0.25">
      <c r="F224" s="50" t="str">
        <f>IF(I224,Grafiek_kalibratiemetingen!$R$13*Kalibratiemetingen!C224+Grafiek_kalibratiemetingen!$R$14,TRIM(""))</f>
        <v/>
      </c>
    </row>
    <row r="225" spans="6:6" x14ac:dyDescent="0.25">
      <c r="F225" s="50" t="str">
        <f>IF(I225,Grafiek_kalibratiemetingen!$R$13*Kalibratiemetingen!C225+Grafiek_kalibratiemetingen!$R$14,TRIM(""))</f>
        <v/>
      </c>
    </row>
    <row r="226" spans="6:6" x14ac:dyDescent="0.25">
      <c r="F226" s="50" t="str">
        <f>IF(I226,Grafiek_kalibratiemetingen!$R$13*Kalibratiemetingen!C226+Grafiek_kalibratiemetingen!$R$14,TRIM(""))</f>
        <v/>
      </c>
    </row>
    <row r="227" spans="6:6" x14ac:dyDescent="0.25">
      <c r="F227" s="50" t="str">
        <f>IF(I227,Grafiek_kalibratiemetingen!$R$13*Kalibratiemetingen!C227+Grafiek_kalibratiemetingen!$R$14,TRIM(""))</f>
        <v/>
      </c>
    </row>
    <row r="228" spans="6:6" x14ac:dyDescent="0.25">
      <c r="F228" s="50" t="str">
        <f>IF(I228,Grafiek_kalibratiemetingen!$R$13*Kalibratiemetingen!C228+Grafiek_kalibratiemetingen!$R$14,TRIM(""))</f>
        <v/>
      </c>
    </row>
    <row r="229" spans="6:6" x14ac:dyDescent="0.25">
      <c r="F229" s="50" t="str">
        <f>IF(I229,Grafiek_kalibratiemetingen!$R$13*Kalibratiemetingen!C229+Grafiek_kalibratiemetingen!$R$14,TRIM(""))</f>
        <v/>
      </c>
    </row>
    <row r="230" spans="6:6" x14ac:dyDescent="0.25">
      <c r="F230" s="50" t="str">
        <f>IF(I230,Grafiek_kalibratiemetingen!$R$13*Kalibratiemetingen!C230+Grafiek_kalibratiemetingen!$R$14,TRIM(""))</f>
        <v/>
      </c>
    </row>
    <row r="231" spans="6:6" x14ac:dyDescent="0.25">
      <c r="F231" s="50" t="str">
        <f>IF(I231,Grafiek_kalibratiemetingen!$R$13*Kalibratiemetingen!C231+Grafiek_kalibratiemetingen!$R$14,TRIM(""))</f>
        <v/>
      </c>
    </row>
    <row r="232" spans="6:6" x14ac:dyDescent="0.25">
      <c r="F232" s="50" t="str">
        <f>IF(I232,Grafiek_kalibratiemetingen!$R$13*Kalibratiemetingen!C232+Grafiek_kalibratiemetingen!$R$14,TRIM(""))</f>
        <v/>
      </c>
    </row>
    <row r="233" spans="6:6" x14ac:dyDescent="0.25">
      <c r="F233" s="50" t="str">
        <f>IF(I233,Grafiek_kalibratiemetingen!$R$13*Kalibratiemetingen!C233+Grafiek_kalibratiemetingen!$R$14,TRIM(""))</f>
        <v/>
      </c>
    </row>
    <row r="234" spans="6:6" x14ac:dyDescent="0.25">
      <c r="F234" s="50" t="str">
        <f>IF(I234,Grafiek_kalibratiemetingen!$R$13*Kalibratiemetingen!C234+Grafiek_kalibratiemetingen!$R$14,TRIM(""))</f>
        <v/>
      </c>
    </row>
    <row r="235" spans="6:6" x14ac:dyDescent="0.25">
      <c r="F235" s="50" t="str">
        <f>IF(I235,Grafiek_kalibratiemetingen!$R$13*Kalibratiemetingen!C235+Grafiek_kalibratiemetingen!$R$14,TRIM(""))</f>
        <v/>
      </c>
    </row>
    <row r="236" spans="6:6" x14ac:dyDescent="0.25">
      <c r="F236" s="50" t="str">
        <f>IF(I236,Grafiek_kalibratiemetingen!$R$13*Kalibratiemetingen!C236+Grafiek_kalibratiemetingen!$R$14,TRIM(""))</f>
        <v/>
      </c>
    </row>
    <row r="237" spans="6:6" x14ac:dyDescent="0.25">
      <c r="F237" s="50" t="str">
        <f>IF(I237,Grafiek_kalibratiemetingen!$R$13*Kalibratiemetingen!C237+Grafiek_kalibratiemetingen!$R$14,TRIM(""))</f>
        <v/>
      </c>
    </row>
    <row r="238" spans="6:6" x14ac:dyDescent="0.25">
      <c r="F238" s="50" t="str">
        <f>IF(I238,Grafiek_kalibratiemetingen!$R$13*Kalibratiemetingen!C238+Grafiek_kalibratiemetingen!$R$14,TRIM(""))</f>
        <v/>
      </c>
    </row>
    <row r="239" spans="6:6" x14ac:dyDescent="0.25">
      <c r="F239" s="50" t="str">
        <f>IF(I239,Grafiek_kalibratiemetingen!$R$13*Kalibratiemetingen!C239+Grafiek_kalibratiemetingen!$R$14,TRIM(""))</f>
        <v/>
      </c>
    </row>
    <row r="240" spans="6:6" x14ac:dyDescent="0.25">
      <c r="F240" s="50" t="str">
        <f>IF(I240,Grafiek_kalibratiemetingen!$R$13*Kalibratiemetingen!C240+Grafiek_kalibratiemetingen!$R$14,TRIM(""))</f>
        <v/>
      </c>
    </row>
    <row r="241" spans="6:6" x14ac:dyDescent="0.25">
      <c r="F241" s="50" t="str">
        <f>IF(I241,Grafiek_kalibratiemetingen!$R$13*Kalibratiemetingen!C241+Grafiek_kalibratiemetingen!$R$14,TRIM(""))</f>
        <v/>
      </c>
    </row>
    <row r="242" spans="6:6" x14ac:dyDescent="0.25">
      <c r="F242" s="50" t="str">
        <f>IF(I242,Grafiek_kalibratiemetingen!$R$13*Kalibratiemetingen!C242+Grafiek_kalibratiemetingen!$R$14,TRIM(""))</f>
        <v/>
      </c>
    </row>
    <row r="243" spans="6:6" x14ac:dyDescent="0.25">
      <c r="F243" s="50" t="str">
        <f>IF(I243,Grafiek_kalibratiemetingen!$R$13*Kalibratiemetingen!C243+Grafiek_kalibratiemetingen!$R$14,TRIM(""))</f>
        <v/>
      </c>
    </row>
    <row r="244" spans="6:6" x14ac:dyDescent="0.25">
      <c r="F244" s="50" t="str">
        <f>IF(I244,Grafiek_kalibratiemetingen!$R$13*Kalibratiemetingen!C244+Grafiek_kalibratiemetingen!$R$14,TRIM(""))</f>
        <v/>
      </c>
    </row>
    <row r="245" spans="6:6" x14ac:dyDescent="0.25">
      <c r="F245" s="50" t="str">
        <f>IF(I245,Grafiek_kalibratiemetingen!$R$13*Kalibratiemetingen!C245+Grafiek_kalibratiemetingen!$R$14,TRIM(""))</f>
        <v/>
      </c>
    </row>
    <row r="246" spans="6:6" x14ac:dyDescent="0.25">
      <c r="F246" s="50" t="str">
        <f>IF(I246,Grafiek_kalibratiemetingen!$R$13*Kalibratiemetingen!C246+Grafiek_kalibratiemetingen!$R$14,TRIM(""))</f>
        <v/>
      </c>
    </row>
    <row r="247" spans="6:6" x14ac:dyDescent="0.25">
      <c r="F247" s="50" t="str">
        <f>IF(I247,Grafiek_kalibratiemetingen!$R$13*Kalibratiemetingen!C247+Grafiek_kalibratiemetingen!$R$14,TRIM(""))</f>
        <v/>
      </c>
    </row>
    <row r="248" spans="6:6" x14ac:dyDescent="0.25">
      <c r="F248" s="50" t="str">
        <f>IF(I248,Grafiek_kalibratiemetingen!$R$13*Kalibratiemetingen!C248+Grafiek_kalibratiemetingen!$R$14,TRIM(""))</f>
        <v/>
      </c>
    </row>
    <row r="249" spans="6:6" x14ac:dyDescent="0.25">
      <c r="F249" s="50" t="str">
        <f>IF(I249,Grafiek_kalibratiemetingen!$R$13*Kalibratiemetingen!C249+Grafiek_kalibratiemetingen!$R$14,TRIM(""))</f>
        <v/>
      </c>
    </row>
    <row r="250" spans="6:6" x14ac:dyDescent="0.25">
      <c r="F250" s="50" t="str">
        <f>IF(I250,Grafiek_kalibratiemetingen!$R$13*Kalibratiemetingen!C250+Grafiek_kalibratiemetingen!$R$14,TRIM(""))</f>
        <v/>
      </c>
    </row>
    <row r="251" spans="6:6" x14ac:dyDescent="0.25">
      <c r="F251" s="50" t="str">
        <f>IF(I251,Grafiek_kalibratiemetingen!$R$13*Kalibratiemetingen!C251+Grafiek_kalibratiemetingen!$R$14,TRIM(""))</f>
        <v/>
      </c>
    </row>
    <row r="252" spans="6:6" x14ac:dyDescent="0.25">
      <c r="F252" s="50" t="str">
        <f>IF(I252,Grafiek_kalibratiemetingen!$R$13*Kalibratiemetingen!C252+Grafiek_kalibratiemetingen!$R$14,TRIM(""))</f>
        <v/>
      </c>
    </row>
    <row r="253" spans="6:6" x14ac:dyDescent="0.25">
      <c r="F253" s="50" t="str">
        <f>IF(I253,Grafiek_kalibratiemetingen!$R$13*Kalibratiemetingen!C253+Grafiek_kalibratiemetingen!$R$14,TRIM(""))</f>
        <v/>
      </c>
    </row>
    <row r="254" spans="6:6" x14ac:dyDescent="0.25">
      <c r="F254" s="50" t="str">
        <f>IF(I254,Grafiek_kalibratiemetingen!$R$13*Kalibratiemetingen!C254+Grafiek_kalibratiemetingen!$R$14,TRIM(""))</f>
        <v/>
      </c>
    </row>
    <row r="255" spans="6:6" x14ac:dyDescent="0.25">
      <c r="F255" s="50" t="str">
        <f>IF(I255,Grafiek_kalibratiemetingen!$R$13*Kalibratiemetingen!C255+Grafiek_kalibratiemetingen!$R$14,TRIM(""))</f>
        <v/>
      </c>
    </row>
    <row r="256" spans="6:6" x14ac:dyDescent="0.25">
      <c r="F256" s="50" t="str">
        <f>IF(I256,Grafiek_kalibratiemetingen!$R$13*Kalibratiemetingen!C256+Grafiek_kalibratiemetingen!$R$14,TRIM(""))</f>
        <v/>
      </c>
    </row>
    <row r="257" spans="6:6" x14ac:dyDescent="0.25">
      <c r="F257" s="50" t="str">
        <f>IF(I257,Grafiek_kalibratiemetingen!$R$13*Kalibratiemetingen!C257+Grafiek_kalibratiemetingen!$R$14,TRIM(""))</f>
        <v/>
      </c>
    </row>
    <row r="258" spans="6:6" x14ac:dyDescent="0.25">
      <c r="F258" s="50" t="str">
        <f>IF(I258,Grafiek_kalibratiemetingen!$R$13*Kalibratiemetingen!C258+Grafiek_kalibratiemetingen!$R$14,TRIM(""))</f>
        <v/>
      </c>
    </row>
    <row r="259" spans="6:6" x14ac:dyDescent="0.25">
      <c r="F259" s="50" t="str">
        <f>IF(I259,Grafiek_kalibratiemetingen!$R$13*Kalibratiemetingen!C259+Grafiek_kalibratiemetingen!$R$14,TRIM(""))</f>
        <v/>
      </c>
    </row>
    <row r="260" spans="6:6" x14ac:dyDescent="0.25">
      <c r="F260" s="50" t="str">
        <f>IF(I260,Grafiek_kalibratiemetingen!$R$13*Kalibratiemetingen!C260+Grafiek_kalibratiemetingen!$R$14,TRIM(""))</f>
        <v/>
      </c>
    </row>
    <row r="261" spans="6:6" x14ac:dyDescent="0.25">
      <c r="F261" s="50" t="str">
        <f>IF(I261,Grafiek_kalibratiemetingen!$R$13*Kalibratiemetingen!C261+Grafiek_kalibratiemetingen!$R$14,TRIM(""))</f>
        <v/>
      </c>
    </row>
    <row r="262" spans="6:6" x14ac:dyDescent="0.25">
      <c r="F262" s="50" t="str">
        <f>IF(I262,Grafiek_kalibratiemetingen!$R$13*Kalibratiemetingen!C262+Grafiek_kalibratiemetingen!$R$14,TRIM(""))</f>
        <v/>
      </c>
    </row>
    <row r="263" spans="6:6" x14ac:dyDescent="0.25">
      <c r="F263" s="50" t="str">
        <f>IF(I263,Grafiek_kalibratiemetingen!$R$13*Kalibratiemetingen!C263+Grafiek_kalibratiemetingen!$R$14,TRIM(""))</f>
        <v/>
      </c>
    </row>
    <row r="264" spans="6:6" x14ac:dyDescent="0.25">
      <c r="F264" s="50" t="str">
        <f>IF(I264,Grafiek_kalibratiemetingen!$R$13*Kalibratiemetingen!C264+Grafiek_kalibratiemetingen!$R$14,TRIM(""))</f>
        <v/>
      </c>
    </row>
    <row r="265" spans="6:6" x14ac:dyDescent="0.25">
      <c r="F265" s="50" t="str">
        <f>IF(I265,Grafiek_kalibratiemetingen!$R$13*Kalibratiemetingen!C265+Grafiek_kalibratiemetingen!$R$14,TRIM(""))</f>
        <v/>
      </c>
    </row>
    <row r="266" spans="6:6" x14ac:dyDescent="0.25">
      <c r="F266" s="50" t="str">
        <f>IF(I266,Grafiek_kalibratiemetingen!$R$13*Kalibratiemetingen!C266+Grafiek_kalibratiemetingen!$R$14,TRIM(""))</f>
        <v/>
      </c>
    </row>
    <row r="267" spans="6:6" x14ac:dyDescent="0.25">
      <c r="F267" s="50" t="str">
        <f>IF(I267,Grafiek_kalibratiemetingen!$R$13*Kalibratiemetingen!C267+Grafiek_kalibratiemetingen!$R$14,TRIM(""))</f>
        <v/>
      </c>
    </row>
    <row r="268" spans="6:6" x14ac:dyDescent="0.25">
      <c r="F268" s="50" t="str">
        <f>IF(I268,Grafiek_kalibratiemetingen!$R$13*Kalibratiemetingen!C268+Grafiek_kalibratiemetingen!$R$14,TRIM(""))</f>
        <v/>
      </c>
    </row>
    <row r="269" spans="6:6" x14ac:dyDescent="0.25">
      <c r="F269" s="50" t="str">
        <f>IF(I269,Grafiek_kalibratiemetingen!$R$13*Kalibratiemetingen!C269+Grafiek_kalibratiemetingen!$R$14,TRIM(""))</f>
        <v/>
      </c>
    </row>
    <row r="270" spans="6:6" x14ac:dyDescent="0.25">
      <c r="F270" s="50" t="str">
        <f>IF(I270,Grafiek_kalibratiemetingen!$R$13*Kalibratiemetingen!C270+Grafiek_kalibratiemetingen!$R$14,TRIM(""))</f>
        <v/>
      </c>
    </row>
    <row r="271" spans="6:6" x14ac:dyDescent="0.25">
      <c r="F271" s="50" t="str">
        <f>IF(I271,Grafiek_kalibratiemetingen!$R$13*Kalibratiemetingen!C271+Grafiek_kalibratiemetingen!$R$14,TRIM(""))</f>
        <v/>
      </c>
    </row>
    <row r="272" spans="6:6" x14ac:dyDescent="0.25">
      <c r="F272" s="50" t="str">
        <f>IF(I272,Grafiek_kalibratiemetingen!$R$13*Kalibratiemetingen!C272+Grafiek_kalibratiemetingen!$R$14,TRIM(""))</f>
        <v/>
      </c>
    </row>
    <row r="273" spans="6:6" x14ac:dyDescent="0.25">
      <c r="F273" s="50" t="str">
        <f>IF(I273,Grafiek_kalibratiemetingen!$R$13*Kalibratiemetingen!C273+Grafiek_kalibratiemetingen!$R$14,TRIM(""))</f>
        <v/>
      </c>
    </row>
    <row r="274" spans="6:6" x14ac:dyDescent="0.25">
      <c r="F274" s="50" t="str">
        <f>IF(I274,Grafiek_kalibratiemetingen!$R$13*Kalibratiemetingen!C274+Grafiek_kalibratiemetingen!$R$14,TRIM(""))</f>
        <v/>
      </c>
    </row>
    <row r="275" spans="6:6" x14ac:dyDescent="0.25">
      <c r="F275" s="50" t="str">
        <f>IF(I275,Grafiek_kalibratiemetingen!$R$13*Kalibratiemetingen!C275+Grafiek_kalibratiemetingen!$R$14,TRIM(""))</f>
        <v/>
      </c>
    </row>
    <row r="276" spans="6:6" x14ac:dyDescent="0.25">
      <c r="F276" s="50" t="str">
        <f>IF(I276,Grafiek_kalibratiemetingen!$R$13*Kalibratiemetingen!C276+Grafiek_kalibratiemetingen!$R$14,TRIM(""))</f>
        <v/>
      </c>
    </row>
    <row r="277" spans="6:6" x14ac:dyDescent="0.25">
      <c r="F277" s="50" t="str">
        <f>IF(I277,Grafiek_kalibratiemetingen!$R$13*Kalibratiemetingen!C277+Grafiek_kalibratiemetingen!$R$14,TRIM(""))</f>
        <v/>
      </c>
    </row>
    <row r="278" spans="6:6" x14ac:dyDescent="0.25">
      <c r="F278" s="50" t="str">
        <f>IF(I278,Grafiek_kalibratiemetingen!$R$13*Kalibratiemetingen!C278+Grafiek_kalibratiemetingen!$R$14,TRIM(""))</f>
        <v/>
      </c>
    </row>
    <row r="279" spans="6:6" x14ac:dyDescent="0.25">
      <c r="F279" s="50" t="str">
        <f>IF(I279,Grafiek_kalibratiemetingen!$R$13*Kalibratiemetingen!C279+Grafiek_kalibratiemetingen!$R$14,TRIM(""))</f>
        <v/>
      </c>
    </row>
    <row r="280" spans="6:6" x14ac:dyDescent="0.25">
      <c r="F280" s="50" t="str">
        <f>IF(I280,Grafiek_kalibratiemetingen!$R$13*Kalibratiemetingen!C280+Grafiek_kalibratiemetingen!$R$14,TRIM(""))</f>
        <v/>
      </c>
    </row>
    <row r="281" spans="6:6" x14ac:dyDescent="0.25">
      <c r="F281" s="50" t="str">
        <f>IF(I281,Grafiek_kalibratiemetingen!$R$13*Kalibratiemetingen!C281+Grafiek_kalibratiemetingen!$R$14,TRIM(""))</f>
        <v/>
      </c>
    </row>
    <row r="282" spans="6:6" x14ac:dyDescent="0.25">
      <c r="F282" s="50" t="str">
        <f>IF(I282,Grafiek_kalibratiemetingen!$R$13*Kalibratiemetingen!C282+Grafiek_kalibratiemetingen!$R$14,TRIM(""))</f>
        <v/>
      </c>
    </row>
    <row r="283" spans="6:6" x14ac:dyDescent="0.25">
      <c r="F283" s="50" t="str">
        <f>IF(I283,Grafiek_kalibratiemetingen!$R$13*Kalibratiemetingen!C283+Grafiek_kalibratiemetingen!$R$14,TRIM(""))</f>
        <v/>
      </c>
    </row>
    <row r="284" spans="6:6" x14ac:dyDescent="0.25">
      <c r="F284" s="50" t="str">
        <f>IF(I284,Grafiek_kalibratiemetingen!$R$13*Kalibratiemetingen!C284+Grafiek_kalibratiemetingen!$R$14,TRIM(""))</f>
        <v/>
      </c>
    </row>
    <row r="285" spans="6:6" x14ac:dyDescent="0.25">
      <c r="F285" s="50" t="str">
        <f>IF(I285,Grafiek_kalibratiemetingen!$R$13*Kalibratiemetingen!C285+Grafiek_kalibratiemetingen!$R$14,TRIM(""))</f>
        <v/>
      </c>
    </row>
    <row r="286" spans="6:6" x14ac:dyDescent="0.25">
      <c r="F286" s="50" t="str">
        <f>IF(I286,Grafiek_kalibratiemetingen!$R$13*Kalibratiemetingen!C286+Grafiek_kalibratiemetingen!$R$14,TRIM(""))</f>
        <v/>
      </c>
    </row>
    <row r="287" spans="6:6" x14ac:dyDescent="0.25">
      <c r="F287" s="50" t="str">
        <f>IF(I287,Grafiek_kalibratiemetingen!$R$13*Kalibratiemetingen!C287+Grafiek_kalibratiemetingen!$R$14,TRIM(""))</f>
        <v/>
      </c>
    </row>
    <row r="288" spans="6:6" x14ac:dyDescent="0.25">
      <c r="F288" s="50" t="str">
        <f>IF(I288,Grafiek_kalibratiemetingen!$R$13*Kalibratiemetingen!C288+Grafiek_kalibratiemetingen!$R$14,TRIM(""))</f>
        <v/>
      </c>
    </row>
    <row r="289" spans="6:6" x14ac:dyDescent="0.25">
      <c r="F289" s="50" t="str">
        <f>IF(I289,Grafiek_kalibratiemetingen!$R$13*Kalibratiemetingen!C289+Grafiek_kalibratiemetingen!$R$14,TRIM(""))</f>
        <v/>
      </c>
    </row>
    <row r="290" spans="6:6" x14ac:dyDescent="0.25">
      <c r="F290" s="50" t="str">
        <f>IF(I290,Grafiek_kalibratiemetingen!$R$13*Kalibratiemetingen!C290+Grafiek_kalibratiemetingen!$R$14,TRIM(""))</f>
        <v/>
      </c>
    </row>
    <row r="291" spans="6:6" x14ac:dyDescent="0.25">
      <c r="F291" s="50" t="str">
        <f>IF(I291,Grafiek_kalibratiemetingen!$R$13*Kalibratiemetingen!C291+Grafiek_kalibratiemetingen!$R$14,TRIM(""))</f>
        <v/>
      </c>
    </row>
    <row r="292" spans="6:6" x14ac:dyDescent="0.25">
      <c r="F292" s="50" t="str">
        <f>IF(I292,Grafiek_kalibratiemetingen!$R$13*Kalibratiemetingen!C292+Grafiek_kalibratiemetingen!$R$14,TRIM(""))</f>
        <v/>
      </c>
    </row>
    <row r="293" spans="6:6" x14ac:dyDescent="0.25">
      <c r="F293" s="50" t="str">
        <f>IF(I293,Grafiek_kalibratiemetingen!$R$13*Kalibratiemetingen!C293+Grafiek_kalibratiemetingen!$R$14,TRIM(""))</f>
        <v/>
      </c>
    </row>
    <row r="294" spans="6:6" x14ac:dyDescent="0.25">
      <c r="F294" s="50" t="str">
        <f>IF(I294,Grafiek_kalibratiemetingen!$R$13*Kalibratiemetingen!C294+Grafiek_kalibratiemetingen!$R$14,TRIM(""))</f>
        <v/>
      </c>
    </row>
    <row r="295" spans="6:6" x14ac:dyDescent="0.25">
      <c r="F295" s="50" t="str">
        <f>IF(I295,Grafiek_kalibratiemetingen!$R$13*Kalibratiemetingen!C295+Grafiek_kalibratiemetingen!$R$14,TRIM(""))</f>
        <v/>
      </c>
    </row>
    <row r="296" spans="6:6" x14ac:dyDescent="0.25">
      <c r="F296" s="50" t="str">
        <f>IF(I296,Grafiek_kalibratiemetingen!$R$13*Kalibratiemetingen!C296+Grafiek_kalibratiemetingen!$R$14,TRIM(""))</f>
        <v/>
      </c>
    </row>
    <row r="297" spans="6:6" x14ac:dyDescent="0.25">
      <c r="F297" s="50" t="str">
        <f>IF(I297,Grafiek_kalibratiemetingen!$R$13*Kalibratiemetingen!C297+Grafiek_kalibratiemetingen!$R$14,TRIM(""))</f>
        <v/>
      </c>
    </row>
    <row r="298" spans="6:6" x14ac:dyDescent="0.25">
      <c r="F298" s="50" t="str">
        <f>IF(I298,Grafiek_kalibratiemetingen!$R$13*Kalibratiemetingen!C298+Grafiek_kalibratiemetingen!$R$14,TRIM(""))</f>
        <v/>
      </c>
    </row>
    <row r="299" spans="6:6" x14ac:dyDescent="0.25">
      <c r="F299" s="50" t="str">
        <f>IF(I299,Grafiek_kalibratiemetingen!$R$13*Kalibratiemetingen!C299+Grafiek_kalibratiemetingen!$R$14,TRIM(""))</f>
        <v/>
      </c>
    </row>
    <row r="300" spans="6:6" x14ac:dyDescent="0.25">
      <c r="F300" s="50" t="str">
        <f>IF(I300,Grafiek_kalibratiemetingen!$R$13*Kalibratiemetingen!C300+Grafiek_kalibratiemetingen!$R$14,TRIM(""))</f>
        <v/>
      </c>
    </row>
    <row r="301" spans="6:6" x14ac:dyDescent="0.25">
      <c r="F301" s="50" t="str">
        <f>IF(I301,Grafiek_kalibratiemetingen!$R$13*Kalibratiemetingen!C301+Grafiek_kalibratiemetingen!$R$14,TRIM(""))</f>
        <v/>
      </c>
    </row>
    <row r="302" spans="6:6" x14ac:dyDescent="0.25">
      <c r="F302" s="50" t="str">
        <f>IF(I302,Grafiek_kalibratiemetingen!$R$13*Kalibratiemetingen!C302+Grafiek_kalibratiemetingen!$R$14,TRIM(""))</f>
        <v/>
      </c>
    </row>
    <row r="303" spans="6:6" x14ac:dyDescent="0.25">
      <c r="F303" s="50" t="str">
        <f>IF(I303,Grafiek_kalibratiemetingen!$R$13*Kalibratiemetingen!C303+Grafiek_kalibratiemetingen!$R$14,TRIM(""))</f>
        <v/>
      </c>
    </row>
    <row r="304" spans="6:6" x14ac:dyDescent="0.25">
      <c r="F304" s="50" t="str">
        <f>IF(I304,Grafiek_kalibratiemetingen!$R$13*Kalibratiemetingen!C304+Grafiek_kalibratiemetingen!$R$14,TRIM(""))</f>
        <v/>
      </c>
    </row>
    <row r="305" spans="6:6" x14ac:dyDescent="0.25">
      <c r="F305" s="50" t="str">
        <f>IF(I305,Grafiek_kalibratiemetingen!$R$13*Kalibratiemetingen!C305+Grafiek_kalibratiemetingen!$R$14,TRIM(""))</f>
        <v/>
      </c>
    </row>
    <row r="306" spans="6:6" x14ac:dyDescent="0.25">
      <c r="F306" s="50" t="str">
        <f>IF(I306,Grafiek_kalibratiemetingen!$R$13*Kalibratiemetingen!C306+Grafiek_kalibratiemetingen!$R$14,TRIM(""))</f>
        <v/>
      </c>
    </row>
    <row r="307" spans="6:6" x14ac:dyDescent="0.25">
      <c r="F307" s="50" t="str">
        <f>IF(I307,Grafiek_kalibratiemetingen!$R$13*Kalibratiemetingen!C307+Grafiek_kalibratiemetingen!$R$14,TRIM(""))</f>
        <v/>
      </c>
    </row>
    <row r="308" spans="6:6" x14ac:dyDescent="0.25">
      <c r="F308" s="50" t="str">
        <f>IF(I308,Grafiek_kalibratiemetingen!$R$13*Kalibratiemetingen!C308+Grafiek_kalibratiemetingen!$R$14,TRIM(""))</f>
        <v/>
      </c>
    </row>
    <row r="309" spans="6:6" x14ac:dyDescent="0.25">
      <c r="F309" s="50" t="str">
        <f>IF(I309,Grafiek_kalibratiemetingen!$R$13*Kalibratiemetingen!C309+Grafiek_kalibratiemetingen!$R$14,TRIM(""))</f>
        <v/>
      </c>
    </row>
    <row r="310" spans="6:6" x14ac:dyDescent="0.25">
      <c r="F310" s="50" t="str">
        <f>IF(I310,Grafiek_kalibratiemetingen!$R$13*Kalibratiemetingen!C310+Grafiek_kalibratiemetingen!$R$14,TRIM(""))</f>
        <v/>
      </c>
    </row>
    <row r="311" spans="6:6" x14ac:dyDescent="0.25">
      <c r="F311" s="50" t="str">
        <f>IF(I311,Grafiek_kalibratiemetingen!$R$13*Kalibratiemetingen!C311+Grafiek_kalibratiemetingen!$R$14,TRIM(""))</f>
        <v/>
      </c>
    </row>
    <row r="312" spans="6:6" x14ac:dyDescent="0.25">
      <c r="F312" s="50" t="str">
        <f>IF(I312,Grafiek_kalibratiemetingen!$R$13*Kalibratiemetingen!C312+Grafiek_kalibratiemetingen!$R$14,TRIM(""))</f>
        <v/>
      </c>
    </row>
    <row r="313" spans="6:6" x14ac:dyDescent="0.25">
      <c r="F313" s="50" t="str">
        <f>IF(I313,Grafiek_kalibratiemetingen!$R$13*Kalibratiemetingen!C313+Grafiek_kalibratiemetingen!$R$14,TRIM(""))</f>
        <v/>
      </c>
    </row>
    <row r="314" spans="6:6" x14ac:dyDescent="0.25">
      <c r="F314" s="50" t="str">
        <f>IF(I314,Grafiek_kalibratiemetingen!$R$13*Kalibratiemetingen!C314+Grafiek_kalibratiemetingen!$R$14,TRIM(""))</f>
        <v/>
      </c>
    </row>
    <row r="315" spans="6:6" x14ac:dyDescent="0.25">
      <c r="F315" s="50" t="str">
        <f>IF(I315,Grafiek_kalibratiemetingen!$R$13*Kalibratiemetingen!C315+Grafiek_kalibratiemetingen!$R$14,TRIM(""))</f>
        <v/>
      </c>
    </row>
    <row r="316" spans="6:6" x14ac:dyDescent="0.25">
      <c r="F316" s="50" t="str">
        <f>IF(I316,Grafiek_kalibratiemetingen!$R$13*Kalibratiemetingen!C316+Grafiek_kalibratiemetingen!$R$14,TRIM(""))</f>
        <v/>
      </c>
    </row>
    <row r="317" spans="6:6" x14ac:dyDescent="0.25">
      <c r="F317" s="50" t="str">
        <f>IF(I317,Grafiek_kalibratiemetingen!$R$13*Kalibratiemetingen!C317+Grafiek_kalibratiemetingen!$R$14,TRIM(""))</f>
        <v/>
      </c>
    </row>
    <row r="318" spans="6:6" x14ac:dyDescent="0.25">
      <c r="F318" s="50" t="str">
        <f>IF(I318,Grafiek_kalibratiemetingen!$R$13*Kalibratiemetingen!C318+Grafiek_kalibratiemetingen!$R$14,TRIM(""))</f>
        <v/>
      </c>
    </row>
    <row r="319" spans="6:6" x14ac:dyDescent="0.25">
      <c r="F319" s="50" t="str">
        <f>IF(I319,Grafiek_kalibratiemetingen!$R$13*Kalibratiemetingen!C319+Grafiek_kalibratiemetingen!$R$14,TRIM(""))</f>
        <v/>
      </c>
    </row>
    <row r="320" spans="6:6" x14ac:dyDescent="0.25">
      <c r="F320" s="50" t="str">
        <f>IF(I320,Grafiek_kalibratiemetingen!$R$13*Kalibratiemetingen!C320+Grafiek_kalibratiemetingen!$R$14,TRIM(""))</f>
        <v/>
      </c>
    </row>
    <row r="321" spans="6:6" x14ac:dyDescent="0.25">
      <c r="F321" s="50" t="str">
        <f>IF(I321,Grafiek_kalibratiemetingen!$R$13*Kalibratiemetingen!C321+Grafiek_kalibratiemetingen!$R$14,TRIM(""))</f>
        <v/>
      </c>
    </row>
    <row r="322" spans="6:6" x14ac:dyDescent="0.25">
      <c r="F322" s="50" t="str">
        <f>IF(I322,Grafiek_kalibratiemetingen!$R$13*Kalibratiemetingen!C322+Grafiek_kalibratiemetingen!$R$14,TRIM(""))</f>
        <v/>
      </c>
    </row>
    <row r="323" spans="6:6" x14ac:dyDescent="0.25">
      <c r="F323" s="50" t="str">
        <f>IF(I323,Grafiek_kalibratiemetingen!$R$13*Kalibratiemetingen!C323+Grafiek_kalibratiemetingen!$R$14,TRIM(""))</f>
        <v/>
      </c>
    </row>
    <row r="324" spans="6:6" x14ac:dyDescent="0.25">
      <c r="F324" s="50" t="str">
        <f>IF(I324,Grafiek_kalibratiemetingen!$R$13*Kalibratiemetingen!C324+Grafiek_kalibratiemetingen!$R$14,TRIM(""))</f>
        <v/>
      </c>
    </row>
    <row r="325" spans="6:6" x14ac:dyDescent="0.25">
      <c r="F325" s="50" t="str">
        <f>IF(I325,Grafiek_kalibratiemetingen!$R$13*Kalibratiemetingen!C325+Grafiek_kalibratiemetingen!$R$14,TRIM(""))</f>
        <v/>
      </c>
    </row>
    <row r="326" spans="6:6" x14ac:dyDescent="0.25">
      <c r="F326" s="50" t="str">
        <f>IF(I326,Grafiek_kalibratiemetingen!$R$13*Kalibratiemetingen!C326+Grafiek_kalibratiemetingen!$R$14,TRIM(""))</f>
        <v/>
      </c>
    </row>
    <row r="327" spans="6:6" x14ac:dyDescent="0.25">
      <c r="F327" s="50" t="str">
        <f>IF(I327,Grafiek_kalibratiemetingen!$R$13*Kalibratiemetingen!C327+Grafiek_kalibratiemetingen!$R$14,TRIM(""))</f>
        <v/>
      </c>
    </row>
    <row r="328" spans="6:6" x14ac:dyDescent="0.25">
      <c r="F328" s="50" t="str">
        <f>IF(I328,Grafiek_kalibratiemetingen!$R$13*Kalibratiemetingen!C328+Grafiek_kalibratiemetingen!$R$14,TRIM(""))</f>
        <v/>
      </c>
    </row>
    <row r="329" spans="6:6" x14ac:dyDescent="0.25">
      <c r="F329" s="50" t="str">
        <f>IF(I329,Grafiek_kalibratiemetingen!$R$13*Kalibratiemetingen!C329+Grafiek_kalibratiemetingen!$R$14,TRIM(""))</f>
        <v/>
      </c>
    </row>
    <row r="330" spans="6:6" x14ac:dyDescent="0.25">
      <c r="F330" s="50" t="str">
        <f>IF(I330,Grafiek_kalibratiemetingen!$R$13*Kalibratiemetingen!C330+Grafiek_kalibratiemetingen!$R$14,TRIM(""))</f>
        <v/>
      </c>
    </row>
    <row r="331" spans="6:6" x14ac:dyDescent="0.25">
      <c r="F331" s="50" t="str">
        <f>IF(I331,Grafiek_kalibratiemetingen!$R$13*Kalibratiemetingen!C331+Grafiek_kalibratiemetingen!$R$14,TRIM(""))</f>
        <v/>
      </c>
    </row>
    <row r="332" spans="6:6" x14ac:dyDescent="0.25">
      <c r="F332" s="50" t="str">
        <f>IF(I332,Grafiek_kalibratiemetingen!$R$13*Kalibratiemetingen!C332+Grafiek_kalibratiemetingen!$R$14,TRIM(""))</f>
        <v/>
      </c>
    </row>
    <row r="333" spans="6:6" x14ac:dyDescent="0.25">
      <c r="F333" s="50" t="str">
        <f>IF(I333,Grafiek_kalibratiemetingen!$R$13*Kalibratiemetingen!C333+Grafiek_kalibratiemetingen!$R$14,TRIM(""))</f>
        <v/>
      </c>
    </row>
    <row r="334" spans="6:6" x14ac:dyDescent="0.25">
      <c r="F334" s="50" t="str">
        <f>IF(I334,Grafiek_kalibratiemetingen!$R$13*Kalibratiemetingen!C334+Grafiek_kalibratiemetingen!$R$14,TRIM(""))</f>
        <v/>
      </c>
    </row>
    <row r="335" spans="6:6" x14ac:dyDescent="0.25">
      <c r="F335" s="50" t="str">
        <f>IF(I335,Grafiek_kalibratiemetingen!$R$13*Kalibratiemetingen!C335+Grafiek_kalibratiemetingen!$R$14,TRIM(""))</f>
        <v/>
      </c>
    </row>
    <row r="336" spans="6:6" x14ac:dyDescent="0.25">
      <c r="F336" s="50" t="str">
        <f>IF(I336,Grafiek_kalibratiemetingen!$R$13*Kalibratiemetingen!C336+Grafiek_kalibratiemetingen!$R$14,TRIM(""))</f>
        <v/>
      </c>
    </row>
    <row r="337" spans="6:6" x14ac:dyDescent="0.25">
      <c r="F337" s="50" t="str">
        <f>IF(I337,Grafiek_kalibratiemetingen!$R$13*Kalibratiemetingen!C337+Grafiek_kalibratiemetingen!$R$14,TRIM(""))</f>
        <v/>
      </c>
    </row>
    <row r="338" spans="6:6" x14ac:dyDescent="0.25">
      <c r="F338" s="50" t="str">
        <f>IF(I338,Grafiek_kalibratiemetingen!$R$13*Kalibratiemetingen!C338+Grafiek_kalibratiemetingen!$R$14,TRIM(""))</f>
        <v/>
      </c>
    </row>
    <row r="339" spans="6:6" x14ac:dyDescent="0.25">
      <c r="F339" s="50" t="str">
        <f>IF(I339,Grafiek_kalibratiemetingen!$R$13*Kalibratiemetingen!C339+Grafiek_kalibratiemetingen!$R$14,TRIM(""))</f>
        <v/>
      </c>
    </row>
    <row r="340" spans="6:6" x14ac:dyDescent="0.25">
      <c r="F340" s="50" t="str">
        <f>IF(I340,Grafiek_kalibratiemetingen!$R$13*Kalibratiemetingen!C340+Grafiek_kalibratiemetingen!$R$14,TRIM(""))</f>
        <v/>
      </c>
    </row>
    <row r="341" spans="6:6" x14ac:dyDescent="0.25">
      <c r="F341" s="50" t="str">
        <f>IF(I341,Grafiek_kalibratiemetingen!$R$13*Kalibratiemetingen!C341+Grafiek_kalibratiemetingen!$R$14,TRIM(""))</f>
        <v/>
      </c>
    </row>
    <row r="342" spans="6:6" x14ac:dyDescent="0.25">
      <c r="F342" s="50" t="str">
        <f>IF(I342,Grafiek_kalibratiemetingen!$R$13*Kalibratiemetingen!C342+Grafiek_kalibratiemetingen!$R$14,TRIM(""))</f>
        <v/>
      </c>
    </row>
    <row r="343" spans="6:6" x14ac:dyDescent="0.25">
      <c r="F343" s="50" t="str">
        <f>IF(I343,Grafiek_kalibratiemetingen!$R$13*Kalibratiemetingen!C343+Grafiek_kalibratiemetingen!$R$14,TRIM(""))</f>
        <v/>
      </c>
    </row>
    <row r="344" spans="6:6" x14ac:dyDescent="0.25">
      <c r="F344" s="50" t="str">
        <f>IF(I344,Grafiek_kalibratiemetingen!$R$13*Kalibratiemetingen!C344+Grafiek_kalibratiemetingen!$R$14,TRIM(""))</f>
        <v/>
      </c>
    </row>
    <row r="345" spans="6:6" x14ac:dyDescent="0.25">
      <c r="F345" s="50" t="str">
        <f>IF(I345,Grafiek_kalibratiemetingen!$R$13*Kalibratiemetingen!C345+Grafiek_kalibratiemetingen!$R$14,TRIM(""))</f>
        <v/>
      </c>
    </row>
    <row r="346" spans="6:6" x14ac:dyDescent="0.25">
      <c r="F346" s="50" t="str">
        <f>IF(I346,Grafiek_kalibratiemetingen!$R$13*Kalibratiemetingen!C346+Grafiek_kalibratiemetingen!$R$14,TRIM(""))</f>
        <v/>
      </c>
    </row>
    <row r="347" spans="6:6" x14ac:dyDescent="0.25">
      <c r="F347" s="50" t="str">
        <f>IF(I347,Grafiek_kalibratiemetingen!$R$13*Kalibratiemetingen!C347+Grafiek_kalibratiemetingen!$R$14,TRIM(""))</f>
        <v/>
      </c>
    </row>
    <row r="348" spans="6:6" x14ac:dyDescent="0.25">
      <c r="F348" s="50" t="str">
        <f>IF(I348,Grafiek_kalibratiemetingen!$R$13*Kalibratiemetingen!C348+Grafiek_kalibratiemetingen!$R$14,TRIM(""))</f>
        <v/>
      </c>
    </row>
    <row r="349" spans="6:6" x14ac:dyDescent="0.25">
      <c r="F349" s="50" t="str">
        <f>IF(I349,Grafiek_kalibratiemetingen!$R$13*Kalibratiemetingen!C349+Grafiek_kalibratiemetingen!$R$14,TRIM(""))</f>
        <v/>
      </c>
    </row>
    <row r="350" spans="6:6" x14ac:dyDescent="0.25">
      <c r="F350" s="50" t="str">
        <f>IF(I350,Grafiek_kalibratiemetingen!$R$13*Kalibratiemetingen!C350+Grafiek_kalibratiemetingen!$R$14,TRIM(""))</f>
        <v/>
      </c>
    </row>
    <row r="351" spans="6:6" x14ac:dyDescent="0.25">
      <c r="F351" s="50" t="str">
        <f>IF(I351,Grafiek_kalibratiemetingen!$R$13*Kalibratiemetingen!C351+Grafiek_kalibratiemetingen!$R$14,TRIM(""))</f>
        <v/>
      </c>
    </row>
    <row r="352" spans="6:6" x14ac:dyDescent="0.25">
      <c r="F352" s="50" t="str">
        <f>IF(I352,Grafiek_kalibratiemetingen!$R$13*Kalibratiemetingen!C352+Grafiek_kalibratiemetingen!$R$14,TRIM(""))</f>
        <v/>
      </c>
    </row>
    <row r="353" spans="6:6" x14ac:dyDescent="0.25">
      <c r="F353" s="50" t="str">
        <f>IF(I353,Grafiek_kalibratiemetingen!$R$13*Kalibratiemetingen!C353+Grafiek_kalibratiemetingen!$R$14,TRIM(""))</f>
        <v/>
      </c>
    </row>
    <row r="354" spans="6:6" x14ac:dyDescent="0.25">
      <c r="F354" s="50" t="str">
        <f>IF(I354,Grafiek_kalibratiemetingen!$R$13*Kalibratiemetingen!C354+Grafiek_kalibratiemetingen!$R$14,TRIM(""))</f>
        <v/>
      </c>
    </row>
    <row r="355" spans="6:6" x14ac:dyDescent="0.25">
      <c r="F355" s="50" t="str">
        <f>IF(I355,Grafiek_kalibratiemetingen!$R$13*Kalibratiemetingen!C355+Grafiek_kalibratiemetingen!$R$14,TRIM(""))</f>
        <v/>
      </c>
    </row>
    <row r="356" spans="6:6" x14ac:dyDescent="0.25">
      <c r="F356" s="50" t="str">
        <f>IF(I356,Grafiek_kalibratiemetingen!$R$13*Kalibratiemetingen!C356+Grafiek_kalibratiemetingen!$R$14,TRIM(""))</f>
        <v/>
      </c>
    </row>
    <row r="357" spans="6:6" x14ac:dyDescent="0.25">
      <c r="F357" s="50" t="str">
        <f>IF(I357,Grafiek_kalibratiemetingen!$R$13*Kalibratiemetingen!C357+Grafiek_kalibratiemetingen!$R$14,TRIM(""))</f>
        <v/>
      </c>
    </row>
    <row r="358" spans="6:6" x14ac:dyDescent="0.25">
      <c r="F358" s="50" t="str">
        <f>IF(I358,Grafiek_kalibratiemetingen!$R$13*Kalibratiemetingen!C358+Grafiek_kalibratiemetingen!$R$14,TRIM(""))</f>
        <v/>
      </c>
    </row>
    <row r="359" spans="6:6" x14ac:dyDescent="0.25">
      <c r="F359" s="50" t="str">
        <f>IF(I359,Grafiek_kalibratiemetingen!$R$13*Kalibratiemetingen!C359+Grafiek_kalibratiemetingen!$R$14,TRIM(""))</f>
        <v/>
      </c>
    </row>
    <row r="360" spans="6:6" x14ac:dyDescent="0.25">
      <c r="F360" s="50" t="str">
        <f>IF(I360,Grafiek_kalibratiemetingen!$R$13*Kalibratiemetingen!C360+Grafiek_kalibratiemetingen!$R$14,TRIM(""))</f>
        <v/>
      </c>
    </row>
    <row r="361" spans="6:6" x14ac:dyDescent="0.25">
      <c r="F361" s="50" t="str">
        <f>IF(I361,Grafiek_kalibratiemetingen!$R$13*Kalibratiemetingen!C361+Grafiek_kalibratiemetingen!$R$14,TRIM(""))</f>
        <v/>
      </c>
    </row>
    <row r="362" spans="6:6" x14ac:dyDescent="0.25">
      <c r="F362" s="50" t="str">
        <f>IF(I362,Grafiek_kalibratiemetingen!$R$13*Kalibratiemetingen!C362+Grafiek_kalibratiemetingen!$R$14,TRIM(""))</f>
        <v/>
      </c>
    </row>
    <row r="363" spans="6:6" x14ac:dyDescent="0.25">
      <c r="F363" s="50" t="str">
        <f>IF(I363,Grafiek_kalibratiemetingen!$R$13*Kalibratiemetingen!C363+Grafiek_kalibratiemetingen!$R$14,TRIM(""))</f>
        <v/>
      </c>
    </row>
    <row r="364" spans="6:6" x14ac:dyDescent="0.25">
      <c r="F364" s="50" t="str">
        <f>IF(I364,Grafiek_kalibratiemetingen!$R$13*Kalibratiemetingen!C364+Grafiek_kalibratiemetingen!$R$14,TRIM(""))</f>
        <v/>
      </c>
    </row>
    <row r="365" spans="6:6" x14ac:dyDescent="0.25">
      <c r="F365" s="50" t="str">
        <f>IF(I365,Grafiek_kalibratiemetingen!$R$13*Kalibratiemetingen!C365+Grafiek_kalibratiemetingen!$R$14,TRIM(""))</f>
        <v/>
      </c>
    </row>
    <row r="366" spans="6:6" x14ac:dyDescent="0.25">
      <c r="F366" s="50" t="str">
        <f>IF(I366,Grafiek_kalibratiemetingen!$R$13*Kalibratiemetingen!C366+Grafiek_kalibratiemetingen!$R$14,TRIM(""))</f>
        <v/>
      </c>
    </row>
    <row r="367" spans="6:6" x14ac:dyDescent="0.25">
      <c r="F367" s="50" t="str">
        <f>IF(I367,Grafiek_kalibratiemetingen!$R$13*Kalibratiemetingen!C367+Grafiek_kalibratiemetingen!$R$14,TRIM(""))</f>
        <v/>
      </c>
    </row>
    <row r="368" spans="6:6" x14ac:dyDescent="0.25">
      <c r="F368" s="50" t="str">
        <f>IF(I368,Grafiek_kalibratiemetingen!$R$13*Kalibratiemetingen!C368+Grafiek_kalibratiemetingen!$R$14,TRIM(""))</f>
        <v/>
      </c>
    </row>
    <row r="369" spans="6:6" x14ac:dyDescent="0.25">
      <c r="F369" s="50" t="str">
        <f>IF(I369,Grafiek_kalibratiemetingen!$R$13*Kalibratiemetingen!C369+Grafiek_kalibratiemetingen!$R$14,TRIM(""))</f>
        <v/>
      </c>
    </row>
    <row r="370" spans="6:6" x14ac:dyDescent="0.25">
      <c r="F370" s="50" t="str">
        <f>IF(I370,Grafiek_kalibratiemetingen!$R$13*Kalibratiemetingen!C370+Grafiek_kalibratiemetingen!$R$14,TRIM(""))</f>
        <v/>
      </c>
    </row>
    <row r="371" spans="6:6" x14ac:dyDescent="0.25">
      <c r="F371" s="50" t="str">
        <f>IF(I371,Grafiek_kalibratiemetingen!$R$13*Kalibratiemetingen!C371+Grafiek_kalibratiemetingen!$R$14,TRIM(""))</f>
        <v/>
      </c>
    </row>
    <row r="372" spans="6:6" x14ac:dyDescent="0.25">
      <c r="F372" s="50" t="str">
        <f>IF(I372,Grafiek_kalibratiemetingen!$R$13*Kalibratiemetingen!C372+Grafiek_kalibratiemetingen!$R$14,TRIM(""))</f>
        <v/>
      </c>
    </row>
    <row r="373" spans="6:6" x14ac:dyDescent="0.25">
      <c r="F373" s="50" t="str">
        <f>IF(I373,Grafiek_kalibratiemetingen!$R$13*Kalibratiemetingen!C373+Grafiek_kalibratiemetingen!$R$14,TRIM(""))</f>
        <v/>
      </c>
    </row>
    <row r="374" spans="6:6" x14ac:dyDescent="0.25">
      <c r="F374" s="50" t="str">
        <f>IF(I374,Grafiek_kalibratiemetingen!$R$13*Kalibratiemetingen!C374+Grafiek_kalibratiemetingen!$R$14,TRIM(""))</f>
        <v/>
      </c>
    </row>
    <row r="375" spans="6:6" x14ac:dyDescent="0.25">
      <c r="F375" s="50" t="str">
        <f>IF(I375,Grafiek_kalibratiemetingen!$R$13*Kalibratiemetingen!C375+Grafiek_kalibratiemetingen!$R$14,TRIM(""))</f>
        <v/>
      </c>
    </row>
    <row r="376" spans="6:6" x14ac:dyDescent="0.25">
      <c r="F376" s="50" t="str">
        <f>IF(I376,Grafiek_kalibratiemetingen!$R$13*Kalibratiemetingen!C376+Grafiek_kalibratiemetingen!$R$14,TRIM(""))</f>
        <v/>
      </c>
    </row>
    <row r="377" spans="6:6" x14ac:dyDescent="0.25">
      <c r="F377" s="50" t="str">
        <f>IF(I377,Grafiek_kalibratiemetingen!$R$13*Kalibratiemetingen!C377+Grafiek_kalibratiemetingen!$R$14,TRIM(""))</f>
        <v/>
      </c>
    </row>
    <row r="378" spans="6:6" x14ac:dyDescent="0.25">
      <c r="F378" s="50" t="str">
        <f>IF(I378,Grafiek_kalibratiemetingen!$R$13*Kalibratiemetingen!C378+Grafiek_kalibratiemetingen!$R$14,TRIM(""))</f>
        <v/>
      </c>
    </row>
    <row r="379" spans="6:6" x14ac:dyDescent="0.25">
      <c r="F379" s="50" t="str">
        <f>IF(I379,Grafiek_kalibratiemetingen!$R$13*Kalibratiemetingen!C379+Grafiek_kalibratiemetingen!$R$14,TRIM(""))</f>
        <v/>
      </c>
    </row>
    <row r="380" spans="6:6" x14ac:dyDescent="0.25">
      <c r="F380" s="50" t="str">
        <f>IF(I380,Grafiek_kalibratiemetingen!$R$13*Kalibratiemetingen!C380+Grafiek_kalibratiemetingen!$R$14,TRIM(""))</f>
        <v/>
      </c>
    </row>
    <row r="381" spans="6:6" x14ac:dyDescent="0.25">
      <c r="F381" s="50" t="str">
        <f>IF(I381,Grafiek_kalibratiemetingen!$R$13*Kalibratiemetingen!C381+Grafiek_kalibratiemetingen!$R$14,TRIM(""))</f>
        <v/>
      </c>
    </row>
    <row r="382" spans="6:6" x14ac:dyDescent="0.25">
      <c r="F382" s="50" t="str">
        <f>IF(I382,Grafiek_kalibratiemetingen!$R$13*Kalibratiemetingen!C382+Grafiek_kalibratiemetingen!$R$14,TRIM(""))</f>
        <v/>
      </c>
    </row>
    <row r="383" spans="6:6" x14ac:dyDescent="0.25">
      <c r="F383" s="50" t="str">
        <f>IF(I383,Grafiek_kalibratiemetingen!$R$13*Kalibratiemetingen!C383+Grafiek_kalibratiemetingen!$R$14,TRIM(""))</f>
        <v/>
      </c>
    </row>
    <row r="384" spans="6:6" x14ac:dyDescent="0.25">
      <c r="F384" s="50" t="str">
        <f>IF(I384,Grafiek_kalibratiemetingen!$R$13*Kalibratiemetingen!C384+Grafiek_kalibratiemetingen!$R$14,TRIM(""))</f>
        <v/>
      </c>
    </row>
    <row r="385" spans="6:6" x14ac:dyDescent="0.25">
      <c r="F385" s="50" t="str">
        <f>IF(I385,Grafiek_kalibratiemetingen!$R$13*Kalibratiemetingen!C385+Grafiek_kalibratiemetingen!$R$14,TRIM(""))</f>
        <v/>
      </c>
    </row>
    <row r="386" spans="6:6" x14ac:dyDescent="0.25">
      <c r="F386" s="50" t="str">
        <f>IF(I386,Grafiek_kalibratiemetingen!$R$13*Kalibratiemetingen!C386+Grafiek_kalibratiemetingen!$R$14,TRIM(""))</f>
        <v/>
      </c>
    </row>
    <row r="387" spans="6:6" x14ac:dyDescent="0.25">
      <c r="F387" s="50" t="str">
        <f>IF(I387,Grafiek_kalibratiemetingen!$R$13*Kalibratiemetingen!C387+Grafiek_kalibratiemetingen!$R$14,TRIM(""))</f>
        <v/>
      </c>
    </row>
    <row r="388" spans="6:6" x14ac:dyDescent="0.25">
      <c r="F388" s="50" t="str">
        <f>IF(I388,Grafiek_kalibratiemetingen!$R$13*Kalibratiemetingen!C388+Grafiek_kalibratiemetingen!$R$14,TRIM(""))</f>
        <v/>
      </c>
    </row>
    <row r="389" spans="6:6" x14ac:dyDescent="0.25">
      <c r="F389" s="50" t="str">
        <f>IF(I389,Grafiek_kalibratiemetingen!$R$13*Kalibratiemetingen!C389+Grafiek_kalibratiemetingen!$R$14,TRIM(""))</f>
        <v/>
      </c>
    </row>
    <row r="390" spans="6:6" x14ac:dyDescent="0.25">
      <c r="F390" s="50" t="str">
        <f>IF(I390,Grafiek_kalibratiemetingen!$R$13*Kalibratiemetingen!C390+Grafiek_kalibratiemetingen!$R$14,TRIM(""))</f>
        <v/>
      </c>
    </row>
    <row r="391" spans="6:6" x14ac:dyDescent="0.25">
      <c r="F391" s="50" t="str">
        <f>IF(I391,Grafiek_kalibratiemetingen!$R$13*Kalibratiemetingen!C391+Grafiek_kalibratiemetingen!$R$14,TRIM(""))</f>
        <v/>
      </c>
    </row>
    <row r="392" spans="6:6" x14ac:dyDescent="0.25">
      <c r="F392" s="50" t="str">
        <f>IF(I392,Grafiek_kalibratiemetingen!$R$13*Kalibratiemetingen!C392+Grafiek_kalibratiemetingen!$R$14,TRIM(""))</f>
        <v/>
      </c>
    </row>
    <row r="393" spans="6:6" x14ac:dyDescent="0.25">
      <c r="F393" s="50" t="str">
        <f>IF(I393,Grafiek_kalibratiemetingen!$R$13*Kalibratiemetingen!C393+Grafiek_kalibratiemetingen!$R$14,TRIM(""))</f>
        <v/>
      </c>
    </row>
    <row r="394" spans="6:6" x14ac:dyDescent="0.25">
      <c r="F394" s="50" t="str">
        <f>IF(I394,Grafiek_kalibratiemetingen!$R$13*Kalibratiemetingen!C394+Grafiek_kalibratiemetingen!$R$14,TRIM(""))</f>
        <v/>
      </c>
    </row>
    <row r="395" spans="6:6" x14ac:dyDescent="0.25">
      <c r="F395" s="50" t="str">
        <f>IF(I395,Grafiek_kalibratiemetingen!$R$13*Kalibratiemetingen!C395+Grafiek_kalibratiemetingen!$R$14,TRIM(""))</f>
        <v/>
      </c>
    </row>
    <row r="396" spans="6:6" x14ac:dyDescent="0.25">
      <c r="F396" s="50" t="str">
        <f>IF(I396,Grafiek_kalibratiemetingen!$R$13*Kalibratiemetingen!C396+Grafiek_kalibratiemetingen!$R$14,TRIM(""))</f>
        <v/>
      </c>
    </row>
    <row r="397" spans="6:6" x14ac:dyDescent="0.25">
      <c r="F397" s="50" t="str">
        <f>IF(I397,Grafiek_kalibratiemetingen!$R$13*Kalibratiemetingen!C397+Grafiek_kalibratiemetingen!$R$14,TRIM(""))</f>
        <v/>
      </c>
    </row>
    <row r="398" spans="6:6" x14ac:dyDescent="0.25">
      <c r="F398" s="50" t="str">
        <f>IF(I398,Grafiek_kalibratiemetingen!$R$13*Kalibratiemetingen!C398+Grafiek_kalibratiemetingen!$R$14,TRIM(""))</f>
        <v/>
      </c>
    </row>
    <row r="399" spans="6:6" x14ac:dyDescent="0.25">
      <c r="F399" s="50" t="str">
        <f>IF(I399,Grafiek_kalibratiemetingen!$R$13*Kalibratiemetingen!C399+Grafiek_kalibratiemetingen!$R$14,TRIM(""))</f>
        <v/>
      </c>
    </row>
    <row r="400" spans="6:6" x14ac:dyDescent="0.25">
      <c r="F400" s="50" t="str">
        <f>IF(I400,Grafiek_kalibratiemetingen!$R$13*Kalibratiemetingen!C400+Grafiek_kalibratiemetingen!$R$14,TRIM(""))</f>
        <v/>
      </c>
    </row>
    <row r="401" spans="6:6" x14ac:dyDescent="0.25">
      <c r="F401" s="50" t="str">
        <f>IF(I401,Grafiek_kalibratiemetingen!$R$13*Kalibratiemetingen!C401+Grafiek_kalibratiemetingen!$R$14,TRIM(""))</f>
        <v/>
      </c>
    </row>
    <row r="402" spans="6:6" x14ac:dyDescent="0.25">
      <c r="F402" s="50" t="str">
        <f>IF(I402,Grafiek_kalibratiemetingen!$R$13*Kalibratiemetingen!C402+Grafiek_kalibratiemetingen!$R$14,TRIM(""))</f>
        <v/>
      </c>
    </row>
    <row r="403" spans="6:6" x14ac:dyDescent="0.25">
      <c r="F403" s="50" t="str">
        <f>IF(I403,Grafiek_kalibratiemetingen!$R$13*Kalibratiemetingen!C403+Grafiek_kalibratiemetingen!$R$14,TRIM(""))</f>
        <v/>
      </c>
    </row>
    <row r="404" spans="6:6" x14ac:dyDescent="0.25">
      <c r="F404" s="50" t="str">
        <f>IF(I404,Grafiek_kalibratiemetingen!$R$13*Kalibratiemetingen!C404+Grafiek_kalibratiemetingen!$R$14,TRIM(""))</f>
        <v/>
      </c>
    </row>
    <row r="405" spans="6:6" x14ac:dyDescent="0.25">
      <c r="F405" s="50" t="str">
        <f>IF(I405,Grafiek_kalibratiemetingen!$R$13*Kalibratiemetingen!C405+Grafiek_kalibratiemetingen!$R$14,TRIM(""))</f>
        <v/>
      </c>
    </row>
    <row r="406" spans="6:6" x14ac:dyDescent="0.25">
      <c r="F406" s="50" t="str">
        <f>IF(I406,Grafiek_kalibratiemetingen!$R$13*Kalibratiemetingen!C406+Grafiek_kalibratiemetingen!$R$14,TRIM(""))</f>
        <v/>
      </c>
    </row>
    <row r="407" spans="6:6" x14ac:dyDescent="0.25">
      <c r="F407" s="50" t="str">
        <f>IF(I407,Grafiek_kalibratiemetingen!$R$13*Kalibratiemetingen!C407+Grafiek_kalibratiemetingen!$R$14,TRIM(""))</f>
        <v/>
      </c>
    </row>
    <row r="408" spans="6:6" x14ac:dyDescent="0.25">
      <c r="F408" s="50" t="str">
        <f>IF(I408,Grafiek_kalibratiemetingen!$R$13*Kalibratiemetingen!C408+Grafiek_kalibratiemetingen!$R$14,TRIM(""))</f>
        <v/>
      </c>
    </row>
    <row r="409" spans="6:6" x14ac:dyDescent="0.25">
      <c r="F409" s="50" t="str">
        <f>IF(I409,Grafiek_kalibratiemetingen!$R$13*Kalibratiemetingen!C409+Grafiek_kalibratiemetingen!$R$14,TRIM(""))</f>
        <v/>
      </c>
    </row>
    <row r="410" spans="6:6" x14ac:dyDescent="0.25">
      <c r="F410" s="50" t="str">
        <f>IF(I410,Grafiek_kalibratiemetingen!$R$13*Kalibratiemetingen!C410+Grafiek_kalibratiemetingen!$R$14,TRIM(""))</f>
        <v/>
      </c>
    </row>
    <row r="411" spans="6:6" x14ac:dyDescent="0.25">
      <c r="F411" s="50" t="str">
        <f>IF(I411,Grafiek_kalibratiemetingen!$R$13*Kalibratiemetingen!C411+Grafiek_kalibratiemetingen!$R$14,TRIM(""))</f>
        <v/>
      </c>
    </row>
    <row r="412" spans="6:6" x14ac:dyDescent="0.25">
      <c r="F412" s="50" t="str">
        <f>IF(I412,Grafiek_kalibratiemetingen!$R$13*Kalibratiemetingen!C412+Grafiek_kalibratiemetingen!$R$14,TRIM(""))</f>
        <v/>
      </c>
    </row>
    <row r="413" spans="6:6" x14ac:dyDescent="0.25">
      <c r="F413" s="50" t="str">
        <f>IF(I413,Grafiek_kalibratiemetingen!$R$13*Kalibratiemetingen!C413+Grafiek_kalibratiemetingen!$R$14,TRIM(""))</f>
        <v/>
      </c>
    </row>
    <row r="414" spans="6:6" x14ac:dyDescent="0.25">
      <c r="F414" s="50" t="str">
        <f>IF(I414,Grafiek_kalibratiemetingen!$R$13*Kalibratiemetingen!C414+Grafiek_kalibratiemetingen!$R$14,TRIM(""))</f>
        <v/>
      </c>
    </row>
    <row r="415" spans="6:6" x14ac:dyDescent="0.25">
      <c r="F415" s="50" t="str">
        <f>IF(I415,Grafiek_kalibratiemetingen!$R$13*Kalibratiemetingen!C415+Grafiek_kalibratiemetingen!$R$14,TRIM(""))</f>
        <v/>
      </c>
    </row>
    <row r="416" spans="6:6" x14ac:dyDescent="0.25">
      <c r="F416" s="50" t="str">
        <f>IF(I416,Grafiek_kalibratiemetingen!$R$13*Kalibratiemetingen!C416+Grafiek_kalibratiemetingen!$R$14,TRIM(""))</f>
        <v/>
      </c>
    </row>
    <row r="417" spans="6:6" x14ac:dyDescent="0.25">
      <c r="F417" s="50" t="str">
        <f>IF(I417,Grafiek_kalibratiemetingen!$R$13*Kalibratiemetingen!C417+Grafiek_kalibratiemetingen!$R$14,TRIM(""))</f>
        <v/>
      </c>
    </row>
    <row r="418" spans="6:6" x14ac:dyDescent="0.25">
      <c r="F418" s="50" t="str">
        <f>IF(I418,Grafiek_kalibratiemetingen!$R$13*Kalibratiemetingen!C418+Grafiek_kalibratiemetingen!$R$14,TRIM(""))</f>
        <v/>
      </c>
    </row>
    <row r="419" spans="6:6" x14ac:dyDescent="0.25">
      <c r="F419" s="50" t="str">
        <f>IF(I419,Grafiek_kalibratiemetingen!$R$13*Kalibratiemetingen!C419+Grafiek_kalibratiemetingen!$R$14,TRIM(""))</f>
        <v/>
      </c>
    </row>
    <row r="420" spans="6:6" x14ac:dyDescent="0.25">
      <c r="F420" s="50" t="str">
        <f>IF(I420,Grafiek_kalibratiemetingen!$R$13*Kalibratiemetingen!C420+Grafiek_kalibratiemetingen!$R$14,TRIM(""))</f>
        <v/>
      </c>
    </row>
    <row r="421" spans="6:6" x14ac:dyDescent="0.25">
      <c r="F421" s="50" t="str">
        <f>IF(I421,Grafiek_kalibratiemetingen!$R$13*Kalibratiemetingen!C421+Grafiek_kalibratiemetingen!$R$14,TRIM(""))</f>
        <v/>
      </c>
    </row>
    <row r="422" spans="6:6" x14ac:dyDescent="0.25">
      <c r="F422" s="50" t="str">
        <f>IF(I422,Grafiek_kalibratiemetingen!$R$13*Kalibratiemetingen!C422+Grafiek_kalibratiemetingen!$R$14,TRIM(""))</f>
        <v/>
      </c>
    </row>
    <row r="423" spans="6:6" x14ac:dyDescent="0.25">
      <c r="F423" s="50" t="str">
        <f>IF(I423,Grafiek_kalibratiemetingen!$R$13*Kalibratiemetingen!C423+Grafiek_kalibratiemetingen!$R$14,TRIM(""))</f>
        <v/>
      </c>
    </row>
    <row r="424" spans="6:6" x14ac:dyDescent="0.25">
      <c r="F424" s="50" t="str">
        <f>IF(I424,Grafiek_kalibratiemetingen!$R$13*Kalibratiemetingen!C424+Grafiek_kalibratiemetingen!$R$14,TRIM(""))</f>
        <v/>
      </c>
    </row>
    <row r="425" spans="6:6" x14ac:dyDescent="0.25">
      <c r="F425" s="50" t="str">
        <f>IF(I425,Grafiek_kalibratiemetingen!$R$13*Kalibratiemetingen!C425+Grafiek_kalibratiemetingen!$R$14,TRIM(""))</f>
        <v/>
      </c>
    </row>
    <row r="426" spans="6:6" x14ac:dyDescent="0.25">
      <c r="F426" s="50" t="str">
        <f>IF(I426,Grafiek_kalibratiemetingen!$R$13*Kalibratiemetingen!C426+Grafiek_kalibratiemetingen!$R$14,TRIM(""))</f>
        <v/>
      </c>
    </row>
    <row r="427" spans="6:6" x14ac:dyDescent="0.25">
      <c r="F427" s="50" t="str">
        <f>IF(I427,Grafiek_kalibratiemetingen!$R$13*Kalibratiemetingen!C427+Grafiek_kalibratiemetingen!$R$14,TRIM(""))</f>
        <v/>
      </c>
    </row>
    <row r="428" spans="6:6" x14ac:dyDescent="0.25">
      <c r="F428" s="50" t="str">
        <f>IF(I428,Grafiek_kalibratiemetingen!$R$13*Kalibratiemetingen!C428+Grafiek_kalibratiemetingen!$R$14,TRIM(""))</f>
        <v/>
      </c>
    </row>
    <row r="429" spans="6:6" x14ac:dyDescent="0.25">
      <c r="F429" s="50" t="str">
        <f>IF(I429,Grafiek_kalibratiemetingen!$R$13*Kalibratiemetingen!C429+Grafiek_kalibratiemetingen!$R$14,TRIM(""))</f>
        <v/>
      </c>
    </row>
    <row r="430" spans="6:6" x14ac:dyDescent="0.25">
      <c r="F430" s="50" t="str">
        <f>IF(I430,Grafiek_kalibratiemetingen!$R$13*Kalibratiemetingen!C430+Grafiek_kalibratiemetingen!$R$14,TRIM(""))</f>
        <v/>
      </c>
    </row>
    <row r="431" spans="6:6" x14ac:dyDescent="0.25">
      <c r="F431" s="50" t="str">
        <f>IF(I431,Grafiek_kalibratiemetingen!$R$13*Kalibratiemetingen!C431+Grafiek_kalibratiemetingen!$R$14,TRIM(""))</f>
        <v/>
      </c>
    </row>
    <row r="432" spans="6:6" x14ac:dyDescent="0.25">
      <c r="F432" s="50" t="str">
        <f>IF(I432,Grafiek_kalibratiemetingen!$R$13*Kalibratiemetingen!C432+Grafiek_kalibratiemetingen!$R$14,TRIM(""))</f>
        <v/>
      </c>
    </row>
    <row r="433" spans="6:6" x14ac:dyDescent="0.25">
      <c r="F433" s="50" t="str">
        <f>IF(I433,Grafiek_kalibratiemetingen!$R$13*Kalibratiemetingen!C433+Grafiek_kalibratiemetingen!$R$14,TRIM(""))</f>
        <v/>
      </c>
    </row>
    <row r="434" spans="6:6" x14ac:dyDescent="0.25">
      <c r="F434" s="50" t="str">
        <f>IF(I434,Grafiek_kalibratiemetingen!$R$13*Kalibratiemetingen!C434+Grafiek_kalibratiemetingen!$R$14,TRIM(""))</f>
        <v/>
      </c>
    </row>
    <row r="435" spans="6:6" x14ac:dyDescent="0.25">
      <c r="F435" s="50" t="str">
        <f>IF(I435,Grafiek_kalibratiemetingen!$R$13*Kalibratiemetingen!C435+Grafiek_kalibratiemetingen!$R$14,TRIM(""))</f>
        <v/>
      </c>
    </row>
    <row r="436" spans="6:6" x14ac:dyDescent="0.25">
      <c r="F436" s="50" t="str">
        <f>IF(I436,Grafiek_kalibratiemetingen!$R$13*Kalibratiemetingen!C436+Grafiek_kalibratiemetingen!$R$14,TRIM(""))</f>
        <v/>
      </c>
    </row>
    <row r="437" spans="6:6" x14ac:dyDescent="0.25">
      <c r="F437" s="50" t="str">
        <f>IF(I437,Grafiek_kalibratiemetingen!$R$13*Kalibratiemetingen!C437+Grafiek_kalibratiemetingen!$R$14,TRIM(""))</f>
        <v/>
      </c>
    </row>
    <row r="438" spans="6:6" x14ac:dyDescent="0.25">
      <c r="F438" s="50" t="str">
        <f>IF(I438,Grafiek_kalibratiemetingen!$R$13*Kalibratiemetingen!C438+Grafiek_kalibratiemetingen!$R$14,TRIM(""))</f>
        <v/>
      </c>
    </row>
    <row r="439" spans="6:6" x14ac:dyDescent="0.25">
      <c r="F439" s="50" t="str">
        <f>IF(I439,Grafiek_kalibratiemetingen!$R$13*Kalibratiemetingen!C439+Grafiek_kalibratiemetingen!$R$14,TRIM(""))</f>
        <v/>
      </c>
    </row>
    <row r="440" spans="6:6" x14ac:dyDescent="0.25">
      <c r="F440" s="50" t="str">
        <f>IF(I440,Grafiek_kalibratiemetingen!$R$13*Kalibratiemetingen!C440+Grafiek_kalibratiemetingen!$R$14,TRIM(""))</f>
        <v/>
      </c>
    </row>
    <row r="441" spans="6:6" x14ac:dyDescent="0.25">
      <c r="F441" s="50" t="str">
        <f>IF(I441,Grafiek_kalibratiemetingen!$R$13*Kalibratiemetingen!C441+Grafiek_kalibratiemetingen!$R$14,TRIM(""))</f>
        <v/>
      </c>
    </row>
    <row r="442" spans="6:6" x14ac:dyDescent="0.25">
      <c r="F442" s="50" t="str">
        <f>IF(I442,Grafiek_kalibratiemetingen!$R$13*Kalibratiemetingen!C442+Grafiek_kalibratiemetingen!$R$14,TRIM(""))</f>
        <v/>
      </c>
    </row>
    <row r="443" spans="6:6" x14ac:dyDescent="0.25">
      <c r="F443" s="50" t="str">
        <f>IF(I443,Grafiek_kalibratiemetingen!$R$13*Kalibratiemetingen!C443+Grafiek_kalibratiemetingen!$R$14,TRIM(""))</f>
        <v/>
      </c>
    </row>
    <row r="444" spans="6:6" x14ac:dyDescent="0.25">
      <c r="F444" s="50" t="str">
        <f>IF(I444,Grafiek_kalibratiemetingen!$R$13*Kalibratiemetingen!C444+Grafiek_kalibratiemetingen!$R$14,TRIM(""))</f>
        <v/>
      </c>
    </row>
    <row r="445" spans="6:6" x14ac:dyDescent="0.25">
      <c r="F445" s="50" t="str">
        <f>IF(I445,Grafiek_kalibratiemetingen!$R$13*Kalibratiemetingen!C445+Grafiek_kalibratiemetingen!$R$14,TRIM(""))</f>
        <v/>
      </c>
    </row>
    <row r="446" spans="6:6" x14ac:dyDescent="0.25">
      <c r="F446" s="50" t="str">
        <f>IF(I446,Grafiek_kalibratiemetingen!$R$13*Kalibratiemetingen!C446+Grafiek_kalibratiemetingen!$R$14,TRIM(""))</f>
        <v/>
      </c>
    </row>
    <row r="447" spans="6:6" x14ac:dyDescent="0.25">
      <c r="F447" s="50" t="str">
        <f>IF(I447,Grafiek_kalibratiemetingen!$R$13*Kalibratiemetingen!C447+Grafiek_kalibratiemetingen!$R$14,TRIM(""))</f>
        <v/>
      </c>
    </row>
    <row r="448" spans="6:6" x14ac:dyDescent="0.25">
      <c r="F448" s="50" t="str">
        <f>IF(I448,Grafiek_kalibratiemetingen!$R$13*Kalibratiemetingen!C448+Grafiek_kalibratiemetingen!$R$14,TRIM(""))</f>
        <v/>
      </c>
    </row>
    <row r="449" spans="6:6" x14ac:dyDescent="0.25">
      <c r="F449" s="50" t="str">
        <f>IF(I449,Grafiek_kalibratiemetingen!$R$13*Kalibratiemetingen!C449+Grafiek_kalibratiemetingen!$R$14,TRIM(""))</f>
        <v/>
      </c>
    </row>
    <row r="450" spans="6:6" x14ac:dyDescent="0.25">
      <c r="F450" s="50" t="str">
        <f>IF(I450,Grafiek_kalibratiemetingen!$R$13*Kalibratiemetingen!C450+Grafiek_kalibratiemetingen!$R$14,TRIM(""))</f>
        <v/>
      </c>
    </row>
    <row r="451" spans="6:6" x14ac:dyDescent="0.25">
      <c r="F451" s="50" t="str">
        <f>IF(I451,Grafiek_kalibratiemetingen!$R$13*Kalibratiemetingen!C451+Grafiek_kalibratiemetingen!$R$14,TRIM(""))</f>
        <v/>
      </c>
    </row>
    <row r="452" spans="6:6" x14ac:dyDescent="0.25">
      <c r="F452" s="50" t="str">
        <f>IF(I452,Grafiek_kalibratiemetingen!$R$13*Kalibratiemetingen!C452+Grafiek_kalibratiemetingen!$R$14,TRIM(""))</f>
        <v/>
      </c>
    </row>
    <row r="453" spans="6:6" x14ac:dyDescent="0.25">
      <c r="F453" s="50" t="str">
        <f>IF(I453,Grafiek_kalibratiemetingen!$R$13*Kalibratiemetingen!C453+Grafiek_kalibratiemetingen!$R$14,TRIM(""))</f>
        <v/>
      </c>
    </row>
    <row r="454" spans="6:6" x14ac:dyDescent="0.25">
      <c r="F454" s="50" t="str">
        <f>IF(I454,Grafiek_kalibratiemetingen!$R$13*Kalibratiemetingen!C454+Grafiek_kalibratiemetingen!$R$14,TRIM(""))</f>
        <v/>
      </c>
    </row>
    <row r="455" spans="6:6" x14ac:dyDescent="0.25">
      <c r="F455" s="50" t="str">
        <f>IF(I455,Grafiek_kalibratiemetingen!$R$13*Kalibratiemetingen!C455+Grafiek_kalibratiemetingen!$R$14,TRIM(""))</f>
        <v/>
      </c>
    </row>
    <row r="456" spans="6:6" x14ac:dyDescent="0.25">
      <c r="F456" s="50" t="str">
        <f>IF(I456,Grafiek_kalibratiemetingen!$R$13*Kalibratiemetingen!C456+Grafiek_kalibratiemetingen!$R$14,TRIM(""))</f>
        <v/>
      </c>
    </row>
    <row r="457" spans="6:6" x14ac:dyDescent="0.25">
      <c r="F457" s="50" t="str">
        <f>IF(I457,Grafiek_kalibratiemetingen!$R$13*Kalibratiemetingen!C457+Grafiek_kalibratiemetingen!$R$14,TRIM(""))</f>
        <v/>
      </c>
    </row>
    <row r="458" spans="6:6" x14ac:dyDescent="0.25">
      <c r="F458" s="50" t="str">
        <f>IF(I458,Grafiek_kalibratiemetingen!$R$13*Kalibratiemetingen!C458+Grafiek_kalibratiemetingen!$R$14,TRIM(""))</f>
        <v/>
      </c>
    </row>
    <row r="459" spans="6:6" x14ac:dyDescent="0.25">
      <c r="F459" s="50" t="str">
        <f>IF(I459,Grafiek_kalibratiemetingen!$R$13*Kalibratiemetingen!C459+Grafiek_kalibratiemetingen!$R$14,TRIM(""))</f>
        <v/>
      </c>
    </row>
    <row r="460" spans="6:6" x14ac:dyDescent="0.25">
      <c r="F460" s="50" t="str">
        <f>IF(I460,Grafiek_kalibratiemetingen!$R$13*Kalibratiemetingen!C460+Grafiek_kalibratiemetingen!$R$14,TRIM(""))</f>
        <v/>
      </c>
    </row>
    <row r="461" spans="6:6" x14ac:dyDescent="0.25">
      <c r="F461" s="50" t="str">
        <f>IF(I461,Grafiek_kalibratiemetingen!$R$13*Kalibratiemetingen!C461+Grafiek_kalibratiemetingen!$R$14,TRIM(""))</f>
        <v/>
      </c>
    </row>
    <row r="462" spans="6:6" x14ac:dyDescent="0.25">
      <c r="F462" s="50" t="str">
        <f>IF(I462,Grafiek_kalibratiemetingen!$R$13*Kalibratiemetingen!C462+Grafiek_kalibratiemetingen!$R$14,TRIM(""))</f>
        <v/>
      </c>
    </row>
    <row r="463" spans="6:6" x14ac:dyDescent="0.25">
      <c r="F463" s="50" t="str">
        <f>IF(I463,Grafiek_kalibratiemetingen!$R$13*Kalibratiemetingen!C463+Grafiek_kalibratiemetingen!$R$14,TRIM(""))</f>
        <v/>
      </c>
    </row>
    <row r="464" spans="6:6" x14ac:dyDescent="0.25">
      <c r="F464" s="50" t="str">
        <f>IF(I464,Grafiek_kalibratiemetingen!$R$13*Kalibratiemetingen!C464+Grafiek_kalibratiemetingen!$R$14,TRIM(""))</f>
        <v/>
      </c>
    </row>
    <row r="465" spans="6:6" x14ac:dyDescent="0.25">
      <c r="F465" s="50" t="str">
        <f>IF(I465,Grafiek_kalibratiemetingen!$R$13*Kalibratiemetingen!C465+Grafiek_kalibratiemetingen!$R$14,TRIM(""))</f>
        <v/>
      </c>
    </row>
    <row r="466" spans="6:6" x14ac:dyDescent="0.25">
      <c r="F466" s="50" t="str">
        <f>IF(I466,Grafiek_kalibratiemetingen!$R$13*Kalibratiemetingen!C466+Grafiek_kalibratiemetingen!$R$14,TRIM(""))</f>
        <v/>
      </c>
    </row>
    <row r="467" spans="6:6" x14ac:dyDescent="0.25">
      <c r="F467" s="50" t="str">
        <f>IF(I467,Grafiek_kalibratiemetingen!$R$13*Kalibratiemetingen!C467+Grafiek_kalibratiemetingen!$R$14,TRIM(""))</f>
        <v/>
      </c>
    </row>
    <row r="468" spans="6:6" x14ac:dyDescent="0.25">
      <c r="F468" s="50" t="str">
        <f>IF(I468,Grafiek_kalibratiemetingen!$R$13*Kalibratiemetingen!C468+Grafiek_kalibratiemetingen!$R$14,TRIM(""))</f>
        <v/>
      </c>
    </row>
    <row r="469" spans="6:6" x14ac:dyDescent="0.25">
      <c r="F469" s="50" t="str">
        <f>IF(I469,Grafiek_kalibratiemetingen!$R$13*Kalibratiemetingen!C469+Grafiek_kalibratiemetingen!$R$14,TRIM(""))</f>
        <v/>
      </c>
    </row>
    <row r="470" spans="6:6" x14ac:dyDescent="0.25">
      <c r="F470" s="50" t="str">
        <f>IF(I470,Grafiek_kalibratiemetingen!$R$13*Kalibratiemetingen!C470+Grafiek_kalibratiemetingen!$R$14,TRIM(""))</f>
        <v/>
      </c>
    </row>
    <row r="471" spans="6:6" x14ac:dyDescent="0.25">
      <c r="F471" s="50" t="str">
        <f>IF(I471,Grafiek_kalibratiemetingen!$R$13*Kalibratiemetingen!C471+Grafiek_kalibratiemetingen!$R$14,TRIM(""))</f>
        <v/>
      </c>
    </row>
    <row r="472" spans="6:6" x14ac:dyDescent="0.25">
      <c r="F472" s="50" t="str">
        <f>IF(I472,Grafiek_kalibratiemetingen!$R$13*Kalibratiemetingen!C472+Grafiek_kalibratiemetingen!$R$14,TRIM(""))</f>
        <v/>
      </c>
    </row>
    <row r="473" spans="6:6" x14ac:dyDescent="0.25">
      <c r="F473" s="50" t="str">
        <f>IF(I473,Grafiek_kalibratiemetingen!$R$13*Kalibratiemetingen!C473+Grafiek_kalibratiemetingen!$R$14,TRIM(""))</f>
        <v/>
      </c>
    </row>
    <row r="474" spans="6:6" x14ac:dyDescent="0.25">
      <c r="F474" s="50" t="str">
        <f>IF(I474,Grafiek_kalibratiemetingen!$R$13*Kalibratiemetingen!C474+Grafiek_kalibratiemetingen!$R$14,TRIM(""))</f>
        <v/>
      </c>
    </row>
    <row r="475" spans="6:6" x14ac:dyDescent="0.25">
      <c r="F475" s="50" t="str">
        <f>IF(I475,Grafiek_kalibratiemetingen!$R$13*Kalibratiemetingen!C475+Grafiek_kalibratiemetingen!$R$14,TRIM(""))</f>
        <v/>
      </c>
    </row>
    <row r="476" spans="6:6" x14ac:dyDescent="0.25">
      <c r="F476" s="50" t="str">
        <f>IF(I476,Grafiek_kalibratiemetingen!$R$13*Kalibratiemetingen!C476+Grafiek_kalibratiemetingen!$R$14,TRIM(""))</f>
        <v/>
      </c>
    </row>
    <row r="477" spans="6:6" x14ac:dyDescent="0.25">
      <c r="F477" s="50" t="str">
        <f>IF(I477,Grafiek_kalibratiemetingen!$R$13*Kalibratiemetingen!C477+Grafiek_kalibratiemetingen!$R$14,TRIM(""))</f>
        <v/>
      </c>
    </row>
    <row r="478" spans="6:6" x14ac:dyDescent="0.25">
      <c r="F478" s="50" t="str">
        <f>IF(I478,Grafiek_kalibratiemetingen!$R$13*Kalibratiemetingen!C478+Grafiek_kalibratiemetingen!$R$14,TRIM(""))</f>
        <v/>
      </c>
    </row>
    <row r="479" spans="6:6" x14ac:dyDescent="0.25">
      <c r="F479" s="50" t="str">
        <f>IF(I479,Grafiek_kalibratiemetingen!$R$13*Kalibratiemetingen!C479+Grafiek_kalibratiemetingen!$R$14,TRIM(""))</f>
        <v/>
      </c>
    </row>
    <row r="480" spans="6:6" x14ac:dyDescent="0.25">
      <c r="F480" s="50" t="str">
        <f>IF(I480,Grafiek_kalibratiemetingen!$R$13*Kalibratiemetingen!C480+Grafiek_kalibratiemetingen!$R$14,TRIM(""))</f>
        <v/>
      </c>
    </row>
    <row r="481" spans="6:6" x14ac:dyDescent="0.25">
      <c r="F481" s="50" t="str">
        <f>IF(I481,Grafiek_kalibratiemetingen!$R$13*Kalibratiemetingen!C481+Grafiek_kalibratiemetingen!$R$14,TRIM(""))</f>
        <v/>
      </c>
    </row>
    <row r="482" spans="6:6" x14ac:dyDescent="0.25">
      <c r="F482" s="50" t="str">
        <f>IF(I482,Grafiek_kalibratiemetingen!$R$13*Kalibratiemetingen!C482+Grafiek_kalibratiemetingen!$R$14,TRIM(""))</f>
        <v/>
      </c>
    </row>
    <row r="483" spans="6:6" x14ac:dyDescent="0.25">
      <c r="F483" s="50" t="str">
        <f>IF(I483,Grafiek_kalibratiemetingen!$R$13*Kalibratiemetingen!C483+Grafiek_kalibratiemetingen!$R$14,TRIM(""))</f>
        <v/>
      </c>
    </row>
    <row r="484" spans="6:6" x14ac:dyDescent="0.25">
      <c r="F484" s="50" t="str">
        <f>IF(I484,Grafiek_kalibratiemetingen!$R$13*Kalibratiemetingen!C484+Grafiek_kalibratiemetingen!$R$14,TRIM(""))</f>
        <v/>
      </c>
    </row>
    <row r="485" spans="6:6" x14ac:dyDescent="0.25">
      <c r="F485" s="50" t="str">
        <f>IF(I485,Grafiek_kalibratiemetingen!$R$13*Kalibratiemetingen!C485+Grafiek_kalibratiemetingen!$R$14,TRIM(""))</f>
        <v/>
      </c>
    </row>
    <row r="486" spans="6:6" x14ac:dyDescent="0.25">
      <c r="F486" s="50" t="str">
        <f>IF(I486,Grafiek_kalibratiemetingen!$R$13*Kalibratiemetingen!C486+Grafiek_kalibratiemetingen!$R$14,TRIM(""))</f>
        <v/>
      </c>
    </row>
    <row r="487" spans="6:6" x14ac:dyDescent="0.25">
      <c r="F487" s="50" t="str">
        <f>IF(I487,Grafiek_kalibratiemetingen!$R$13*Kalibratiemetingen!C487+Grafiek_kalibratiemetingen!$R$14,TRIM(""))</f>
        <v/>
      </c>
    </row>
    <row r="488" spans="6:6" x14ac:dyDescent="0.25">
      <c r="F488" s="50" t="str">
        <f>IF(I488,Grafiek_kalibratiemetingen!$R$13*Kalibratiemetingen!C488+Grafiek_kalibratiemetingen!$R$14,TRIM(""))</f>
        <v/>
      </c>
    </row>
    <row r="489" spans="6:6" x14ac:dyDescent="0.25">
      <c r="F489" s="50" t="str">
        <f>IF(I489,Grafiek_kalibratiemetingen!$R$13*Kalibratiemetingen!C489+Grafiek_kalibratiemetingen!$R$14,TRIM(""))</f>
        <v/>
      </c>
    </row>
    <row r="490" spans="6:6" x14ac:dyDescent="0.25">
      <c r="F490" s="50" t="str">
        <f>IF(I490,Grafiek_kalibratiemetingen!$R$13*Kalibratiemetingen!C490+Grafiek_kalibratiemetingen!$R$14,TRIM(""))</f>
        <v/>
      </c>
    </row>
    <row r="491" spans="6:6" x14ac:dyDescent="0.25">
      <c r="F491" s="50" t="str">
        <f>IF(I491,Grafiek_kalibratiemetingen!$R$13*Kalibratiemetingen!C491+Grafiek_kalibratiemetingen!$R$14,TRIM(""))</f>
        <v/>
      </c>
    </row>
    <row r="492" spans="6:6" x14ac:dyDescent="0.25">
      <c r="F492" s="50" t="str">
        <f>IF(I492,Grafiek_kalibratiemetingen!$R$13*Kalibratiemetingen!C492+Grafiek_kalibratiemetingen!$R$14,TRIM(""))</f>
        <v/>
      </c>
    </row>
    <row r="493" spans="6:6" x14ac:dyDescent="0.25">
      <c r="F493" s="50" t="str">
        <f>IF(I493,Grafiek_kalibratiemetingen!$R$13*Kalibratiemetingen!C493+Grafiek_kalibratiemetingen!$R$14,TRIM(""))</f>
        <v/>
      </c>
    </row>
    <row r="494" spans="6:6" x14ac:dyDescent="0.25">
      <c r="F494" s="50" t="str">
        <f>IF(I494,Grafiek_kalibratiemetingen!$R$13*Kalibratiemetingen!C494+Grafiek_kalibratiemetingen!$R$14,TRIM(""))</f>
        <v/>
      </c>
    </row>
    <row r="495" spans="6:6" x14ac:dyDescent="0.25">
      <c r="F495" s="50" t="str">
        <f>IF(I495,Grafiek_kalibratiemetingen!$R$13*Kalibratiemetingen!C495+Grafiek_kalibratiemetingen!$R$14,TRIM(""))</f>
        <v/>
      </c>
    </row>
    <row r="496" spans="6:6" x14ac:dyDescent="0.25">
      <c r="F496" s="50" t="str">
        <f>IF(I496,Grafiek_kalibratiemetingen!$R$13*Kalibratiemetingen!C496+Grafiek_kalibratiemetingen!$R$14,TRIM(""))</f>
        <v/>
      </c>
    </row>
    <row r="497" spans="6:6" x14ac:dyDescent="0.25">
      <c r="F497" s="50" t="str">
        <f>IF(I497,Grafiek_kalibratiemetingen!$R$13*Kalibratiemetingen!C497+Grafiek_kalibratiemetingen!$R$14,TRIM(""))</f>
        <v/>
      </c>
    </row>
    <row r="498" spans="6:6" x14ac:dyDescent="0.25">
      <c r="F498" s="50" t="str">
        <f>IF(I498,Grafiek_kalibratiemetingen!$R$13*Kalibratiemetingen!C498+Grafiek_kalibratiemetingen!$R$14,TRIM(""))</f>
        <v/>
      </c>
    </row>
    <row r="499" spans="6:6" x14ac:dyDescent="0.25">
      <c r="F499" s="50" t="str">
        <f>IF(I499,Grafiek_kalibratiemetingen!$R$13*Kalibratiemetingen!C499+Grafiek_kalibratiemetingen!$R$14,TRIM(""))</f>
        <v/>
      </c>
    </row>
    <row r="500" spans="6:6" x14ac:dyDescent="0.25">
      <c r="F500" s="50" t="str">
        <f>IF(I500,Grafiek_kalibratiemetingen!$R$13*Kalibratiemetingen!C500+Grafiek_kalibratiemetingen!$R$14,TRIM(""))</f>
        <v/>
      </c>
    </row>
    <row r="501" spans="6:6" x14ac:dyDescent="0.25">
      <c r="F501" s="50" t="str">
        <f>IF(I501,Grafiek_kalibratiemetingen!$R$13*Kalibratiemetingen!C501+Grafiek_kalibratiemetingen!$R$14,TRIM(""))</f>
        <v/>
      </c>
    </row>
    <row r="502" spans="6:6" x14ac:dyDescent="0.25">
      <c r="F502" s="50" t="str">
        <f>IF(I502,Grafiek_kalibratiemetingen!$R$13*Kalibratiemetingen!C502+Grafiek_kalibratiemetingen!$R$14,TRIM(""))</f>
        <v/>
      </c>
    </row>
    <row r="503" spans="6:6" x14ac:dyDescent="0.25">
      <c r="F503" s="50" t="str">
        <f>IF(I503,Grafiek_kalibratiemetingen!$R$13*Kalibratiemetingen!C503+Grafiek_kalibratiemetingen!$R$14,TRIM(""))</f>
        <v/>
      </c>
    </row>
    <row r="504" spans="6:6" x14ac:dyDescent="0.25">
      <c r="F504" s="50" t="str">
        <f>IF(I504,Grafiek_kalibratiemetingen!$R$13*Kalibratiemetingen!C504+Grafiek_kalibratiemetingen!$R$14,TRIM(""))</f>
        <v/>
      </c>
    </row>
    <row r="505" spans="6:6" x14ac:dyDescent="0.25">
      <c r="F505" s="50" t="str">
        <f>IF(I505,Grafiek_kalibratiemetingen!$R$13*Kalibratiemetingen!C505+Grafiek_kalibratiemetingen!$R$14,TRIM(""))</f>
        <v/>
      </c>
    </row>
    <row r="506" spans="6:6" x14ac:dyDescent="0.25">
      <c r="F506" s="50" t="str">
        <f>IF(I506,Grafiek_kalibratiemetingen!$R$13*Kalibratiemetingen!C506+Grafiek_kalibratiemetingen!$R$14,TRIM(""))</f>
        <v/>
      </c>
    </row>
    <row r="507" spans="6:6" x14ac:dyDescent="0.25">
      <c r="F507" s="50" t="str">
        <f>IF(I507,Grafiek_kalibratiemetingen!$R$13*Kalibratiemetingen!C507+Grafiek_kalibratiemetingen!$R$14,TRIM(""))</f>
        <v/>
      </c>
    </row>
    <row r="508" spans="6:6" x14ac:dyDescent="0.25">
      <c r="F508" s="50" t="str">
        <f>IF(I508,Grafiek_kalibratiemetingen!$R$13*Kalibratiemetingen!C508+Grafiek_kalibratiemetingen!$R$14,TRIM(""))</f>
        <v/>
      </c>
    </row>
    <row r="509" spans="6:6" x14ac:dyDescent="0.25">
      <c r="F509" s="50" t="str">
        <f>IF(I509,Grafiek_kalibratiemetingen!$R$13*Kalibratiemetingen!C509+Grafiek_kalibratiemetingen!$R$14,TRIM(""))</f>
        <v/>
      </c>
    </row>
    <row r="510" spans="6:6" x14ac:dyDescent="0.25">
      <c r="F510" s="50" t="str">
        <f>IF(I510,Grafiek_kalibratiemetingen!$R$13*Kalibratiemetingen!C510+Grafiek_kalibratiemetingen!$R$14,TRIM(""))</f>
        <v/>
      </c>
    </row>
    <row r="511" spans="6:6" x14ac:dyDescent="0.25">
      <c r="F511" s="50" t="str">
        <f>IF(I511,Grafiek_kalibratiemetingen!$R$13*Kalibratiemetingen!C511+Grafiek_kalibratiemetingen!$R$14,TRIM(""))</f>
        <v/>
      </c>
    </row>
    <row r="512" spans="6:6" x14ac:dyDescent="0.25">
      <c r="F512" s="50" t="str">
        <f>IF(I512,Grafiek_kalibratiemetingen!$R$13*Kalibratiemetingen!C512+Grafiek_kalibratiemetingen!$R$14,TRIM(""))</f>
        <v/>
      </c>
    </row>
    <row r="513" spans="6:6" x14ac:dyDescent="0.25">
      <c r="F513" s="50" t="str">
        <f>IF(I513,Grafiek_kalibratiemetingen!$R$13*Kalibratiemetingen!C513+Grafiek_kalibratiemetingen!$R$14,TRIM(""))</f>
        <v/>
      </c>
    </row>
    <row r="514" spans="6:6" x14ac:dyDescent="0.25">
      <c r="F514" s="50" t="str">
        <f>IF(I514,Grafiek_kalibratiemetingen!$R$13*Kalibratiemetingen!C514+Grafiek_kalibratiemetingen!$R$14,TRIM(""))</f>
        <v/>
      </c>
    </row>
    <row r="515" spans="6:6" x14ac:dyDescent="0.25">
      <c r="F515" s="50" t="str">
        <f>IF(I515,Grafiek_kalibratiemetingen!$R$13*Kalibratiemetingen!C515+Grafiek_kalibratiemetingen!$R$14,TRIM(""))</f>
        <v/>
      </c>
    </row>
    <row r="516" spans="6:6" x14ac:dyDescent="0.25">
      <c r="F516" s="50" t="str">
        <f>IF(I516,Grafiek_kalibratiemetingen!$R$13*Kalibratiemetingen!C516+Grafiek_kalibratiemetingen!$R$14,TRIM(""))</f>
        <v/>
      </c>
    </row>
    <row r="517" spans="6:6" x14ac:dyDescent="0.25">
      <c r="F517" s="50" t="str">
        <f>IF(I517,Grafiek_kalibratiemetingen!$R$13*Kalibratiemetingen!C517+Grafiek_kalibratiemetingen!$R$14,TRIM(""))</f>
        <v/>
      </c>
    </row>
    <row r="518" spans="6:6" x14ac:dyDescent="0.25">
      <c r="F518" s="50" t="str">
        <f>IF(I518,Grafiek_kalibratiemetingen!$R$13*Kalibratiemetingen!C518+Grafiek_kalibratiemetingen!$R$14,TRIM(""))</f>
        <v/>
      </c>
    </row>
    <row r="519" spans="6:6" x14ac:dyDescent="0.25">
      <c r="F519" s="50" t="str">
        <f>IF(I519,Grafiek_kalibratiemetingen!$R$13*Kalibratiemetingen!C519+Grafiek_kalibratiemetingen!$R$14,TRIM(""))</f>
        <v/>
      </c>
    </row>
    <row r="520" spans="6:6" x14ac:dyDescent="0.25">
      <c r="F520" s="50" t="str">
        <f>IF(I520,Grafiek_kalibratiemetingen!$R$13*Kalibratiemetingen!C520+Grafiek_kalibratiemetingen!$R$14,TRIM(""))</f>
        <v/>
      </c>
    </row>
    <row r="521" spans="6:6" x14ac:dyDescent="0.25">
      <c r="F521" s="50" t="str">
        <f>IF(I521,Grafiek_kalibratiemetingen!$R$13*Kalibratiemetingen!C521+Grafiek_kalibratiemetingen!$R$14,TRIM(""))</f>
        <v/>
      </c>
    </row>
    <row r="522" spans="6:6" x14ac:dyDescent="0.25">
      <c r="F522" s="50" t="str">
        <f>IF(I522,Grafiek_kalibratiemetingen!$R$13*Kalibratiemetingen!C522+Grafiek_kalibratiemetingen!$R$14,TRIM(""))</f>
        <v/>
      </c>
    </row>
    <row r="523" spans="6:6" x14ac:dyDescent="0.25">
      <c r="F523" s="50" t="str">
        <f>IF(I523,Grafiek_kalibratiemetingen!$R$13*Kalibratiemetingen!C523+Grafiek_kalibratiemetingen!$R$14,TRIM(""))</f>
        <v/>
      </c>
    </row>
    <row r="524" spans="6:6" x14ac:dyDescent="0.25">
      <c r="F524" s="50" t="str">
        <f>IF(I524,Grafiek_kalibratiemetingen!$R$13*Kalibratiemetingen!C524+Grafiek_kalibratiemetingen!$R$14,TRIM(""))</f>
        <v/>
      </c>
    </row>
    <row r="525" spans="6:6" x14ac:dyDescent="0.25">
      <c r="F525" s="50" t="str">
        <f>IF(I525,Grafiek_kalibratiemetingen!$R$13*Kalibratiemetingen!C525+Grafiek_kalibratiemetingen!$R$14,TRIM(""))</f>
        <v/>
      </c>
    </row>
    <row r="526" spans="6:6" x14ac:dyDescent="0.25">
      <c r="F526" s="50" t="str">
        <f>IF(I526,Grafiek_kalibratiemetingen!$R$13*Kalibratiemetingen!C526+Grafiek_kalibratiemetingen!$R$14,TRIM(""))</f>
        <v/>
      </c>
    </row>
    <row r="527" spans="6:6" x14ac:dyDescent="0.25">
      <c r="F527" s="50" t="str">
        <f>IF(I527,Grafiek_kalibratiemetingen!$R$13*Kalibratiemetingen!C527+Grafiek_kalibratiemetingen!$R$14,TRIM(""))</f>
        <v/>
      </c>
    </row>
    <row r="528" spans="6:6" x14ac:dyDescent="0.25">
      <c r="F528" s="50" t="str">
        <f>IF(I528,Grafiek_kalibratiemetingen!$R$13*Kalibratiemetingen!C528+Grafiek_kalibratiemetingen!$R$14,TRIM(""))</f>
        <v/>
      </c>
    </row>
    <row r="529" spans="6:6" x14ac:dyDescent="0.25">
      <c r="F529" s="50" t="str">
        <f>IF(I529,Grafiek_kalibratiemetingen!$R$13*Kalibratiemetingen!C529+Grafiek_kalibratiemetingen!$R$14,TRIM(""))</f>
        <v/>
      </c>
    </row>
    <row r="530" spans="6:6" x14ac:dyDescent="0.25">
      <c r="F530" s="50" t="str">
        <f>IF(I530,Grafiek_kalibratiemetingen!$R$13*Kalibratiemetingen!C530+Grafiek_kalibratiemetingen!$R$14,TRIM(""))</f>
        <v/>
      </c>
    </row>
    <row r="531" spans="6:6" x14ac:dyDescent="0.25">
      <c r="F531" s="50" t="str">
        <f>IF(I531,Grafiek_kalibratiemetingen!$R$13*Kalibratiemetingen!C531+Grafiek_kalibratiemetingen!$R$14,TRIM(""))</f>
        <v/>
      </c>
    </row>
    <row r="532" spans="6:6" x14ac:dyDescent="0.25">
      <c r="F532" s="50" t="str">
        <f>IF(I532,Grafiek_kalibratiemetingen!$R$13*Kalibratiemetingen!C532+Grafiek_kalibratiemetingen!$R$14,TRIM(""))</f>
        <v/>
      </c>
    </row>
    <row r="533" spans="6:6" x14ac:dyDescent="0.25">
      <c r="F533" s="50" t="str">
        <f>IF(I533,Grafiek_kalibratiemetingen!$R$13*Kalibratiemetingen!C533+Grafiek_kalibratiemetingen!$R$14,TRIM(""))</f>
        <v/>
      </c>
    </row>
    <row r="534" spans="6:6" x14ac:dyDescent="0.25">
      <c r="F534" s="50" t="str">
        <f>IF(I534,Grafiek_kalibratiemetingen!$R$13*Kalibratiemetingen!C534+Grafiek_kalibratiemetingen!$R$14,TRIM(""))</f>
        <v/>
      </c>
    </row>
    <row r="535" spans="6:6" x14ac:dyDescent="0.25">
      <c r="F535" s="50" t="str">
        <f>IF(I535,Grafiek_kalibratiemetingen!$R$13*Kalibratiemetingen!C535+Grafiek_kalibratiemetingen!$R$14,TRIM(""))</f>
        <v/>
      </c>
    </row>
    <row r="536" spans="6:6" x14ac:dyDescent="0.25">
      <c r="F536" s="50" t="str">
        <f>IF(I536,Grafiek_kalibratiemetingen!$R$13*Kalibratiemetingen!C536+Grafiek_kalibratiemetingen!$R$14,TRIM(""))</f>
        <v/>
      </c>
    </row>
    <row r="537" spans="6:6" x14ac:dyDescent="0.25">
      <c r="F537" s="50" t="str">
        <f>IF(I537,Grafiek_kalibratiemetingen!$R$13*Kalibratiemetingen!C537+Grafiek_kalibratiemetingen!$R$14,TRIM(""))</f>
        <v/>
      </c>
    </row>
    <row r="538" spans="6:6" x14ac:dyDescent="0.25">
      <c r="F538" s="50" t="str">
        <f>IF(I538,Grafiek_kalibratiemetingen!$R$13*Kalibratiemetingen!C538+Grafiek_kalibratiemetingen!$R$14,TRIM(""))</f>
        <v/>
      </c>
    </row>
    <row r="539" spans="6:6" x14ac:dyDescent="0.25">
      <c r="F539" s="50" t="str">
        <f>IF(I539,Grafiek_kalibratiemetingen!$R$13*Kalibratiemetingen!C539+Grafiek_kalibratiemetingen!$R$14,TRIM(""))</f>
        <v/>
      </c>
    </row>
    <row r="540" spans="6:6" x14ac:dyDescent="0.25">
      <c r="F540" s="50" t="str">
        <f>IF(I540,Grafiek_kalibratiemetingen!$R$13*Kalibratiemetingen!C540+Grafiek_kalibratiemetingen!$R$14,TRIM(""))</f>
        <v/>
      </c>
    </row>
    <row r="541" spans="6:6" x14ac:dyDescent="0.25">
      <c r="F541" s="50" t="str">
        <f>IF(I541,Grafiek_kalibratiemetingen!$R$13*Kalibratiemetingen!C541+Grafiek_kalibratiemetingen!$R$14,TRIM(""))</f>
        <v/>
      </c>
    </row>
    <row r="542" spans="6:6" x14ac:dyDescent="0.25">
      <c r="F542" s="50" t="str">
        <f>IF(I542,Grafiek_kalibratiemetingen!$R$13*Kalibratiemetingen!C542+Grafiek_kalibratiemetingen!$R$14,TRIM(""))</f>
        <v/>
      </c>
    </row>
    <row r="543" spans="6:6" x14ac:dyDescent="0.25">
      <c r="F543" s="50" t="str">
        <f>IF(I543,Grafiek_kalibratiemetingen!$R$13*Kalibratiemetingen!C543+Grafiek_kalibratiemetingen!$R$14,TRIM(""))</f>
        <v/>
      </c>
    </row>
    <row r="544" spans="6:6" x14ac:dyDescent="0.25">
      <c r="F544" s="50" t="str">
        <f>IF(I544,Grafiek_kalibratiemetingen!$R$13*Kalibratiemetingen!C544+Grafiek_kalibratiemetingen!$R$14,TRIM(""))</f>
        <v/>
      </c>
    </row>
    <row r="545" spans="6:6" x14ac:dyDescent="0.25">
      <c r="F545" s="50" t="str">
        <f>IF(I545,Grafiek_kalibratiemetingen!$R$13*Kalibratiemetingen!C545+Grafiek_kalibratiemetingen!$R$14,TRIM(""))</f>
        <v/>
      </c>
    </row>
    <row r="546" spans="6:6" x14ac:dyDescent="0.25">
      <c r="F546" s="50" t="str">
        <f>IF(I546,Grafiek_kalibratiemetingen!$R$13*Kalibratiemetingen!C546+Grafiek_kalibratiemetingen!$R$14,TRIM(""))</f>
        <v/>
      </c>
    </row>
    <row r="547" spans="6:6" x14ac:dyDescent="0.25">
      <c r="F547" s="50" t="str">
        <f>IF(I547,Grafiek_kalibratiemetingen!$R$13*Kalibratiemetingen!C547+Grafiek_kalibratiemetingen!$R$14,TRIM(""))</f>
        <v/>
      </c>
    </row>
    <row r="548" spans="6:6" x14ac:dyDescent="0.25">
      <c r="F548" s="50" t="str">
        <f>IF(I548,Grafiek_kalibratiemetingen!$R$13*Kalibratiemetingen!C548+Grafiek_kalibratiemetingen!$R$14,TRIM(""))</f>
        <v/>
      </c>
    </row>
    <row r="549" spans="6:6" x14ac:dyDescent="0.25">
      <c r="F549" s="50" t="str">
        <f>IF(I549,Grafiek_kalibratiemetingen!$R$13*Kalibratiemetingen!C549+Grafiek_kalibratiemetingen!$R$14,TRIM(""))</f>
        <v/>
      </c>
    </row>
    <row r="550" spans="6:6" x14ac:dyDescent="0.25">
      <c r="F550" s="50" t="str">
        <f>IF(I550,Grafiek_kalibratiemetingen!$R$13*Kalibratiemetingen!C550+Grafiek_kalibratiemetingen!$R$14,TRIM(""))</f>
        <v/>
      </c>
    </row>
    <row r="551" spans="6:6" x14ac:dyDescent="0.25">
      <c r="F551" s="50" t="str">
        <f>IF(I551,Grafiek_kalibratiemetingen!$R$13*Kalibratiemetingen!C551+Grafiek_kalibratiemetingen!$R$14,TRIM(""))</f>
        <v/>
      </c>
    </row>
    <row r="552" spans="6:6" x14ac:dyDescent="0.25">
      <c r="F552" s="50" t="str">
        <f>IF(I552,Grafiek_kalibratiemetingen!$R$13*Kalibratiemetingen!C552+Grafiek_kalibratiemetingen!$R$14,TRIM(""))</f>
        <v/>
      </c>
    </row>
    <row r="553" spans="6:6" x14ac:dyDescent="0.25">
      <c r="F553" s="50" t="str">
        <f>IF(I553,Grafiek_kalibratiemetingen!$R$13*Kalibratiemetingen!C553+Grafiek_kalibratiemetingen!$R$14,TRIM(""))</f>
        <v/>
      </c>
    </row>
    <row r="554" spans="6:6" x14ac:dyDescent="0.25">
      <c r="F554" s="50" t="str">
        <f>IF(I554,Grafiek_kalibratiemetingen!$R$13*Kalibratiemetingen!C554+Grafiek_kalibratiemetingen!$R$14,TRIM(""))</f>
        <v/>
      </c>
    </row>
    <row r="555" spans="6:6" x14ac:dyDescent="0.25">
      <c r="F555" s="50" t="str">
        <f>IF(I555,Grafiek_kalibratiemetingen!$R$13*Kalibratiemetingen!C555+Grafiek_kalibratiemetingen!$R$14,TRIM(""))</f>
        <v/>
      </c>
    </row>
    <row r="556" spans="6:6" x14ac:dyDescent="0.25">
      <c r="F556" s="50" t="str">
        <f>IF(I556,Grafiek_kalibratiemetingen!$R$13*Kalibratiemetingen!C556+Grafiek_kalibratiemetingen!$R$14,TRIM(""))</f>
        <v/>
      </c>
    </row>
    <row r="557" spans="6:6" x14ac:dyDescent="0.25">
      <c r="F557" s="50" t="str">
        <f>IF(I557,Grafiek_kalibratiemetingen!$R$13*Kalibratiemetingen!C557+Grafiek_kalibratiemetingen!$R$14,TRIM(""))</f>
        <v/>
      </c>
    </row>
    <row r="558" spans="6:6" x14ac:dyDescent="0.25">
      <c r="F558" s="50" t="str">
        <f>IF(I558,Grafiek_kalibratiemetingen!$R$13*Kalibratiemetingen!C558+Grafiek_kalibratiemetingen!$R$14,TRIM(""))</f>
        <v/>
      </c>
    </row>
    <row r="559" spans="6:6" x14ac:dyDescent="0.25">
      <c r="F559" s="50" t="str">
        <f>IF(I559,Grafiek_kalibratiemetingen!$R$13*Kalibratiemetingen!C559+Grafiek_kalibratiemetingen!$R$14,TRIM(""))</f>
        <v/>
      </c>
    </row>
    <row r="560" spans="6:6" x14ac:dyDescent="0.25">
      <c r="F560" s="50" t="str">
        <f>IF(I560,Grafiek_kalibratiemetingen!$R$13*Kalibratiemetingen!C560+Grafiek_kalibratiemetingen!$R$14,TRIM(""))</f>
        <v/>
      </c>
    </row>
    <row r="561" spans="6:6" x14ac:dyDescent="0.25">
      <c r="F561" s="50" t="str">
        <f>IF(I561,Grafiek_kalibratiemetingen!$R$13*Kalibratiemetingen!C561+Grafiek_kalibratiemetingen!$R$14,TRIM(""))</f>
        <v/>
      </c>
    </row>
    <row r="562" spans="6:6" x14ac:dyDescent="0.25">
      <c r="F562" s="50" t="str">
        <f>IF(I562,Grafiek_kalibratiemetingen!$R$13*Kalibratiemetingen!C562+Grafiek_kalibratiemetingen!$R$14,TRIM(""))</f>
        <v/>
      </c>
    </row>
    <row r="563" spans="6:6" x14ac:dyDescent="0.25">
      <c r="F563" s="50" t="str">
        <f>IF(I563,Grafiek_kalibratiemetingen!$R$13*Kalibratiemetingen!C563+Grafiek_kalibratiemetingen!$R$14,TRIM(""))</f>
        <v/>
      </c>
    </row>
    <row r="564" spans="6:6" x14ac:dyDescent="0.25">
      <c r="F564" s="50" t="str">
        <f>IF(I564,Grafiek_kalibratiemetingen!$R$13*Kalibratiemetingen!C564+Grafiek_kalibratiemetingen!$R$14,TRIM(""))</f>
        <v/>
      </c>
    </row>
    <row r="565" spans="6:6" x14ac:dyDescent="0.25">
      <c r="F565" s="50" t="str">
        <f>IF(I565,Grafiek_kalibratiemetingen!$R$13*Kalibratiemetingen!C565+Grafiek_kalibratiemetingen!$R$14,TRIM(""))</f>
        <v/>
      </c>
    </row>
    <row r="566" spans="6:6" x14ac:dyDescent="0.25">
      <c r="F566" s="50" t="str">
        <f>IF(I566,Grafiek_kalibratiemetingen!$R$13*Kalibratiemetingen!C566+Grafiek_kalibratiemetingen!$R$14,TRIM(""))</f>
        <v/>
      </c>
    </row>
    <row r="567" spans="6:6" x14ac:dyDescent="0.25">
      <c r="F567" s="50" t="str">
        <f>IF(I567,Grafiek_kalibratiemetingen!$R$13*Kalibratiemetingen!C567+Grafiek_kalibratiemetingen!$R$14,TRIM(""))</f>
        <v/>
      </c>
    </row>
    <row r="568" spans="6:6" x14ac:dyDescent="0.25">
      <c r="F568" s="50" t="str">
        <f>IF(I568,Grafiek_kalibratiemetingen!$R$13*Kalibratiemetingen!C568+Grafiek_kalibratiemetingen!$R$14,TRIM(""))</f>
        <v/>
      </c>
    </row>
    <row r="569" spans="6:6" x14ac:dyDescent="0.25">
      <c r="F569" s="50" t="str">
        <f>IF(I569,Grafiek_kalibratiemetingen!$R$13*Kalibratiemetingen!C569+Grafiek_kalibratiemetingen!$R$14,TRIM(""))</f>
        <v/>
      </c>
    </row>
    <row r="570" spans="6:6" x14ac:dyDescent="0.25">
      <c r="F570" s="50" t="str">
        <f>IF(I570,Grafiek_kalibratiemetingen!$R$13*Kalibratiemetingen!C570+Grafiek_kalibratiemetingen!$R$14,TRIM(""))</f>
        <v/>
      </c>
    </row>
    <row r="571" spans="6:6" x14ac:dyDescent="0.25">
      <c r="F571" s="50" t="str">
        <f>IF(I571,Grafiek_kalibratiemetingen!$R$13*Kalibratiemetingen!C571+Grafiek_kalibratiemetingen!$R$14,TRIM(""))</f>
        <v/>
      </c>
    </row>
    <row r="572" spans="6:6" x14ac:dyDescent="0.25">
      <c r="F572" s="50" t="str">
        <f>IF(I572,Grafiek_kalibratiemetingen!$R$13*Kalibratiemetingen!C572+Grafiek_kalibratiemetingen!$R$14,TRIM(""))</f>
        <v/>
      </c>
    </row>
    <row r="573" spans="6:6" x14ac:dyDescent="0.25">
      <c r="F573" s="50" t="str">
        <f>IF(I573,Grafiek_kalibratiemetingen!$R$13*Kalibratiemetingen!C573+Grafiek_kalibratiemetingen!$R$14,TRIM(""))</f>
        <v/>
      </c>
    </row>
  </sheetData>
  <mergeCells count="1">
    <mergeCell ref="E2:I2"/>
  </mergeCells>
  <conditionalFormatting sqref="G4:I1048576">
    <cfRule type="notContainsBlanks" dxfId="11" priority="11">
      <formula>LEN(TRIM(G4))&gt;0</formula>
    </cfRule>
  </conditionalFormatting>
  <conditionalFormatting sqref="B4:D1048576">
    <cfRule type="notContainsBlanks" dxfId="10" priority="9">
      <formula>LEN(TRIM(B4))&gt;0</formula>
    </cfRule>
  </conditionalFormatting>
  <conditionalFormatting sqref="F4:F1048576">
    <cfRule type="notContainsBlanks" dxfId="9" priority="4">
      <formula>LEN(TRIM(F4))&gt;0</formula>
    </cfRule>
  </conditionalFormatting>
  <conditionalFormatting sqref="B4:I1048576">
    <cfRule type="containsBlanks" dxfId="8" priority="1">
      <formula>LEN(TRIM(B4))=0</formula>
    </cfRule>
  </conditionalFormatting>
  <conditionalFormatting sqref="E4:E1048576">
    <cfRule type="notContainsBlanks" dxfId="7" priority="3">
      <formula>LEN(TRIM(E4))&gt;0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 operator="notBetween" id="{77C13D86-66D7-4055-9AA1-F7C08C3B377D}">
            <xm:f>-Grafiek_kalibratiemetingen!$AC$4-Grafiek_kalibratiemetingen!$AC$5</xm:f>
            <xm:f>Grafiek_kalibratiemetingen!$AC$4+Grafiek_kalibratiemetingen!$AC$5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8"/>
  <sheetViews>
    <sheetView zoomScaleNormal="100" workbookViewId="0">
      <selection activeCell="B24" sqref="B24"/>
    </sheetView>
  </sheetViews>
  <sheetFormatPr defaultRowHeight="15" x14ac:dyDescent="0.25"/>
  <sheetData>
    <row r="1" spans="1:80" x14ac:dyDescent="0.25">
      <c r="A1" s="15" t="s">
        <v>34</v>
      </c>
    </row>
    <row r="3" spans="1:80" x14ac:dyDescent="0.25">
      <c r="A3" s="16" t="s">
        <v>9</v>
      </c>
      <c r="B3" s="17" t="s">
        <v>1</v>
      </c>
      <c r="C3" s="17" t="s">
        <v>2</v>
      </c>
      <c r="D3" s="17" t="s">
        <v>3</v>
      </c>
      <c r="E3" s="17" t="s">
        <v>4</v>
      </c>
      <c r="F3" s="17" t="s">
        <v>5</v>
      </c>
      <c r="G3" s="17" t="s">
        <v>6</v>
      </c>
      <c r="H3" s="17" t="s">
        <v>7</v>
      </c>
      <c r="I3" s="17" t="s">
        <v>8</v>
      </c>
      <c r="J3" s="17" t="s">
        <v>10</v>
      </c>
      <c r="K3" s="17" t="s">
        <v>11</v>
      </c>
      <c r="L3" s="17" t="s">
        <v>12</v>
      </c>
      <c r="M3" s="17" t="s">
        <v>14</v>
      </c>
      <c r="N3" s="17" t="s">
        <v>13</v>
      </c>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9"/>
    </row>
    <row r="4" spans="1:80" x14ac:dyDescent="0.25">
      <c r="A4" s="20">
        <v>729</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2"/>
      <c r="BU4" s="23" t="s">
        <v>35</v>
      </c>
      <c r="BV4" s="21"/>
      <c r="BW4" s="21"/>
      <c r="BX4" s="21"/>
      <c r="BY4" s="21"/>
      <c r="BZ4" s="21"/>
      <c r="CA4" s="22"/>
      <c r="CB4" s="24" t="s">
        <v>36</v>
      </c>
    </row>
    <row r="5" spans="1:80" x14ac:dyDescent="0.25">
      <c r="A5" s="25">
        <v>121</v>
      </c>
      <c r="B5" s="26">
        <v>123</v>
      </c>
      <c r="C5" s="26">
        <v>173</v>
      </c>
      <c r="D5" s="26">
        <v>174</v>
      </c>
      <c r="E5" s="26">
        <v>175</v>
      </c>
      <c r="F5" s="26">
        <v>189</v>
      </c>
      <c r="G5" s="26">
        <v>195</v>
      </c>
      <c r="H5" s="26">
        <v>199</v>
      </c>
      <c r="I5" s="26">
        <v>203</v>
      </c>
      <c r="J5" s="26">
        <v>212</v>
      </c>
      <c r="K5" s="26">
        <v>215</v>
      </c>
      <c r="L5" s="26">
        <v>8647</v>
      </c>
      <c r="M5" s="26">
        <v>8649</v>
      </c>
      <c r="N5" s="26">
        <v>8667</v>
      </c>
      <c r="O5" s="26">
        <v>8703</v>
      </c>
      <c r="P5" s="26">
        <v>8705</v>
      </c>
      <c r="Q5" s="26">
        <v>8708</v>
      </c>
      <c r="R5" s="26">
        <v>8717</v>
      </c>
      <c r="S5" s="26">
        <v>8723</v>
      </c>
      <c r="T5" s="26">
        <v>8840</v>
      </c>
      <c r="U5" s="26">
        <v>8850</v>
      </c>
      <c r="V5" s="26">
        <v>8851</v>
      </c>
      <c r="W5" s="26">
        <v>8852</v>
      </c>
      <c r="X5" s="26">
        <v>8858</v>
      </c>
      <c r="Y5" s="26">
        <v>8892</v>
      </c>
      <c r="Z5" s="26">
        <v>8894</v>
      </c>
      <c r="AA5" s="26">
        <v>8895</v>
      </c>
      <c r="AB5" s="26">
        <v>8932</v>
      </c>
      <c r="AC5" s="26">
        <v>9161</v>
      </c>
      <c r="AD5" s="26">
        <v>9162</v>
      </c>
      <c r="AE5" s="26">
        <v>9163</v>
      </c>
      <c r="AF5" s="26">
        <v>9164</v>
      </c>
      <c r="AG5" s="26">
        <v>9165</v>
      </c>
      <c r="AH5" s="26">
        <v>9166</v>
      </c>
      <c r="AI5" s="26">
        <v>9171</v>
      </c>
      <c r="AJ5" s="26">
        <v>9172</v>
      </c>
      <c r="AK5" s="26">
        <v>9173</v>
      </c>
      <c r="AL5" s="26">
        <v>9174</v>
      </c>
      <c r="AM5" s="26">
        <v>9175</v>
      </c>
      <c r="AN5" s="26">
        <v>9176</v>
      </c>
      <c r="AO5" s="23">
        <v>9177</v>
      </c>
      <c r="AP5" s="22"/>
      <c r="AQ5" s="26">
        <v>9178</v>
      </c>
      <c r="AR5" s="26">
        <v>9179</v>
      </c>
      <c r="AS5" s="26">
        <v>9180</v>
      </c>
      <c r="AT5" s="26">
        <v>9182</v>
      </c>
      <c r="AU5" s="26">
        <v>9183</v>
      </c>
      <c r="AV5" s="26">
        <v>9185</v>
      </c>
      <c r="AW5" s="23">
        <v>9186</v>
      </c>
      <c r="AX5" s="22"/>
      <c r="AY5" s="26">
        <v>9188</v>
      </c>
      <c r="AZ5" s="23">
        <v>9189</v>
      </c>
      <c r="BA5" s="22"/>
      <c r="BB5" s="26">
        <v>9192</v>
      </c>
      <c r="BC5" s="26">
        <v>9199</v>
      </c>
      <c r="BD5" s="26">
        <v>9200</v>
      </c>
      <c r="BE5" s="26">
        <v>9201</v>
      </c>
      <c r="BF5" s="26">
        <v>9203</v>
      </c>
      <c r="BG5" s="23">
        <v>9204</v>
      </c>
      <c r="BH5" s="22"/>
      <c r="BI5" s="23">
        <v>9205</v>
      </c>
      <c r="BJ5" s="22"/>
      <c r="BK5" s="26">
        <v>9209</v>
      </c>
      <c r="BL5" s="26">
        <v>9210</v>
      </c>
      <c r="BM5" s="26">
        <v>9211</v>
      </c>
      <c r="BN5" s="26">
        <v>9212</v>
      </c>
      <c r="BO5" s="26">
        <v>9214</v>
      </c>
      <c r="BP5" s="26">
        <v>9216</v>
      </c>
      <c r="BQ5" s="26">
        <v>9238</v>
      </c>
      <c r="BR5" s="23" t="s">
        <v>35</v>
      </c>
      <c r="BS5" s="21"/>
      <c r="BT5" s="22"/>
      <c r="BU5" s="26">
        <v>210</v>
      </c>
      <c r="BV5" s="26">
        <v>211</v>
      </c>
      <c r="BW5" s="26">
        <v>212</v>
      </c>
      <c r="BX5" s="26">
        <v>214</v>
      </c>
      <c r="BY5" s="26">
        <v>215</v>
      </c>
      <c r="BZ5" s="26">
        <v>216</v>
      </c>
      <c r="CA5" s="26">
        <v>217</v>
      </c>
      <c r="CB5" s="27"/>
    </row>
    <row r="6" spans="1:80" x14ac:dyDescent="0.25">
      <c r="A6" s="25">
        <v>15.1</v>
      </c>
      <c r="B6" s="26">
        <v>12.1</v>
      </c>
      <c r="C6" s="26">
        <v>9.8000000000000007</v>
      </c>
      <c r="D6" s="26">
        <v>11</v>
      </c>
      <c r="E6" s="26">
        <v>11.2</v>
      </c>
      <c r="F6" s="26">
        <v>13.3</v>
      </c>
      <c r="G6" s="26">
        <v>12.8</v>
      </c>
      <c r="H6" s="26">
        <v>12.3</v>
      </c>
      <c r="I6" s="26">
        <v>13</v>
      </c>
      <c r="J6" s="26">
        <v>14.5</v>
      </c>
      <c r="K6" s="26">
        <v>13.9</v>
      </c>
      <c r="L6" s="26">
        <v>13.7</v>
      </c>
      <c r="M6" s="26">
        <v>14.8</v>
      </c>
      <c r="N6" s="26">
        <v>13.7</v>
      </c>
      <c r="O6" s="26">
        <v>17.8</v>
      </c>
      <c r="P6" s="26">
        <v>14.6</v>
      </c>
      <c r="Q6" s="26">
        <v>12</v>
      </c>
      <c r="R6" s="26">
        <v>14.6</v>
      </c>
      <c r="S6" s="26">
        <v>12</v>
      </c>
      <c r="T6" s="26">
        <v>10.8</v>
      </c>
      <c r="U6" s="26">
        <v>13.4</v>
      </c>
      <c r="V6" s="26">
        <v>10.8</v>
      </c>
      <c r="W6" s="26">
        <v>10.8</v>
      </c>
      <c r="X6" s="26">
        <v>10.8</v>
      </c>
      <c r="Y6" s="26">
        <v>11.2</v>
      </c>
      <c r="Z6" s="26">
        <v>13.8</v>
      </c>
      <c r="AA6" s="26">
        <v>11.8</v>
      </c>
      <c r="AB6" s="26">
        <v>11.4</v>
      </c>
      <c r="AC6" s="26">
        <v>13.9</v>
      </c>
      <c r="AD6" s="26">
        <v>13.1</v>
      </c>
      <c r="AE6" s="26">
        <v>13.1</v>
      </c>
      <c r="AF6" s="26">
        <v>13.9</v>
      </c>
      <c r="AG6" s="26">
        <v>11.8</v>
      </c>
      <c r="AH6" s="26">
        <v>11.6</v>
      </c>
      <c r="AI6" s="26">
        <v>12</v>
      </c>
      <c r="AJ6" s="26">
        <v>11.6</v>
      </c>
      <c r="AK6" s="26">
        <v>12.5</v>
      </c>
      <c r="AL6" s="26">
        <v>12.7</v>
      </c>
      <c r="AM6" s="26">
        <v>12.6</v>
      </c>
      <c r="AN6" s="26">
        <v>13.6</v>
      </c>
      <c r="AO6" s="26">
        <v>11.7</v>
      </c>
      <c r="AP6" s="26">
        <v>12</v>
      </c>
      <c r="AQ6" s="26">
        <v>13.2</v>
      </c>
      <c r="AR6" s="26">
        <v>12.8</v>
      </c>
      <c r="AS6" s="26">
        <v>13.2</v>
      </c>
      <c r="AT6" s="26">
        <v>13</v>
      </c>
      <c r="AU6" s="26">
        <v>14</v>
      </c>
      <c r="AV6" s="26">
        <v>13.9</v>
      </c>
      <c r="AW6" s="26">
        <v>13.2</v>
      </c>
      <c r="AX6" s="26">
        <v>13.5</v>
      </c>
      <c r="AY6" s="26">
        <v>12.9</v>
      </c>
      <c r="AZ6" s="26">
        <v>13.3</v>
      </c>
      <c r="BA6" s="26">
        <v>13.5</v>
      </c>
      <c r="BB6" s="26">
        <v>12.6</v>
      </c>
      <c r="BC6" s="26">
        <v>13.1</v>
      </c>
      <c r="BD6" s="26">
        <v>14.1</v>
      </c>
      <c r="BE6" s="26">
        <v>13.7</v>
      </c>
      <c r="BF6" s="26">
        <v>14.5</v>
      </c>
      <c r="BG6" s="26">
        <v>12.9</v>
      </c>
      <c r="BH6" s="26" t="s">
        <v>35</v>
      </c>
      <c r="BI6" s="26">
        <v>12.5</v>
      </c>
      <c r="BJ6" s="26" t="s">
        <v>35</v>
      </c>
      <c r="BK6" s="26">
        <v>13.2</v>
      </c>
      <c r="BL6" s="26">
        <v>11.4</v>
      </c>
      <c r="BM6" s="26">
        <v>10.9</v>
      </c>
      <c r="BN6" s="26">
        <v>13.3</v>
      </c>
      <c r="BO6" s="26">
        <v>11.9</v>
      </c>
      <c r="BP6" s="26">
        <v>14.4</v>
      </c>
      <c r="BQ6" s="26">
        <v>12.9</v>
      </c>
      <c r="BR6" s="26">
        <v>13.9</v>
      </c>
      <c r="BS6" s="26">
        <v>14.3</v>
      </c>
      <c r="BT6" s="26">
        <v>16.100000000000001</v>
      </c>
      <c r="BU6" s="26" t="s">
        <v>35</v>
      </c>
      <c r="BV6" s="26" t="s">
        <v>35</v>
      </c>
      <c r="BW6" s="26" t="s">
        <v>35</v>
      </c>
      <c r="BX6" s="26" t="s">
        <v>35</v>
      </c>
      <c r="BY6" s="26" t="s">
        <v>35</v>
      </c>
      <c r="BZ6" s="26" t="s">
        <v>35</v>
      </c>
      <c r="CA6" s="26">
        <v>11.8</v>
      </c>
      <c r="CB6" s="27"/>
    </row>
    <row r="7" spans="1:80" x14ac:dyDescent="0.25">
      <c r="A7" s="25" t="s">
        <v>35</v>
      </c>
      <c r="B7" s="26" t="s">
        <v>35</v>
      </c>
      <c r="C7" s="26">
        <v>31.4</v>
      </c>
      <c r="D7" s="26">
        <v>31.3</v>
      </c>
      <c r="E7" s="26">
        <v>31.3</v>
      </c>
      <c r="F7" s="26">
        <v>28.3</v>
      </c>
      <c r="G7" s="26">
        <v>27.5</v>
      </c>
      <c r="H7" s="26">
        <v>30.3</v>
      </c>
      <c r="I7" s="26">
        <v>30.3</v>
      </c>
      <c r="J7" s="26">
        <v>31.5</v>
      </c>
      <c r="K7" s="26">
        <v>31</v>
      </c>
      <c r="L7" s="26" t="s">
        <v>35</v>
      </c>
      <c r="M7" s="26" t="s">
        <v>35</v>
      </c>
      <c r="N7" s="26" t="s">
        <v>35</v>
      </c>
      <c r="O7" s="26" t="s">
        <v>35</v>
      </c>
      <c r="P7" s="26" t="s">
        <v>35</v>
      </c>
      <c r="Q7" s="26" t="s">
        <v>35</v>
      </c>
      <c r="R7" s="26" t="s">
        <v>35</v>
      </c>
      <c r="S7" s="26" t="s">
        <v>35</v>
      </c>
      <c r="T7" s="26">
        <v>31.6</v>
      </c>
      <c r="U7" s="26">
        <v>31.4</v>
      </c>
      <c r="V7" s="26">
        <v>31.5</v>
      </c>
      <c r="W7" s="26">
        <v>31.5</v>
      </c>
      <c r="X7" s="26">
        <v>31.6</v>
      </c>
      <c r="Y7" s="26">
        <v>31.3</v>
      </c>
      <c r="Z7" s="26">
        <v>31.8</v>
      </c>
      <c r="AA7" s="26">
        <v>31.7</v>
      </c>
      <c r="AB7" s="26">
        <v>27.7</v>
      </c>
      <c r="AC7" s="26">
        <v>28.1</v>
      </c>
      <c r="AD7" s="26">
        <v>27.5</v>
      </c>
      <c r="AE7" s="26">
        <v>27.6</v>
      </c>
      <c r="AF7" s="26">
        <v>27.5</v>
      </c>
      <c r="AG7" s="26">
        <v>27.8</v>
      </c>
      <c r="AH7" s="26">
        <v>28.1</v>
      </c>
      <c r="AI7" s="26">
        <v>28.3</v>
      </c>
      <c r="AJ7" s="26">
        <v>28.5</v>
      </c>
      <c r="AK7" s="26">
        <v>28.4</v>
      </c>
      <c r="AL7" s="26">
        <v>28.4</v>
      </c>
      <c r="AM7" s="26">
        <v>28.3</v>
      </c>
      <c r="AN7" s="26">
        <v>28.4</v>
      </c>
      <c r="AO7" s="26">
        <v>30.4</v>
      </c>
      <c r="AP7" s="26">
        <v>28.3</v>
      </c>
      <c r="AQ7" s="26">
        <v>28.3</v>
      </c>
      <c r="AR7" s="26">
        <v>28.2</v>
      </c>
      <c r="AS7" s="26">
        <v>28.2</v>
      </c>
      <c r="AT7" s="26">
        <v>28.4</v>
      </c>
      <c r="AU7" s="26">
        <v>28.4</v>
      </c>
      <c r="AV7" s="26">
        <v>28.4</v>
      </c>
      <c r="AW7" s="26">
        <v>28.3</v>
      </c>
      <c r="AX7" s="26">
        <v>30.3</v>
      </c>
      <c r="AY7" s="26">
        <v>28.8</v>
      </c>
      <c r="AZ7" s="26">
        <v>28.4</v>
      </c>
      <c r="BA7" s="26">
        <v>30.4</v>
      </c>
      <c r="BB7" s="26">
        <v>28.1</v>
      </c>
      <c r="BC7" s="26">
        <v>28.5</v>
      </c>
      <c r="BD7" s="26">
        <v>28.7</v>
      </c>
      <c r="BE7" s="26">
        <v>29</v>
      </c>
      <c r="BF7" s="26">
        <v>28.8</v>
      </c>
      <c r="BG7" s="26">
        <v>28.9</v>
      </c>
      <c r="BH7" s="26" t="s">
        <v>35</v>
      </c>
      <c r="BI7" s="26">
        <v>28.9</v>
      </c>
      <c r="BJ7" s="26" t="s">
        <v>35</v>
      </c>
      <c r="BK7" s="26">
        <v>30.2</v>
      </c>
      <c r="BL7" s="26">
        <v>30.2</v>
      </c>
      <c r="BM7" s="26">
        <v>30.3</v>
      </c>
      <c r="BN7" s="26">
        <v>30.2</v>
      </c>
      <c r="BO7" s="26">
        <v>30.3</v>
      </c>
      <c r="BP7" s="26">
        <v>30.1</v>
      </c>
      <c r="BQ7" s="26">
        <v>30.2</v>
      </c>
      <c r="BR7" s="26" t="s">
        <v>35</v>
      </c>
      <c r="BS7" s="26">
        <v>28.5</v>
      </c>
      <c r="BT7" s="26" t="s">
        <v>35</v>
      </c>
      <c r="BU7" s="26" t="s">
        <v>35</v>
      </c>
      <c r="BV7" s="26" t="s">
        <v>35</v>
      </c>
      <c r="BW7" s="26" t="s">
        <v>35</v>
      </c>
      <c r="BX7" s="26" t="s">
        <v>35</v>
      </c>
      <c r="BY7" s="26" t="s">
        <v>35</v>
      </c>
      <c r="BZ7" s="26" t="s">
        <v>35</v>
      </c>
      <c r="CA7" s="26">
        <v>29.3</v>
      </c>
      <c r="CB7" s="27"/>
    </row>
    <row r="8" spans="1:80" x14ac:dyDescent="0.25">
      <c r="A8" s="25" t="s">
        <v>35</v>
      </c>
      <c r="B8" s="26" t="s">
        <v>35</v>
      </c>
      <c r="C8" s="26" t="s">
        <v>22</v>
      </c>
      <c r="D8" s="26" t="s">
        <v>22</v>
      </c>
      <c r="E8" s="26" t="s">
        <v>22</v>
      </c>
      <c r="F8" s="26" t="s">
        <v>24</v>
      </c>
      <c r="G8" s="26" t="s">
        <v>24</v>
      </c>
      <c r="H8" s="26" t="s">
        <v>24</v>
      </c>
      <c r="I8" s="26" t="s">
        <v>24</v>
      </c>
      <c r="J8" s="26" t="s">
        <v>22</v>
      </c>
      <c r="K8" s="26" t="s">
        <v>24</v>
      </c>
      <c r="L8" s="26" t="s">
        <v>35</v>
      </c>
      <c r="M8" s="26" t="s">
        <v>35</v>
      </c>
      <c r="N8" s="26" t="s">
        <v>35</v>
      </c>
      <c r="O8" s="26" t="s">
        <v>35</v>
      </c>
      <c r="P8" s="26" t="s">
        <v>35</v>
      </c>
      <c r="Q8" s="26" t="s">
        <v>35</v>
      </c>
      <c r="R8" s="26" t="s">
        <v>35</v>
      </c>
      <c r="S8" s="26" t="s">
        <v>35</v>
      </c>
      <c r="T8" s="26" t="s">
        <v>22</v>
      </c>
      <c r="U8" s="26" t="s">
        <v>22</v>
      </c>
      <c r="V8" s="26" t="s">
        <v>22</v>
      </c>
      <c r="W8" s="26" t="s">
        <v>22</v>
      </c>
      <c r="X8" s="26" t="s">
        <v>22</v>
      </c>
      <c r="Y8" s="26" t="s">
        <v>22</v>
      </c>
      <c r="Z8" s="26" t="s">
        <v>22</v>
      </c>
      <c r="AA8" s="26" t="s">
        <v>22</v>
      </c>
      <c r="AB8" s="26" t="s">
        <v>24</v>
      </c>
      <c r="AC8" s="26" t="s">
        <v>24</v>
      </c>
      <c r="AD8" s="26" t="s">
        <v>23</v>
      </c>
      <c r="AE8" s="26" t="s">
        <v>24</v>
      </c>
      <c r="AF8" s="26" t="s">
        <v>24</v>
      </c>
      <c r="AG8" s="26" t="s">
        <v>23</v>
      </c>
      <c r="AH8" s="26" t="s">
        <v>24</v>
      </c>
      <c r="AI8" s="26" t="s">
        <v>24</v>
      </c>
      <c r="AJ8" s="26" t="s">
        <v>24</v>
      </c>
      <c r="AK8" s="26" t="s">
        <v>24</v>
      </c>
      <c r="AL8" s="26" t="s">
        <v>24</v>
      </c>
      <c r="AM8" s="26" t="s">
        <v>24</v>
      </c>
      <c r="AN8" s="26" t="s">
        <v>24</v>
      </c>
      <c r="AO8" s="26" t="s">
        <v>24</v>
      </c>
      <c r="AP8" s="26" t="s">
        <v>24</v>
      </c>
      <c r="AQ8" s="26" t="s">
        <v>24</v>
      </c>
      <c r="AR8" s="26" t="s">
        <v>24</v>
      </c>
      <c r="AS8" s="26" t="s">
        <v>24</v>
      </c>
      <c r="AT8" s="26" t="s">
        <v>24</v>
      </c>
      <c r="AU8" s="26" t="s">
        <v>24</v>
      </c>
      <c r="AV8" s="26" t="s">
        <v>24</v>
      </c>
      <c r="AW8" s="26" t="s">
        <v>24</v>
      </c>
      <c r="AX8" s="26" t="s">
        <v>24</v>
      </c>
      <c r="AY8" s="26" t="s">
        <v>24</v>
      </c>
      <c r="AZ8" s="26" t="s">
        <v>24</v>
      </c>
      <c r="BA8" s="26" t="s">
        <v>24</v>
      </c>
      <c r="BB8" s="26" t="s">
        <v>23</v>
      </c>
      <c r="BC8" s="26" t="s">
        <v>23</v>
      </c>
      <c r="BD8" s="26" t="s">
        <v>23</v>
      </c>
      <c r="BE8" s="26" t="s">
        <v>23</v>
      </c>
      <c r="BF8" s="26" t="s">
        <v>24</v>
      </c>
      <c r="BG8" s="26" t="s">
        <v>24</v>
      </c>
      <c r="BH8" s="26" t="s">
        <v>24</v>
      </c>
      <c r="BI8" s="26" t="s">
        <v>24</v>
      </c>
      <c r="BJ8" s="26" t="s">
        <v>24</v>
      </c>
      <c r="BK8" s="26" t="s">
        <v>24</v>
      </c>
      <c r="BL8" s="26" t="s">
        <v>24</v>
      </c>
      <c r="BM8" s="26" t="s">
        <v>24</v>
      </c>
      <c r="BN8" s="26" t="s">
        <v>24</v>
      </c>
      <c r="BO8" s="26" t="s">
        <v>24</v>
      </c>
      <c r="BP8" s="26" t="s">
        <v>24</v>
      </c>
      <c r="BQ8" s="26" t="s">
        <v>24</v>
      </c>
      <c r="BR8" s="26" t="s">
        <v>35</v>
      </c>
      <c r="BS8" s="26" t="s">
        <v>23</v>
      </c>
      <c r="BT8" s="26" t="s">
        <v>35</v>
      </c>
      <c r="BU8" s="26" t="s">
        <v>35</v>
      </c>
      <c r="BV8" s="26" t="s">
        <v>35</v>
      </c>
      <c r="BW8" s="26" t="s">
        <v>35</v>
      </c>
      <c r="BX8" s="26" t="s">
        <v>35</v>
      </c>
      <c r="BY8" s="26" t="s">
        <v>35</v>
      </c>
      <c r="BZ8" s="26" t="s">
        <v>35</v>
      </c>
      <c r="CA8" s="26" t="s">
        <v>35</v>
      </c>
      <c r="CB8" s="27"/>
    </row>
    <row r="9" spans="1:80" x14ac:dyDescent="0.25">
      <c r="A9" s="25">
        <v>21521</v>
      </c>
      <c r="B9" s="26">
        <v>21572</v>
      </c>
      <c r="C9" s="26">
        <v>22366</v>
      </c>
      <c r="D9" s="26">
        <v>22367</v>
      </c>
      <c r="E9" s="26">
        <v>22353</v>
      </c>
      <c r="F9" s="26">
        <v>21929</v>
      </c>
      <c r="G9" s="26">
        <v>22050</v>
      </c>
      <c r="H9" s="26">
        <v>21665</v>
      </c>
      <c r="I9" s="26">
        <v>21799</v>
      </c>
      <c r="J9" s="26">
        <v>22372</v>
      </c>
      <c r="K9" s="26">
        <v>21840</v>
      </c>
      <c r="L9" s="26">
        <v>21548</v>
      </c>
      <c r="M9" s="26">
        <v>21538</v>
      </c>
      <c r="N9" s="26">
        <v>21709</v>
      </c>
      <c r="O9" s="26">
        <v>21629</v>
      </c>
      <c r="P9" s="26">
        <v>21696</v>
      </c>
      <c r="Q9" s="26">
        <v>21719</v>
      </c>
      <c r="R9" s="26">
        <v>21686</v>
      </c>
      <c r="S9" s="26">
        <v>21682</v>
      </c>
      <c r="T9" s="26">
        <v>22203</v>
      </c>
      <c r="U9" s="26">
        <v>22217</v>
      </c>
      <c r="V9" s="26">
        <v>22216</v>
      </c>
      <c r="W9" s="26">
        <v>22215</v>
      </c>
      <c r="X9" s="26">
        <v>22212</v>
      </c>
      <c r="Y9" s="26">
        <v>22250</v>
      </c>
      <c r="Z9" s="26">
        <v>22306</v>
      </c>
      <c r="AA9" s="26">
        <v>22306</v>
      </c>
      <c r="AB9" s="26">
        <v>21987</v>
      </c>
      <c r="AC9" s="26">
        <v>21945</v>
      </c>
      <c r="AD9" s="26">
        <v>22004</v>
      </c>
      <c r="AE9" s="26">
        <v>22009</v>
      </c>
      <c r="AF9" s="26">
        <v>22016</v>
      </c>
      <c r="AG9" s="26">
        <v>21987</v>
      </c>
      <c r="AH9" s="26">
        <v>22057</v>
      </c>
      <c r="AI9" s="26">
        <v>22067</v>
      </c>
      <c r="AJ9" s="26">
        <v>22050</v>
      </c>
      <c r="AK9" s="26">
        <v>22053</v>
      </c>
      <c r="AL9" s="26">
        <v>22055</v>
      </c>
      <c r="AM9" s="26">
        <v>21986</v>
      </c>
      <c r="AN9" s="26">
        <v>22032</v>
      </c>
      <c r="AO9" s="26">
        <v>21816</v>
      </c>
      <c r="AP9" s="26">
        <v>21892</v>
      </c>
      <c r="AQ9" s="26">
        <v>21922</v>
      </c>
      <c r="AR9" s="26">
        <v>21923</v>
      </c>
      <c r="AS9" s="26">
        <v>21965</v>
      </c>
      <c r="AT9" s="26">
        <v>21875</v>
      </c>
      <c r="AU9" s="26">
        <v>21750</v>
      </c>
      <c r="AV9" s="26">
        <v>21809</v>
      </c>
      <c r="AW9" s="26">
        <v>21859</v>
      </c>
      <c r="AX9" s="26">
        <v>21824</v>
      </c>
      <c r="AY9" s="26">
        <v>22015</v>
      </c>
      <c r="AZ9" s="26">
        <v>21884</v>
      </c>
      <c r="BA9" s="26">
        <v>21815</v>
      </c>
      <c r="BB9" s="26">
        <v>21962</v>
      </c>
      <c r="BC9" s="26">
        <v>21900</v>
      </c>
      <c r="BD9" s="26">
        <v>21798</v>
      </c>
      <c r="BE9" s="26">
        <v>21874</v>
      </c>
      <c r="BF9" s="26">
        <v>22041</v>
      </c>
      <c r="BG9" s="26">
        <v>22008</v>
      </c>
      <c r="BH9" s="26">
        <v>22002</v>
      </c>
      <c r="BI9" s="26">
        <v>22034</v>
      </c>
      <c r="BJ9" s="26">
        <v>22005</v>
      </c>
      <c r="BK9" s="26">
        <v>21834</v>
      </c>
      <c r="BL9" s="26">
        <v>21820</v>
      </c>
      <c r="BM9" s="26">
        <v>21818</v>
      </c>
      <c r="BN9" s="26">
        <v>21815</v>
      </c>
      <c r="BO9" s="26">
        <v>21779</v>
      </c>
      <c r="BP9" s="26">
        <v>21799</v>
      </c>
      <c r="BQ9" s="26">
        <v>21841</v>
      </c>
      <c r="BR9" s="26">
        <v>21646</v>
      </c>
      <c r="BS9" s="26" t="s">
        <v>35</v>
      </c>
      <c r="BT9" s="26">
        <v>21647</v>
      </c>
      <c r="BU9" s="26">
        <v>21490</v>
      </c>
      <c r="BV9" s="26">
        <v>21633</v>
      </c>
      <c r="BW9" s="26">
        <v>21658</v>
      </c>
      <c r="BX9" s="26">
        <v>21573</v>
      </c>
      <c r="BY9" s="26">
        <v>21625</v>
      </c>
      <c r="BZ9" s="26">
        <v>21594</v>
      </c>
      <c r="CA9" s="26">
        <v>21646</v>
      </c>
      <c r="CB9" s="27"/>
    </row>
    <row r="10" spans="1:80" x14ac:dyDescent="0.25">
      <c r="A10" s="25">
        <v>5908</v>
      </c>
      <c r="B10" s="26">
        <v>4834</v>
      </c>
      <c r="C10" s="26">
        <v>1680</v>
      </c>
      <c r="D10" s="26">
        <v>3546</v>
      </c>
      <c r="E10" s="26">
        <v>3713</v>
      </c>
      <c r="F10" s="26">
        <v>5522</v>
      </c>
      <c r="G10" s="26">
        <v>4876</v>
      </c>
      <c r="H10" s="26">
        <v>4731</v>
      </c>
      <c r="I10" s="26">
        <v>5212</v>
      </c>
      <c r="J10" s="26">
        <v>4436</v>
      </c>
      <c r="K10" s="26">
        <v>5420</v>
      </c>
      <c r="L10" s="26">
        <v>5379</v>
      </c>
      <c r="M10" s="26">
        <v>5546</v>
      </c>
      <c r="N10" s="26">
        <v>4577</v>
      </c>
      <c r="O10" s="26">
        <v>6274</v>
      </c>
      <c r="P10" s="26">
        <v>5635</v>
      </c>
      <c r="Q10" s="26">
        <v>3728</v>
      </c>
      <c r="R10" s="26">
        <v>5617</v>
      </c>
      <c r="S10" s="26">
        <v>3935</v>
      </c>
      <c r="T10" s="26">
        <v>3097</v>
      </c>
      <c r="U10" s="26">
        <v>5232</v>
      </c>
      <c r="V10" s="26">
        <v>3339</v>
      </c>
      <c r="W10" s="26">
        <v>2723</v>
      </c>
      <c r="X10" s="26">
        <v>3076</v>
      </c>
      <c r="Y10" s="26">
        <v>3614</v>
      </c>
      <c r="Z10" s="26">
        <v>5720</v>
      </c>
      <c r="AA10" s="26">
        <v>4329</v>
      </c>
      <c r="AB10" s="26">
        <v>3899</v>
      </c>
      <c r="AC10" s="26">
        <v>5294</v>
      </c>
      <c r="AD10" s="26">
        <v>5068</v>
      </c>
      <c r="AE10" s="26">
        <v>5386</v>
      </c>
      <c r="AF10" s="26">
        <v>5589</v>
      </c>
      <c r="AG10" s="26">
        <v>4007</v>
      </c>
      <c r="AH10" s="26">
        <v>3902</v>
      </c>
      <c r="AI10" s="26">
        <v>4106</v>
      </c>
      <c r="AJ10" s="26">
        <v>4076</v>
      </c>
      <c r="AK10" s="26">
        <v>4590</v>
      </c>
      <c r="AL10" s="26">
        <v>4731</v>
      </c>
      <c r="AM10" s="26">
        <v>4788</v>
      </c>
      <c r="AN10" s="26">
        <v>4985</v>
      </c>
      <c r="AO10" s="26">
        <v>4255</v>
      </c>
      <c r="AP10" s="26">
        <v>4691</v>
      </c>
      <c r="AQ10" s="26">
        <v>5260</v>
      </c>
      <c r="AR10" s="26">
        <v>5089</v>
      </c>
      <c r="AS10" s="26">
        <v>4814</v>
      </c>
      <c r="AT10" s="26">
        <v>5037</v>
      </c>
      <c r="AU10" s="26">
        <v>5283</v>
      </c>
      <c r="AV10" s="26">
        <v>5348</v>
      </c>
      <c r="AW10" s="26">
        <v>5216</v>
      </c>
      <c r="AX10" s="26">
        <v>5282</v>
      </c>
      <c r="AY10" s="26">
        <v>4844</v>
      </c>
      <c r="AZ10" s="26">
        <v>5427</v>
      </c>
      <c r="BA10" s="26">
        <v>5477</v>
      </c>
      <c r="BB10" s="26">
        <v>4857</v>
      </c>
      <c r="BC10" s="26">
        <v>4905</v>
      </c>
      <c r="BD10" s="26">
        <v>5479</v>
      </c>
      <c r="BE10" s="26">
        <v>5222</v>
      </c>
      <c r="BF10" s="26">
        <v>5646</v>
      </c>
      <c r="BG10" s="26">
        <v>5110</v>
      </c>
      <c r="BH10" s="26">
        <v>5010</v>
      </c>
      <c r="BI10" s="26">
        <v>4960</v>
      </c>
      <c r="BJ10" s="26">
        <v>5007</v>
      </c>
      <c r="BK10" s="26">
        <v>5114</v>
      </c>
      <c r="BL10" s="26">
        <v>3842</v>
      </c>
      <c r="BM10" s="26">
        <v>3469</v>
      </c>
      <c r="BN10" s="26">
        <v>5365</v>
      </c>
      <c r="BO10" s="26">
        <v>4643</v>
      </c>
      <c r="BP10" s="26">
        <v>5525</v>
      </c>
      <c r="BQ10" s="26">
        <v>5180</v>
      </c>
      <c r="BR10" s="26">
        <v>5081</v>
      </c>
      <c r="BS10" s="26" t="s">
        <v>35</v>
      </c>
      <c r="BT10" s="26">
        <v>5908</v>
      </c>
      <c r="BU10" s="26">
        <v>4795</v>
      </c>
      <c r="BV10" s="26">
        <v>4844</v>
      </c>
      <c r="BW10" s="26">
        <v>3045</v>
      </c>
      <c r="BX10" s="26">
        <v>4823</v>
      </c>
      <c r="BY10" s="26">
        <v>5260</v>
      </c>
      <c r="BZ10" s="26">
        <v>4628</v>
      </c>
      <c r="CA10" s="26">
        <v>4323</v>
      </c>
      <c r="CB10" s="27"/>
    </row>
    <row r="11" spans="1:80" x14ac:dyDescent="0.25">
      <c r="A11" s="25">
        <v>31</v>
      </c>
      <c r="B11" s="26">
        <v>31</v>
      </c>
      <c r="C11" s="26">
        <v>26</v>
      </c>
      <c r="D11" s="26">
        <v>26</v>
      </c>
      <c r="E11" s="26">
        <v>26</v>
      </c>
      <c r="F11" s="26">
        <v>30</v>
      </c>
      <c r="G11" s="26">
        <v>30</v>
      </c>
      <c r="H11" s="26">
        <v>30</v>
      </c>
      <c r="I11" s="26">
        <v>30</v>
      </c>
      <c r="J11" s="26">
        <v>26</v>
      </c>
      <c r="K11" s="26">
        <v>30</v>
      </c>
      <c r="L11" s="26">
        <v>31</v>
      </c>
      <c r="M11" s="26">
        <v>31</v>
      </c>
      <c r="N11" s="26">
        <v>31</v>
      </c>
      <c r="O11" s="26">
        <v>30</v>
      </c>
      <c r="P11" s="26">
        <v>31</v>
      </c>
      <c r="Q11" s="26">
        <v>31</v>
      </c>
      <c r="R11" s="26">
        <v>33</v>
      </c>
      <c r="S11" s="26">
        <v>33</v>
      </c>
      <c r="T11" s="26">
        <v>25</v>
      </c>
      <c r="U11" s="26">
        <v>25</v>
      </c>
      <c r="V11" s="26">
        <v>26</v>
      </c>
      <c r="W11" s="26">
        <v>25</v>
      </c>
      <c r="X11" s="26">
        <v>26</v>
      </c>
      <c r="Y11" s="26">
        <v>25</v>
      </c>
      <c r="Z11" s="26">
        <v>26</v>
      </c>
      <c r="AA11" s="26">
        <v>26</v>
      </c>
      <c r="AB11" s="26">
        <v>30</v>
      </c>
      <c r="AC11" s="26">
        <v>30</v>
      </c>
      <c r="AD11" s="26">
        <v>30</v>
      </c>
      <c r="AE11" s="26">
        <v>30</v>
      </c>
      <c r="AF11" s="26">
        <v>30</v>
      </c>
      <c r="AG11" s="26">
        <v>30</v>
      </c>
      <c r="AH11" s="26">
        <v>30</v>
      </c>
      <c r="AI11" s="26">
        <v>30</v>
      </c>
      <c r="AJ11" s="26">
        <v>30</v>
      </c>
      <c r="AK11" s="26">
        <v>30</v>
      </c>
      <c r="AL11" s="26">
        <v>30</v>
      </c>
      <c r="AM11" s="26">
        <v>30</v>
      </c>
      <c r="AN11" s="26">
        <v>30</v>
      </c>
      <c r="AO11" s="26">
        <v>30</v>
      </c>
      <c r="AP11" s="26">
        <v>30</v>
      </c>
      <c r="AQ11" s="26">
        <v>30</v>
      </c>
      <c r="AR11" s="26">
        <v>30</v>
      </c>
      <c r="AS11" s="26">
        <v>30</v>
      </c>
      <c r="AT11" s="26">
        <v>30</v>
      </c>
      <c r="AU11" s="26">
        <v>29</v>
      </c>
      <c r="AV11" s="26">
        <v>30</v>
      </c>
      <c r="AW11" s="26">
        <v>30</v>
      </c>
      <c r="AX11" s="26">
        <v>31</v>
      </c>
      <c r="AY11" s="26">
        <v>30</v>
      </c>
      <c r="AZ11" s="26">
        <v>30</v>
      </c>
      <c r="BA11" s="26">
        <v>30</v>
      </c>
      <c r="BB11" s="26">
        <v>30</v>
      </c>
      <c r="BC11" s="26">
        <v>29</v>
      </c>
      <c r="BD11" s="26">
        <v>29</v>
      </c>
      <c r="BE11" s="26">
        <v>29</v>
      </c>
      <c r="BF11" s="26">
        <v>30</v>
      </c>
      <c r="BG11" s="26">
        <v>30</v>
      </c>
      <c r="BH11" s="26">
        <v>30</v>
      </c>
      <c r="BI11" s="26">
        <v>30</v>
      </c>
      <c r="BJ11" s="26">
        <v>30</v>
      </c>
      <c r="BK11" s="26">
        <v>31</v>
      </c>
      <c r="BL11" s="26">
        <v>31</v>
      </c>
      <c r="BM11" s="26">
        <v>31</v>
      </c>
      <c r="BN11" s="26">
        <v>31</v>
      </c>
      <c r="BO11" s="26">
        <v>31</v>
      </c>
      <c r="BP11" s="26">
        <v>31</v>
      </c>
      <c r="BQ11" s="26">
        <v>30</v>
      </c>
      <c r="BR11" s="26">
        <v>32</v>
      </c>
      <c r="BS11" s="26" t="s">
        <v>35</v>
      </c>
      <c r="BT11" s="26">
        <v>33</v>
      </c>
      <c r="BU11" s="26">
        <v>30</v>
      </c>
      <c r="BV11" s="26">
        <v>30</v>
      </c>
      <c r="BW11" s="26">
        <v>30</v>
      </c>
      <c r="BX11" s="26">
        <v>30</v>
      </c>
      <c r="BY11" s="26">
        <v>30</v>
      </c>
      <c r="BZ11" s="26">
        <v>30</v>
      </c>
      <c r="CA11" s="26">
        <v>30</v>
      </c>
      <c r="CB11" s="27"/>
    </row>
    <row r="12" spans="1:80" x14ac:dyDescent="0.25">
      <c r="A12" s="25" t="s">
        <v>15</v>
      </c>
      <c r="B12" s="26" t="s">
        <v>15</v>
      </c>
      <c r="C12" s="26" t="s">
        <v>15</v>
      </c>
      <c r="D12" s="26" t="s">
        <v>15</v>
      </c>
      <c r="E12" s="26" t="s">
        <v>15</v>
      </c>
      <c r="F12" s="26" t="s">
        <v>15</v>
      </c>
      <c r="G12" s="26" t="s">
        <v>15</v>
      </c>
      <c r="H12" s="26" t="s">
        <v>15</v>
      </c>
      <c r="I12" s="26" t="s">
        <v>15</v>
      </c>
      <c r="J12" s="26" t="s">
        <v>15</v>
      </c>
      <c r="K12" s="26" t="s">
        <v>15</v>
      </c>
      <c r="L12" s="26" t="s">
        <v>15</v>
      </c>
      <c r="M12" s="26" t="s">
        <v>15</v>
      </c>
      <c r="N12" s="26" t="s">
        <v>15</v>
      </c>
      <c r="O12" s="26" t="s">
        <v>15</v>
      </c>
      <c r="P12" s="26" t="s">
        <v>15</v>
      </c>
      <c r="Q12" s="26" t="s">
        <v>15</v>
      </c>
      <c r="R12" s="26" t="s">
        <v>15</v>
      </c>
      <c r="S12" s="26" t="s">
        <v>15</v>
      </c>
      <c r="T12" s="26" t="s">
        <v>15</v>
      </c>
      <c r="U12" s="26" t="s">
        <v>15</v>
      </c>
      <c r="V12" s="26" t="s">
        <v>15</v>
      </c>
      <c r="W12" s="26" t="s">
        <v>15</v>
      </c>
      <c r="X12" s="26" t="s">
        <v>15</v>
      </c>
      <c r="Y12" s="26" t="s">
        <v>15</v>
      </c>
      <c r="Z12" s="26" t="s">
        <v>15</v>
      </c>
      <c r="AA12" s="26" t="s">
        <v>15</v>
      </c>
      <c r="AB12" s="26" t="s">
        <v>15</v>
      </c>
      <c r="AC12" s="26" t="s">
        <v>15</v>
      </c>
      <c r="AD12" s="26" t="s">
        <v>15</v>
      </c>
      <c r="AE12" s="26" t="s">
        <v>15</v>
      </c>
      <c r="AF12" s="26" t="s">
        <v>15</v>
      </c>
      <c r="AG12" s="26" t="s">
        <v>15</v>
      </c>
      <c r="AH12" s="26" t="s">
        <v>15</v>
      </c>
      <c r="AI12" s="26" t="s">
        <v>15</v>
      </c>
      <c r="AJ12" s="26" t="s">
        <v>15</v>
      </c>
      <c r="AK12" s="26" t="s">
        <v>15</v>
      </c>
      <c r="AL12" s="26" t="s">
        <v>15</v>
      </c>
      <c r="AM12" s="26" t="s">
        <v>15</v>
      </c>
      <c r="AN12" s="26" t="s">
        <v>15</v>
      </c>
      <c r="AO12" s="26" t="s">
        <v>15</v>
      </c>
      <c r="AP12" s="26" t="s">
        <v>15</v>
      </c>
      <c r="AQ12" s="26" t="s">
        <v>15</v>
      </c>
      <c r="AR12" s="26" t="s">
        <v>15</v>
      </c>
      <c r="AS12" s="26" t="s">
        <v>15</v>
      </c>
      <c r="AT12" s="26" t="s">
        <v>15</v>
      </c>
      <c r="AU12" s="26" t="s">
        <v>15</v>
      </c>
      <c r="AV12" s="26" t="s">
        <v>15</v>
      </c>
      <c r="AW12" s="26" t="s">
        <v>15</v>
      </c>
      <c r="AX12" s="26" t="s">
        <v>15</v>
      </c>
      <c r="AY12" s="26" t="s">
        <v>15</v>
      </c>
      <c r="AZ12" s="26" t="s">
        <v>15</v>
      </c>
      <c r="BA12" s="26" t="s">
        <v>15</v>
      </c>
      <c r="BB12" s="26" t="s">
        <v>15</v>
      </c>
      <c r="BC12" s="26" t="s">
        <v>15</v>
      </c>
      <c r="BD12" s="26" t="s">
        <v>15</v>
      </c>
      <c r="BE12" s="26" t="s">
        <v>15</v>
      </c>
      <c r="BF12" s="26" t="s">
        <v>15</v>
      </c>
      <c r="BG12" s="26" t="s">
        <v>15</v>
      </c>
      <c r="BH12" s="26" t="s">
        <v>15</v>
      </c>
      <c r="BI12" s="26" t="s">
        <v>15</v>
      </c>
      <c r="BJ12" s="26" t="s">
        <v>15</v>
      </c>
      <c r="BK12" s="26" t="s">
        <v>15</v>
      </c>
      <c r="BL12" s="26" t="s">
        <v>15</v>
      </c>
      <c r="BM12" s="26" t="s">
        <v>15</v>
      </c>
      <c r="BN12" s="26" t="s">
        <v>15</v>
      </c>
      <c r="BO12" s="26" t="s">
        <v>15</v>
      </c>
      <c r="BP12" s="26" t="s">
        <v>15</v>
      </c>
      <c r="BQ12" s="26" t="s">
        <v>15</v>
      </c>
      <c r="BR12" s="26" t="s">
        <v>15</v>
      </c>
      <c r="BS12" s="26" t="s">
        <v>15</v>
      </c>
      <c r="BT12" s="26" t="s">
        <v>15</v>
      </c>
      <c r="BU12" s="26" t="s">
        <v>35</v>
      </c>
      <c r="BV12" s="26" t="s">
        <v>35</v>
      </c>
      <c r="BW12" s="26" t="s">
        <v>35</v>
      </c>
      <c r="BX12" s="26" t="s">
        <v>35</v>
      </c>
      <c r="BY12" s="26" t="s">
        <v>35</v>
      </c>
      <c r="BZ12" s="26" t="s">
        <v>35</v>
      </c>
      <c r="CA12" s="26" t="s">
        <v>35</v>
      </c>
      <c r="CB12" s="27"/>
    </row>
    <row r="13" spans="1:80" x14ac:dyDescent="0.25">
      <c r="A13" s="25" t="s">
        <v>16</v>
      </c>
      <c r="B13" s="26" t="s">
        <v>16</v>
      </c>
      <c r="C13" s="26" t="s">
        <v>16</v>
      </c>
      <c r="D13" s="26" t="s">
        <v>16</v>
      </c>
      <c r="E13" s="26" t="s">
        <v>16</v>
      </c>
      <c r="F13" s="26" t="s">
        <v>16</v>
      </c>
      <c r="G13" s="26" t="s">
        <v>16</v>
      </c>
      <c r="H13" s="26" t="s">
        <v>16</v>
      </c>
      <c r="I13" s="26" t="s">
        <v>16</v>
      </c>
      <c r="J13" s="26" t="s">
        <v>16</v>
      </c>
      <c r="K13" s="26" t="s">
        <v>16</v>
      </c>
      <c r="L13" s="26" t="s">
        <v>16</v>
      </c>
      <c r="M13" s="26" t="s">
        <v>16</v>
      </c>
      <c r="N13" s="26" t="s">
        <v>16</v>
      </c>
      <c r="O13" s="26" t="s">
        <v>16</v>
      </c>
      <c r="P13" s="26" t="s">
        <v>16</v>
      </c>
      <c r="Q13" s="26" t="s">
        <v>16</v>
      </c>
      <c r="R13" s="26" t="s">
        <v>16</v>
      </c>
      <c r="S13" s="26" t="s">
        <v>16</v>
      </c>
      <c r="T13" s="26" t="s">
        <v>16</v>
      </c>
      <c r="U13" s="26" t="s">
        <v>16</v>
      </c>
      <c r="V13" s="26" t="s">
        <v>16</v>
      </c>
      <c r="W13" s="26" t="s">
        <v>16</v>
      </c>
      <c r="X13" s="26" t="s">
        <v>16</v>
      </c>
      <c r="Y13" s="26" t="s">
        <v>16</v>
      </c>
      <c r="Z13" s="26" t="s">
        <v>16</v>
      </c>
      <c r="AA13" s="26" t="s">
        <v>16</v>
      </c>
      <c r="AB13" s="26" t="s">
        <v>16</v>
      </c>
      <c r="AC13" s="26" t="s">
        <v>16</v>
      </c>
      <c r="AD13" s="26" t="s">
        <v>16</v>
      </c>
      <c r="AE13" s="26" t="s">
        <v>16</v>
      </c>
      <c r="AF13" s="26" t="s">
        <v>16</v>
      </c>
      <c r="AG13" s="26" t="s">
        <v>16</v>
      </c>
      <c r="AH13" s="26" t="s">
        <v>16</v>
      </c>
      <c r="AI13" s="26" t="s">
        <v>16</v>
      </c>
      <c r="AJ13" s="26" t="s">
        <v>16</v>
      </c>
      <c r="AK13" s="26" t="s">
        <v>16</v>
      </c>
      <c r="AL13" s="26" t="s">
        <v>16</v>
      </c>
      <c r="AM13" s="26" t="s">
        <v>16</v>
      </c>
      <c r="AN13" s="26" t="s">
        <v>16</v>
      </c>
      <c r="AO13" s="26" t="s">
        <v>16</v>
      </c>
      <c r="AP13" s="26" t="s">
        <v>16</v>
      </c>
      <c r="AQ13" s="26" t="s">
        <v>16</v>
      </c>
      <c r="AR13" s="26" t="s">
        <v>16</v>
      </c>
      <c r="AS13" s="26" t="s">
        <v>16</v>
      </c>
      <c r="AT13" s="26" t="s">
        <v>16</v>
      </c>
      <c r="AU13" s="26" t="s">
        <v>16</v>
      </c>
      <c r="AV13" s="26" t="s">
        <v>16</v>
      </c>
      <c r="AW13" s="26" t="s">
        <v>16</v>
      </c>
      <c r="AX13" s="26" t="s">
        <v>16</v>
      </c>
      <c r="AY13" s="26" t="s">
        <v>16</v>
      </c>
      <c r="AZ13" s="26" t="s">
        <v>16</v>
      </c>
      <c r="BA13" s="26" t="s">
        <v>16</v>
      </c>
      <c r="BB13" s="26" t="s">
        <v>16</v>
      </c>
      <c r="BC13" s="26" t="s">
        <v>16</v>
      </c>
      <c r="BD13" s="26" t="s">
        <v>16</v>
      </c>
      <c r="BE13" s="26" t="s">
        <v>16</v>
      </c>
      <c r="BF13" s="26" t="s">
        <v>16</v>
      </c>
      <c r="BG13" s="26" t="s">
        <v>16</v>
      </c>
      <c r="BH13" s="26" t="s">
        <v>16</v>
      </c>
      <c r="BI13" s="26" t="s">
        <v>16</v>
      </c>
      <c r="BJ13" s="26" t="s">
        <v>16</v>
      </c>
      <c r="BK13" s="26" t="s">
        <v>16</v>
      </c>
      <c r="BL13" s="26" t="s">
        <v>16</v>
      </c>
      <c r="BM13" s="26" t="s">
        <v>16</v>
      </c>
      <c r="BN13" s="26" t="s">
        <v>16</v>
      </c>
      <c r="BO13" s="26" t="s">
        <v>16</v>
      </c>
      <c r="BP13" s="26" t="s">
        <v>16</v>
      </c>
      <c r="BQ13" s="26" t="s">
        <v>16</v>
      </c>
      <c r="BR13" s="26" t="s">
        <v>16</v>
      </c>
      <c r="BS13" s="26" t="s">
        <v>16</v>
      </c>
      <c r="BT13" s="26" t="s">
        <v>16</v>
      </c>
      <c r="BU13" s="26" t="s">
        <v>35</v>
      </c>
      <c r="BV13" s="26" t="s">
        <v>35</v>
      </c>
      <c r="BW13" s="26" t="s">
        <v>35</v>
      </c>
      <c r="BX13" s="26" t="s">
        <v>35</v>
      </c>
      <c r="BY13" s="26" t="s">
        <v>35</v>
      </c>
      <c r="BZ13" s="26" t="s">
        <v>35</v>
      </c>
      <c r="CA13" s="26" t="s">
        <v>35</v>
      </c>
      <c r="CB13" s="27"/>
    </row>
    <row r="14" spans="1:80" x14ac:dyDescent="0.25">
      <c r="A14" s="25" t="s">
        <v>17</v>
      </c>
      <c r="B14" s="26" t="s">
        <v>17</v>
      </c>
      <c r="C14" s="26" t="s">
        <v>17</v>
      </c>
      <c r="D14" s="26" t="s">
        <v>17</v>
      </c>
      <c r="E14" s="26" t="s">
        <v>17</v>
      </c>
      <c r="F14" s="26" t="s">
        <v>17</v>
      </c>
      <c r="G14" s="26" t="s">
        <v>17</v>
      </c>
      <c r="H14" s="26" t="s">
        <v>17</v>
      </c>
      <c r="I14" s="26" t="s">
        <v>17</v>
      </c>
      <c r="J14" s="26" t="s">
        <v>17</v>
      </c>
      <c r="K14" s="26" t="s">
        <v>17</v>
      </c>
      <c r="L14" s="26" t="s">
        <v>17</v>
      </c>
      <c r="M14" s="26" t="s">
        <v>17</v>
      </c>
      <c r="N14" s="26" t="s">
        <v>17</v>
      </c>
      <c r="O14" s="26" t="s">
        <v>17</v>
      </c>
      <c r="P14" s="26" t="s">
        <v>17</v>
      </c>
      <c r="Q14" s="26" t="s">
        <v>17</v>
      </c>
      <c r="R14" s="26" t="s">
        <v>17</v>
      </c>
      <c r="S14" s="26" t="s">
        <v>17</v>
      </c>
      <c r="T14" s="26" t="s">
        <v>17</v>
      </c>
      <c r="U14" s="26" t="s">
        <v>17</v>
      </c>
      <c r="V14" s="26" t="s">
        <v>17</v>
      </c>
      <c r="W14" s="26" t="s">
        <v>17</v>
      </c>
      <c r="X14" s="26" t="s">
        <v>17</v>
      </c>
      <c r="Y14" s="26" t="s">
        <v>17</v>
      </c>
      <c r="Z14" s="26" t="s">
        <v>17</v>
      </c>
      <c r="AA14" s="26" t="s">
        <v>17</v>
      </c>
      <c r="AB14" s="26" t="s">
        <v>17</v>
      </c>
      <c r="AC14" s="26" t="s">
        <v>17</v>
      </c>
      <c r="AD14" s="26" t="s">
        <v>17</v>
      </c>
      <c r="AE14" s="26" t="s">
        <v>17</v>
      </c>
      <c r="AF14" s="26" t="s">
        <v>17</v>
      </c>
      <c r="AG14" s="26" t="s">
        <v>17</v>
      </c>
      <c r="AH14" s="26" t="s">
        <v>17</v>
      </c>
      <c r="AI14" s="26" t="s">
        <v>17</v>
      </c>
      <c r="AJ14" s="26" t="s">
        <v>17</v>
      </c>
      <c r="AK14" s="26" t="s">
        <v>17</v>
      </c>
      <c r="AL14" s="26" t="s">
        <v>17</v>
      </c>
      <c r="AM14" s="26" t="s">
        <v>17</v>
      </c>
      <c r="AN14" s="26" t="s">
        <v>17</v>
      </c>
      <c r="AO14" s="26" t="s">
        <v>17</v>
      </c>
      <c r="AP14" s="26" t="s">
        <v>17</v>
      </c>
      <c r="AQ14" s="26" t="s">
        <v>17</v>
      </c>
      <c r="AR14" s="26" t="s">
        <v>17</v>
      </c>
      <c r="AS14" s="26" t="s">
        <v>17</v>
      </c>
      <c r="AT14" s="26" t="s">
        <v>17</v>
      </c>
      <c r="AU14" s="26" t="s">
        <v>17</v>
      </c>
      <c r="AV14" s="26" t="s">
        <v>17</v>
      </c>
      <c r="AW14" s="26" t="s">
        <v>17</v>
      </c>
      <c r="AX14" s="26" t="s">
        <v>17</v>
      </c>
      <c r="AY14" s="26" t="s">
        <v>17</v>
      </c>
      <c r="AZ14" s="26" t="s">
        <v>17</v>
      </c>
      <c r="BA14" s="26" t="s">
        <v>17</v>
      </c>
      <c r="BB14" s="26" t="s">
        <v>17</v>
      </c>
      <c r="BC14" s="26" t="s">
        <v>17</v>
      </c>
      <c r="BD14" s="26" t="s">
        <v>17</v>
      </c>
      <c r="BE14" s="26" t="s">
        <v>17</v>
      </c>
      <c r="BF14" s="26" t="s">
        <v>17</v>
      </c>
      <c r="BG14" s="26" t="s">
        <v>17</v>
      </c>
      <c r="BH14" s="26" t="s">
        <v>17</v>
      </c>
      <c r="BI14" s="26" t="s">
        <v>17</v>
      </c>
      <c r="BJ14" s="26" t="s">
        <v>17</v>
      </c>
      <c r="BK14" s="26" t="s">
        <v>17</v>
      </c>
      <c r="BL14" s="26" t="s">
        <v>17</v>
      </c>
      <c r="BM14" s="26" t="s">
        <v>17</v>
      </c>
      <c r="BN14" s="26" t="s">
        <v>17</v>
      </c>
      <c r="BO14" s="26" t="s">
        <v>17</v>
      </c>
      <c r="BP14" s="26" t="s">
        <v>17</v>
      </c>
      <c r="BQ14" s="26" t="s">
        <v>17</v>
      </c>
      <c r="BR14" s="26" t="s">
        <v>17</v>
      </c>
      <c r="BS14" s="26" t="s">
        <v>17</v>
      </c>
      <c r="BT14" s="26" t="s">
        <v>17</v>
      </c>
      <c r="BU14" s="26" t="s">
        <v>35</v>
      </c>
      <c r="BV14" s="26" t="s">
        <v>35</v>
      </c>
      <c r="BW14" s="26" t="s">
        <v>35</v>
      </c>
      <c r="BX14" s="26" t="s">
        <v>35</v>
      </c>
      <c r="BY14" s="26" t="s">
        <v>35</v>
      </c>
      <c r="BZ14" s="26" t="s">
        <v>35</v>
      </c>
      <c r="CA14" s="26" t="s">
        <v>35</v>
      </c>
      <c r="CB14" s="27"/>
    </row>
    <row r="15" spans="1:80" x14ac:dyDescent="0.25">
      <c r="A15" s="28">
        <v>42551</v>
      </c>
      <c r="B15" s="29">
        <v>42551</v>
      </c>
      <c r="C15" s="29">
        <v>42556</v>
      </c>
      <c r="D15" s="29">
        <v>42556</v>
      </c>
      <c r="E15" s="29">
        <v>42556</v>
      </c>
      <c r="F15" s="29">
        <v>42562</v>
      </c>
      <c r="G15" s="29">
        <v>42562</v>
      </c>
      <c r="H15" s="29">
        <v>42564</v>
      </c>
      <c r="I15" s="29">
        <v>42564</v>
      </c>
      <c r="J15" s="29">
        <v>42556</v>
      </c>
      <c r="K15" s="29">
        <v>42564</v>
      </c>
      <c r="L15" s="29">
        <v>42551</v>
      </c>
      <c r="M15" s="29">
        <v>42551</v>
      </c>
      <c r="N15" s="29">
        <v>42551</v>
      </c>
      <c r="O15" s="29">
        <v>42551</v>
      </c>
      <c r="P15" s="29">
        <v>42551</v>
      </c>
      <c r="Q15" s="29">
        <v>42551</v>
      </c>
      <c r="R15" s="29">
        <v>42551</v>
      </c>
      <c r="S15" s="29">
        <v>42551</v>
      </c>
      <c r="T15" s="29">
        <v>42556</v>
      </c>
      <c r="U15" s="29">
        <v>42556</v>
      </c>
      <c r="V15" s="29">
        <v>42556</v>
      </c>
      <c r="W15" s="29">
        <v>42556</v>
      </c>
      <c r="X15" s="29">
        <v>42556</v>
      </c>
      <c r="Y15" s="29">
        <v>42556</v>
      </c>
      <c r="Z15" s="29">
        <v>42556</v>
      </c>
      <c r="AA15" s="29">
        <v>42556</v>
      </c>
      <c r="AB15" s="29">
        <v>42562</v>
      </c>
      <c r="AC15" s="29">
        <v>42562</v>
      </c>
      <c r="AD15" s="29">
        <v>42562</v>
      </c>
      <c r="AE15" s="29">
        <v>42562</v>
      </c>
      <c r="AF15" s="29">
        <v>42562</v>
      </c>
      <c r="AG15" s="29">
        <v>42562</v>
      </c>
      <c r="AH15" s="29">
        <v>42562</v>
      </c>
      <c r="AI15" s="29">
        <v>42562</v>
      </c>
      <c r="AJ15" s="29">
        <v>42562</v>
      </c>
      <c r="AK15" s="29">
        <v>42562</v>
      </c>
      <c r="AL15" s="29">
        <v>42562</v>
      </c>
      <c r="AM15" s="29">
        <v>42562</v>
      </c>
      <c r="AN15" s="29">
        <v>42562</v>
      </c>
      <c r="AO15" s="29">
        <v>42564</v>
      </c>
      <c r="AP15" s="29">
        <v>42562</v>
      </c>
      <c r="AQ15" s="29">
        <v>42562</v>
      </c>
      <c r="AR15" s="29">
        <v>42562</v>
      </c>
      <c r="AS15" s="29">
        <v>42562</v>
      </c>
      <c r="AT15" s="29">
        <v>42562</v>
      </c>
      <c r="AU15" s="29">
        <v>42562</v>
      </c>
      <c r="AV15" s="29">
        <v>42562</v>
      </c>
      <c r="AW15" s="29">
        <v>42562</v>
      </c>
      <c r="AX15" s="29">
        <v>42564</v>
      </c>
      <c r="AY15" s="29">
        <v>42562</v>
      </c>
      <c r="AZ15" s="29">
        <v>42562</v>
      </c>
      <c r="BA15" s="29">
        <v>42564</v>
      </c>
      <c r="BB15" s="29">
        <v>42562</v>
      </c>
      <c r="BC15" s="29">
        <v>42562</v>
      </c>
      <c r="BD15" s="29">
        <v>42562</v>
      </c>
      <c r="BE15" s="29">
        <v>42562</v>
      </c>
      <c r="BF15" s="29">
        <v>42562</v>
      </c>
      <c r="BG15" s="29">
        <v>42562</v>
      </c>
      <c r="BH15" s="29">
        <v>42562</v>
      </c>
      <c r="BI15" s="29">
        <v>42562</v>
      </c>
      <c r="BJ15" s="29">
        <v>42562</v>
      </c>
      <c r="BK15" s="29">
        <v>42564</v>
      </c>
      <c r="BL15" s="29">
        <v>42564</v>
      </c>
      <c r="BM15" s="29">
        <v>42564</v>
      </c>
      <c r="BN15" s="29">
        <v>42564</v>
      </c>
      <c r="BO15" s="29">
        <v>42564</v>
      </c>
      <c r="BP15" s="29">
        <v>42564</v>
      </c>
      <c r="BQ15" s="29">
        <v>42564</v>
      </c>
      <c r="BR15" s="29">
        <v>42551</v>
      </c>
      <c r="BS15" s="29">
        <v>42562</v>
      </c>
      <c r="BT15" s="29">
        <v>42551</v>
      </c>
      <c r="BU15" s="29" t="s">
        <v>28</v>
      </c>
      <c r="BV15" s="29" t="s">
        <v>35</v>
      </c>
      <c r="BW15" s="29" t="s">
        <v>35</v>
      </c>
      <c r="BX15" s="29" t="s">
        <v>35</v>
      </c>
      <c r="BY15" s="29" t="s">
        <v>35</v>
      </c>
      <c r="BZ15" s="29" t="s">
        <v>35</v>
      </c>
      <c r="CA15" s="29" t="s">
        <v>35</v>
      </c>
      <c r="CB15" s="30"/>
    </row>
    <row r="16" spans="1:80" x14ac:dyDescent="0.25">
      <c r="A16" s="31" t="s">
        <v>21</v>
      </c>
      <c r="B16" s="32" t="s">
        <v>19</v>
      </c>
      <c r="C16" s="32" t="s">
        <v>35</v>
      </c>
      <c r="D16" s="32" t="s">
        <v>35</v>
      </c>
      <c r="E16" s="32" t="s">
        <v>35</v>
      </c>
      <c r="F16" s="32" t="s">
        <v>35</v>
      </c>
      <c r="G16" s="32" t="s">
        <v>35</v>
      </c>
      <c r="H16" s="32" t="s">
        <v>35</v>
      </c>
      <c r="I16" s="32" t="s">
        <v>35</v>
      </c>
      <c r="J16" s="32" t="s">
        <v>35</v>
      </c>
      <c r="K16" s="32" t="s">
        <v>35</v>
      </c>
      <c r="L16" s="32" t="s">
        <v>19</v>
      </c>
      <c r="M16" s="32" t="s">
        <v>19</v>
      </c>
      <c r="N16" s="32" t="s">
        <v>19</v>
      </c>
      <c r="O16" s="32" t="s">
        <v>19</v>
      </c>
      <c r="P16" s="32" t="s">
        <v>19</v>
      </c>
      <c r="Q16" s="32" t="s">
        <v>19</v>
      </c>
      <c r="R16" s="32" t="s">
        <v>19</v>
      </c>
      <c r="S16" s="32" t="s">
        <v>19</v>
      </c>
      <c r="T16" s="32" t="s">
        <v>35</v>
      </c>
      <c r="U16" s="32" t="s">
        <v>35</v>
      </c>
      <c r="V16" s="32" t="s">
        <v>35</v>
      </c>
      <c r="W16" s="32" t="s">
        <v>35</v>
      </c>
      <c r="X16" s="32" t="s">
        <v>35</v>
      </c>
      <c r="Y16" s="32" t="s">
        <v>35</v>
      </c>
      <c r="Z16" s="32" t="s">
        <v>35</v>
      </c>
      <c r="AA16" s="32" t="s">
        <v>35</v>
      </c>
      <c r="AB16" s="32" t="s">
        <v>35</v>
      </c>
      <c r="AC16" s="32" t="s">
        <v>35</v>
      </c>
      <c r="AD16" s="32" t="s">
        <v>35</v>
      </c>
      <c r="AE16" s="32" t="s">
        <v>35</v>
      </c>
      <c r="AF16" s="32" t="s">
        <v>35</v>
      </c>
      <c r="AG16" s="32" t="s">
        <v>35</v>
      </c>
      <c r="AH16" s="32" t="s">
        <v>35</v>
      </c>
      <c r="AI16" s="32" t="s">
        <v>35</v>
      </c>
      <c r="AJ16" s="32" t="s">
        <v>35</v>
      </c>
      <c r="AK16" s="32" t="s">
        <v>35</v>
      </c>
      <c r="AL16" s="32" t="s">
        <v>35</v>
      </c>
      <c r="AM16" s="32" t="s">
        <v>35</v>
      </c>
      <c r="AN16" s="32" t="s">
        <v>35</v>
      </c>
      <c r="AO16" s="32" t="s">
        <v>35</v>
      </c>
      <c r="AP16" s="32" t="s">
        <v>35</v>
      </c>
      <c r="AQ16" s="32" t="s">
        <v>35</v>
      </c>
      <c r="AR16" s="32" t="s">
        <v>35</v>
      </c>
      <c r="AS16" s="32" t="s">
        <v>35</v>
      </c>
      <c r="AT16" s="32" t="s">
        <v>35</v>
      </c>
      <c r="AU16" s="32" t="s">
        <v>35</v>
      </c>
      <c r="AV16" s="32" t="s">
        <v>35</v>
      </c>
      <c r="AW16" s="32" t="s">
        <v>35</v>
      </c>
      <c r="AX16" s="32" t="s">
        <v>27</v>
      </c>
      <c r="AY16" s="32" t="s">
        <v>35</v>
      </c>
      <c r="AZ16" s="32" t="s">
        <v>35</v>
      </c>
      <c r="BA16" s="32" t="s">
        <v>26</v>
      </c>
      <c r="BB16" s="32" t="s">
        <v>35</v>
      </c>
      <c r="BC16" s="32" t="s">
        <v>35</v>
      </c>
      <c r="BD16" s="32" t="s">
        <v>35</v>
      </c>
      <c r="BE16" s="32" t="s">
        <v>35</v>
      </c>
      <c r="BF16" s="32" t="s">
        <v>35</v>
      </c>
      <c r="BG16" s="32" t="s">
        <v>35</v>
      </c>
      <c r="BH16" s="32" t="s">
        <v>35</v>
      </c>
      <c r="BI16" s="32" t="s">
        <v>25</v>
      </c>
      <c r="BJ16" s="32" t="s">
        <v>25</v>
      </c>
      <c r="BK16" s="32" t="s">
        <v>35</v>
      </c>
      <c r="BL16" s="32" t="s">
        <v>35</v>
      </c>
      <c r="BM16" s="32" t="s">
        <v>35</v>
      </c>
      <c r="BN16" s="32" t="s">
        <v>35</v>
      </c>
      <c r="BO16" s="32" t="s">
        <v>35</v>
      </c>
      <c r="BP16" s="32" t="s">
        <v>35</v>
      </c>
      <c r="BQ16" s="32" t="s">
        <v>35</v>
      </c>
      <c r="BR16" s="32" t="s">
        <v>19</v>
      </c>
      <c r="BS16" s="32" t="s">
        <v>35</v>
      </c>
      <c r="BT16" s="32" t="s">
        <v>19</v>
      </c>
      <c r="BU16" s="32" t="s">
        <v>35</v>
      </c>
      <c r="BV16" s="32" t="s">
        <v>25</v>
      </c>
      <c r="BW16" s="32" t="s">
        <v>35</v>
      </c>
      <c r="BX16" s="32" t="s">
        <v>25</v>
      </c>
      <c r="BY16" s="32" t="s">
        <v>35</v>
      </c>
      <c r="BZ16" s="32" t="s">
        <v>35</v>
      </c>
      <c r="CA16" s="32" t="s">
        <v>35</v>
      </c>
      <c r="CB16" s="27"/>
    </row>
    <row r="17" spans="1:80" x14ac:dyDescent="0.25">
      <c r="A17" s="33" t="s">
        <v>20</v>
      </c>
      <c r="B17" s="34" t="s">
        <v>20</v>
      </c>
      <c r="C17" s="34" t="s">
        <v>18</v>
      </c>
      <c r="D17" s="34" t="s">
        <v>18</v>
      </c>
      <c r="E17" s="34" t="s">
        <v>18</v>
      </c>
      <c r="F17" s="34" t="s">
        <v>20</v>
      </c>
      <c r="G17" s="34" t="s">
        <v>18</v>
      </c>
      <c r="H17" s="34" t="s">
        <v>20</v>
      </c>
      <c r="I17" s="34" t="s">
        <v>20</v>
      </c>
      <c r="J17" s="34" t="s">
        <v>18</v>
      </c>
      <c r="K17" s="34" t="s">
        <v>20</v>
      </c>
      <c r="L17" s="34" t="s">
        <v>18</v>
      </c>
      <c r="M17" s="34" t="s">
        <v>18</v>
      </c>
      <c r="N17" s="34" t="s">
        <v>18</v>
      </c>
      <c r="O17" s="34" t="s">
        <v>18</v>
      </c>
      <c r="P17" s="34" t="s">
        <v>18</v>
      </c>
      <c r="Q17" s="34" t="s">
        <v>18</v>
      </c>
      <c r="R17" s="34" t="s">
        <v>18</v>
      </c>
      <c r="S17" s="34" t="s">
        <v>18</v>
      </c>
      <c r="T17" s="34" t="s">
        <v>20</v>
      </c>
      <c r="U17" s="34" t="s">
        <v>20</v>
      </c>
      <c r="V17" s="34" t="s">
        <v>20</v>
      </c>
      <c r="W17" s="34" t="s">
        <v>20</v>
      </c>
      <c r="X17" s="34" t="s">
        <v>20</v>
      </c>
      <c r="Y17" s="34" t="s">
        <v>18</v>
      </c>
      <c r="Z17" s="34" t="s">
        <v>18</v>
      </c>
      <c r="AA17" s="34" t="s">
        <v>18</v>
      </c>
      <c r="AB17" s="34" t="s">
        <v>18</v>
      </c>
      <c r="AC17" s="34" t="s">
        <v>18</v>
      </c>
      <c r="AD17" s="34" t="s">
        <v>18</v>
      </c>
      <c r="AE17" s="34" t="s">
        <v>18</v>
      </c>
      <c r="AF17" s="34" t="s">
        <v>18</v>
      </c>
      <c r="AG17" s="34" t="s">
        <v>18</v>
      </c>
      <c r="AH17" s="34" t="s">
        <v>18</v>
      </c>
      <c r="AI17" s="34" t="s">
        <v>18</v>
      </c>
      <c r="AJ17" s="34" t="s">
        <v>18</v>
      </c>
      <c r="AK17" s="34" t="s">
        <v>18</v>
      </c>
      <c r="AL17" s="34" t="s">
        <v>18</v>
      </c>
      <c r="AM17" s="34" t="s">
        <v>18</v>
      </c>
      <c r="AN17" s="34" t="s">
        <v>18</v>
      </c>
      <c r="AO17" s="34" t="s">
        <v>20</v>
      </c>
      <c r="AP17" s="34" t="s">
        <v>20</v>
      </c>
      <c r="AQ17" s="34" t="s">
        <v>20</v>
      </c>
      <c r="AR17" s="34" t="s">
        <v>20</v>
      </c>
      <c r="AS17" s="34" t="s">
        <v>20</v>
      </c>
      <c r="AT17" s="34" t="s">
        <v>20</v>
      </c>
      <c r="AU17" s="34" t="s">
        <v>18</v>
      </c>
      <c r="AV17" s="34" t="s">
        <v>18</v>
      </c>
      <c r="AW17" s="34" t="s">
        <v>18</v>
      </c>
      <c r="AX17" s="34" t="s">
        <v>20</v>
      </c>
      <c r="AY17" s="34" t="s">
        <v>18</v>
      </c>
      <c r="AZ17" s="34" t="s">
        <v>18</v>
      </c>
      <c r="BA17" s="34" t="s">
        <v>20</v>
      </c>
      <c r="BB17" s="34" t="s">
        <v>18</v>
      </c>
      <c r="BC17" s="34" t="s">
        <v>18</v>
      </c>
      <c r="BD17" s="34" t="s">
        <v>18</v>
      </c>
      <c r="BE17" s="34" t="s">
        <v>18</v>
      </c>
      <c r="BF17" s="34" t="s">
        <v>18</v>
      </c>
      <c r="BG17" s="34" t="s">
        <v>18</v>
      </c>
      <c r="BH17" s="34" t="s">
        <v>18</v>
      </c>
      <c r="BI17" s="34" t="s">
        <v>18</v>
      </c>
      <c r="BJ17" s="34" t="s">
        <v>18</v>
      </c>
      <c r="BK17" s="34" t="s">
        <v>20</v>
      </c>
      <c r="BL17" s="34" t="s">
        <v>20</v>
      </c>
      <c r="BM17" s="34" t="s">
        <v>20</v>
      </c>
      <c r="BN17" s="34" t="s">
        <v>20</v>
      </c>
      <c r="BO17" s="34" t="s">
        <v>20</v>
      </c>
      <c r="BP17" s="34" t="s">
        <v>20</v>
      </c>
      <c r="BQ17" s="34" t="s">
        <v>20</v>
      </c>
      <c r="BR17" s="34" t="s">
        <v>18</v>
      </c>
      <c r="BS17" s="34" t="s">
        <v>18</v>
      </c>
      <c r="BT17" s="34" t="s">
        <v>18</v>
      </c>
      <c r="BU17" s="34" t="s">
        <v>35</v>
      </c>
      <c r="BV17" s="34" t="s">
        <v>35</v>
      </c>
      <c r="BW17" s="34" t="s">
        <v>35</v>
      </c>
      <c r="BX17" s="34" t="s">
        <v>35</v>
      </c>
      <c r="BY17" s="34" t="s">
        <v>35</v>
      </c>
      <c r="BZ17" s="34" t="s">
        <v>35</v>
      </c>
      <c r="CA17" s="34" t="s">
        <v>35</v>
      </c>
      <c r="CB17" s="35"/>
    </row>
    <row r="18" spans="1:80" x14ac:dyDescent="0.25">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tabSelected="1" workbookViewId="0">
      <selection activeCell="S14" sqref="S14"/>
    </sheetView>
  </sheetViews>
  <sheetFormatPr defaultRowHeight="15" x14ac:dyDescent="0.25"/>
  <cols>
    <col min="1" max="1" width="26.42578125"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96</v>
      </c>
      <c r="R1">
        <f>COUNTIF(V3:V50000,"=1")</f>
        <v>85</v>
      </c>
    </row>
    <row r="2" spans="17:29" x14ac:dyDescent="0.25">
      <c r="Q2" t="s">
        <v>94</v>
      </c>
      <c r="R2" s="41">
        <f>-SUM(W3:W50000)</f>
        <v>-5190891.2999999989</v>
      </c>
      <c r="T2" t="s">
        <v>99</v>
      </c>
      <c r="U2" t="s">
        <v>95</v>
      </c>
      <c r="V2" t="s">
        <v>97</v>
      </c>
      <c r="W2" t="s">
        <v>98</v>
      </c>
      <c r="X2" t="s">
        <v>105</v>
      </c>
      <c r="Z2" s="40" t="s">
        <v>109</v>
      </c>
      <c r="AA2" s="40" t="s">
        <v>110</v>
      </c>
      <c r="AB2" s="40" t="s">
        <v>111</v>
      </c>
      <c r="AC2">
        <f>MAX(AA3:AA50000)</f>
        <v>2.8184581873157608</v>
      </c>
    </row>
    <row r="3" spans="17:29" x14ac:dyDescent="0.25">
      <c r="Q3" t="s">
        <v>101</v>
      </c>
      <c r="R3">
        <f>AVERAGEIF(V3:V50000,"=1",T3:T50000)</f>
        <v>12.801176470588235</v>
      </c>
      <c r="T3">
        <f>Kalibratiemetingen!G19</f>
        <v>9.8000000000000007</v>
      </c>
      <c r="U3">
        <f>Kalibratiemetingen!C19</f>
        <v>1680</v>
      </c>
      <c r="V3">
        <f t="shared" ref="V3:V66" si="0">IF(IF(T3&gt;0,1,0)+IF(U3&gt;0,1,0)=2,1,0)</f>
        <v>1</v>
      </c>
      <c r="W3">
        <f>T3*U3</f>
        <v>16464</v>
      </c>
      <c r="X3">
        <f>U3*U3</f>
        <v>2822400</v>
      </c>
      <c r="Z3">
        <f>IF(V3,$R$13*U3+$R$14)</f>
        <v>8.6433384148202528</v>
      </c>
      <c r="AA3">
        <f>ABS(T3-Z3)</f>
        <v>1.1566615851797479</v>
      </c>
      <c r="AB3" s="40" t="s">
        <v>112</v>
      </c>
      <c r="AC3">
        <f>MIN(AA3:AA50000)</f>
        <v>7.2262438407477703E-3</v>
      </c>
    </row>
    <row r="4" spans="17:29" x14ac:dyDescent="0.25">
      <c r="Q4" t="s">
        <v>102</v>
      </c>
      <c r="R4">
        <f>AVERAGEIF(V3:V50000,"=1",U3:U50000)</f>
        <v>4693.6470588235297</v>
      </c>
      <c r="T4">
        <f>Kalibratiemetingen!G85</f>
        <v>10.6</v>
      </c>
      <c r="U4">
        <f>Kalibratiemetingen!C85</f>
        <v>2721</v>
      </c>
      <c r="V4">
        <f t="shared" si="0"/>
        <v>1</v>
      </c>
      <c r="W4">
        <f t="shared" ref="W4:W67" si="1">T4*U4</f>
        <v>28842.6</v>
      </c>
      <c r="X4">
        <f t="shared" ref="X4:X67" si="2">U4*U4</f>
        <v>7403841</v>
      </c>
      <c r="Z4">
        <f t="shared" ref="Z4:Z67" si="3">IF(V4,$R$13*U4+$R$14)</f>
        <v>10.079574752908282</v>
      </c>
      <c r="AA4">
        <f t="shared" ref="AA4:AA67" si="4">ABS(T4-Z4)</f>
        <v>0.52042524709171722</v>
      </c>
      <c r="AB4" s="40" t="s">
        <v>113</v>
      </c>
      <c r="AC4">
        <f>AVERAGEIF(V3:V50000,"=1",AA3:AA50000)</f>
        <v>0.42685612747778695</v>
      </c>
    </row>
    <row r="5" spans="17:29" x14ac:dyDescent="0.25">
      <c r="Q5" t="s">
        <v>100</v>
      </c>
      <c r="R5">
        <f>SUMIF(V3:V50000,"=1",U3:U50000)/R1</f>
        <v>4693.6470588235297</v>
      </c>
      <c r="T5">
        <f>Kalibratiemetingen!G26</f>
        <v>10.8</v>
      </c>
      <c r="U5">
        <f>Kalibratiemetingen!C26</f>
        <v>3339</v>
      </c>
      <c r="V5">
        <f t="shared" si="0"/>
        <v>1</v>
      </c>
      <c r="W5">
        <f t="shared" si="1"/>
        <v>36061.200000000004</v>
      </c>
      <c r="X5">
        <f t="shared" si="2"/>
        <v>11148921</v>
      </c>
      <c r="Z5">
        <f t="shared" si="3"/>
        <v>10.93221073459743</v>
      </c>
      <c r="AA5">
        <f t="shared" si="4"/>
        <v>0.13221073459742883</v>
      </c>
      <c r="AB5" s="40" t="s">
        <v>116</v>
      </c>
      <c r="AC5">
        <f>_xlfn.STDEV.P(AA3:AA50000)</f>
        <v>0.41610478605515266</v>
      </c>
    </row>
    <row r="6" spans="17:29" x14ac:dyDescent="0.25">
      <c r="Q6" t="s">
        <v>103</v>
      </c>
      <c r="R6">
        <f>SUMIF(V3:V50000,"=1",U3:U50000)</f>
        <v>398960</v>
      </c>
      <c r="T6">
        <f>Kalibratiemetingen!G23</f>
        <v>10.8</v>
      </c>
      <c r="U6">
        <f>Kalibratiemetingen!C23</f>
        <v>3097</v>
      </c>
      <c r="V6">
        <f t="shared" si="0"/>
        <v>1</v>
      </c>
      <c r="W6">
        <f t="shared" si="1"/>
        <v>33447.600000000006</v>
      </c>
      <c r="X6">
        <f t="shared" si="2"/>
        <v>9591409</v>
      </c>
      <c r="Z6">
        <f t="shared" si="3"/>
        <v>10.598330625262847</v>
      </c>
      <c r="AA6">
        <f t="shared" si="4"/>
        <v>0.20166937473715407</v>
      </c>
      <c r="AB6" s="40" t="s">
        <v>117</v>
      </c>
      <c r="AC6">
        <f>_xlfn.STDEV.S(AA3:AA50000)</f>
        <v>0.41857427234104794</v>
      </c>
    </row>
    <row r="7" spans="17:29" x14ac:dyDescent="0.25">
      <c r="Q7" t="s">
        <v>104</v>
      </c>
      <c r="R7">
        <f>SUMIF(V3:V50000,"=1",T3:T50000)</f>
        <v>1088.0999999999999</v>
      </c>
      <c r="T7">
        <f>Kalibratiemetingen!G27</f>
        <v>10.8</v>
      </c>
      <c r="U7">
        <f>Kalibratiemetingen!C27</f>
        <v>3076</v>
      </c>
      <c r="V7">
        <f t="shared" si="0"/>
        <v>1</v>
      </c>
      <c r="W7">
        <f t="shared" si="1"/>
        <v>33220.800000000003</v>
      </c>
      <c r="X7">
        <f t="shared" si="2"/>
        <v>9461776</v>
      </c>
      <c r="Z7">
        <f t="shared" si="3"/>
        <v>10.569357557923894</v>
      </c>
      <c r="AA7">
        <f t="shared" si="4"/>
        <v>0.23064244207610685</v>
      </c>
    </row>
    <row r="8" spans="17:29" x14ac:dyDescent="0.25">
      <c r="Q8" t="s">
        <v>106</v>
      </c>
      <c r="R8">
        <f>SUMIF(V3:V50000,"=1",X3:X500000)</f>
        <v>1933268714</v>
      </c>
      <c r="T8">
        <f>Kalibratiemetingen!G25</f>
        <v>10.8</v>
      </c>
      <c r="U8">
        <f>Kalibratiemetingen!C25</f>
        <v>2723</v>
      </c>
      <c r="V8">
        <f t="shared" si="0"/>
        <v>1</v>
      </c>
      <c r="W8">
        <f t="shared" si="1"/>
        <v>29408.400000000001</v>
      </c>
      <c r="X8">
        <f t="shared" si="2"/>
        <v>7414729</v>
      </c>
      <c r="Z8">
        <f t="shared" si="3"/>
        <v>10.08233409265485</v>
      </c>
      <c r="AA8">
        <f t="shared" si="4"/>
        <v>0.71766590734515034</v>
      </c>
    </row>
    <row r="9" spans="17:29" x14ac:dyDescent="0.25">
      <c r="T9">
        <f>Kalibratiemetingen!G71</f>
        <v>10.9</v>
      </c>
      <c r="U9">
        <f>Kalibratiemetingen!C71</f>
        <v>3469</v>
      </c>
      <c r="V9">
        <f t="shared" si="0"/>
        <v>1</v>
      </c>
      <c r="W9">
        <f t="shared" si="1"/>
        <v>37812.1</v>
      </c>
      <c r="X9">
        <f t="shared" si="2"/>
        <v>12033961</v>
      </c>
      <c r="Z9">
        <f t="shared" si="3"/>
        <v>11.111567818124275</v>
      </c>
      <c r="AA9">
        <f t="shared" si="4"/>
        <v>0.21156781812427461</v>
      </c>
    </row>
    <row r="10" spans="17:29" x14ac:dyDescent="0.25">
      <c r="Q10" t="s">
        <v>107</v>
      </c>
      <c r="R10">
        <f>R2+R3*R6</f>
        <v>-83733.935294116847</v>
      </c>
      <c r="T10">
        <f>Kalibratiemetingen!G20</f>
        <v>11</v>
      </c>
      <c r="U10">
        <f>Kalibratiemetingen!C20</f>
        <v>3546</v>
      </c>
      <c r="V10">
        <f t="shared" si="0"/>
        <v>1</v>
      </c>
      <c r="W10">
        <f t="shared" si="1"/>
        <v>39006</v>
      </c>
      <c r="X10">
        <f t="shared" si="2"/>
        <v>12574116</v>
      </c>
      <c r="Z10">
        <f t="shared" si="3"/>
        <v>11.217802398367096</v>
      </c>
      <c r="AA10">
        <f t="shared" si="4"/>
        <v>0.21780239836709647</v>
      </c>
    </row>
    <row r="11" spans="17:29" x14ac:dyDescent="0.25">
      <c r="Q11" t="s">
        <v>108</v>
      </c>
      <c r="R11">
        <f>-R8+(R6*R6)/R1</f>
        <v>-60691283.411764622</v>
      </c>
      <c r="T11">
        <f>Kalibratiemetingen!G81</f>
        <v>11</v>
      </c>
      <c r="U11">
        <f>Kalibratiemetingen!C81</f>
        <v>3045</v>
      </c>
      <c r="V11">
        <f t="shared" si="0"/>
        <v>1</v>
      </c>
      <c r="W11">
        <f t="shared" si="1"/>
        <v>33495</v>
      </c>
      <c r="X11">
        <f t="shared" si="2"/>
        <v>9272025</v>
      </c>
      <c r="Z11">
        <f t="shared" si="3"/>
        <v>10.526587791852108</v>
      </c>
      <c r="AA11">
        <f t="shared" si="4"/>
        <v>0.47341220814789153</v>
      </c>
    </row>
    <row r="12" spans="17:29" x14ac:dyDescent="0.25">
      <c r="T12">
        <f>Kalibratiemetingen!G84</f>
        <v>11.1</v>
      </c>
      <c r="U12">
        <f>Kalibratiemetingen!C84</f>
        <v>3347</v>
      </c>
      <c r="V12">
        <f t="shared" si="0"/>
        <v>1</v>
      </c>
      <c r="W12">
        <f t="shared" si="1"/>
        <v>37151.699999999997</v>
      </c>
      <c r="X12">
        <f t="shared" si="2"/>
        <v>11202409</v>
      </c>
      <c r="Z12">
        <f t="shared" si="3"/>
        <v>10.943248093583698</v>
      </c>
      <c r="AA12">
        <f t="shared" si="4"/>
        <v>0.15675190641630188</v>
      </c>
    </row>
    <row r="13" spans="17:29" x14ac:dyDescent="0.25">
      <c r="Q13" t="s">
        <v>92</v>
      </c>
      <c r="R13">
        <f>R10/R11</f>
        <v>1.3796698732834105E-3</v>
      </c>
      <c r="T13">
        <f>Kalibratiemetingen!G17</f>
        <v>11.2</v>
      </c>
      <c r="U13">
        <f>Kalibratiemetingen!C17</f>
        <v>3713</v>
      </c>
      <c r="V13">
        <f t="shared" si="0"/>
        <v>1</v>
      </c>
      <c r="W13">
        <f t="shared" si="1"/>
        <v>41585.599999999999</v>
      </c>
      <c r="X13">
        <f t="shared" si="2"/>
        <v>13786369</v>
      </c>
      <c r="Z13">
        <f t="shared" si="3"/>
        <v>11.448207267205426</v>
      </c>
      <c r="AA13">
        <f t="shared" si="4"/>
        <v>0.24820726720542652</v>
      </c>
    </row>
    <row r="14" spans="17:29" x14ac:dyDescent="0.25">
      <c r="Q14" t="s">
        <v>93</v>
      </c>
      <c r="R14">
        <f>R3-R13*R4</f>
        <v>6.3254930277041233</v>
      </c>
      <c r="T14">
        <f>Kalibratiemetingen!G16</f>
        <v>11.2</v>
      </c>
      <c r="U14">
        <f>Kalibratiemetingen!C16</f>
        <v>3614</v>
      </c>
      <c r="V14">
        <f t="shared" si="0"/>
        <v>1</v>
      </c>
      <c r="W14">
        <f t="shared" si="1"/>
        <v>40476.799999999996</v>
      </c>
      <c r="X14">
        <f t="shared" si="2"/>
        <v>13060996</v>
      </c>
      <c r="Z14">
        <f t="shared" si="3"/>
        <v>11.311619949750369</v>
      </c>
      <c r="AA14">
        <f t="shared" si="4"/>
        <v>0.11161994975037004</v>
      </c>
    </row>
    <row r="15" spans="17:29" x14ac:dyDescent="0.25">
      <c r="T15">
        <f>Kalibratiemetingen!G38</f>
        <v>11.4</v>
      </c>
      <c r="U15">
        <f>Kalibratiemetingen!C38</f>
        <v>3899</v>
      </c>
      <c r="V15">
        <f t="shared" si="0"/>
        <v>1</v>
      </c>
      <c r="W15">
        <f t="shared" si="1"/>
        <v>44448.6</v>
      </c>
      <c r="X15">
        <f t="shared" si="2"/>
        <v>15202201</v>
      </c>
      <c r="Z15">
        <f t="shared" si="3"/>
        <v>11.704825863636142</v>
      </c>
      <c r="AA15">
        <f t="shared" si="4"/>
        <v>0.30482586363614139</v>
      </c>
    </row>
    <row r="16" spans="17:29" x14ac:dyDescent="0.25">
      <c r="T16">
        <f>Kalibratiemetingen!G73</f>
        <v>11.4</v>
      </c>
      <c r="U16">
        <f>Kalibratiemetingen!C73</f>
        <v>3842</v>
      </c>
      <c r="V16">
        <f t="shared" si="0"/>
        <v>1</v>
      </c>
      <c r="W16">
        <f t="shared" si="1"/>
        <v>43798.8</v>
      </c>
      <c r="X16">
        <f t="shared" si="2"/>
        <v>14760964</v>
      </c>
      <c r="Z16">
        <f t="shared" si="3"/>
        <v>11.626184680858987</v>
      </c>
      <c r="AA16">
        <f t="shared" si="4"/>
        <v>0.22618468085898691</v>
      </c>
    </row>
    <row r="17" spans="20:27" x14ac:dyDescent="0.25">
      <c r="T17">
        <f>Kalibratiemetingen!G92</f>
        <v>11.5</v>
      </c>
      <c r="U17">
        <f>Kalibratiemetingen!C92</f>
        <v>3995</v>
      </c>
      <c r="V17">
        <f t="shared" si="0"/>
        <v>1</v>
      </c>
      <c r="W17">
        <f t="shared" si="1"/>
        <v>45942.5</v>
      </c>
      <c r="X17">
        <f t="shared" si="2"/>
        <v>15960025</v>
      </c>
      <c r="Z17">
        <f t="shared" si="3"/>
        <v>11.837274171471348</v>
      </c>
      <c r="AA17">
        <f t="shared" si="4"/>
        <v>0.33727417147134808</v>
      </c>
    </row>
    <row r="18" spans="20:27" x14ac:dyDescent="0.25">
      <c r="T18">
        <f>Kalibratiemetingen!G93</f>
        <v>11.6</v>
      </c>
      <c r="U18">
        <f>Kalibratiemetingen!C93</f>
        <v>4108</v>
      </c>
      <c r="V18">
        <f t="shared" si="0"/>
        <v>1</v>
      </c>
      <c r="W18">
        <f t="shared" si="1"/>
        <v>47652.799999999996</v>
      </c>
      <c r="X18">
        <f t="shared" si="2"/>
        <v>16875664</v>
      </c>
      <c r="Z18">
        <f t="shared" si="3"/>
        <v>11.993176867152373</v>
      </c>
      <c r="AA18">
        <f t="shared" si="4"/>
        <v>0.39317686715237343</v>
      </c>
    </row>
    <row r="19" spans="20:27" x14ac:dyDescent="0.25">
      <c r="T19">
        <f>Kalibratiemetingen!G40</f>
        <v>11.6</v>
      </c>
      <c r="U19">
        <f>Kalibratiemetingen!C40</f>
        <v>4076</v>
      </c>
      <c r="V19">
        <f t="shared" si="0"/>
        <v>1</v>
      </c>
      <c r="W19">
        <f t="shared" si="1"/>
        <v>47281.599999999999</v>
      </c>
      <c r="X19">
        <f t="shared" si="2"/>
        <v>16613776</v>
      </c>
      <c r="Z19">
        <f t="shared" si="3"/>
        <v>11.949027431207305</v>
      </c>
      <c r="AA19">
        <f t="shared" si="4"/>
        <v>0.34902743120730584</v>
      </c>
    </row>
    <row r="20" spans="20:27" x14ac:dyDescent="0.25">
      <c r="T20">
        <f>Kalibratiemetingen!G48</f>
        <v>11.6</v>
      </c>
      <c r="U20">
        <f>Kalibratiemetingen!C48</f>
        <v>3902</v>
      </c>
      <c r="V20">
        <f t="shared" si="0"/>
        <v>1</v>
      </c>
      <c r="W20">
        <f t="shared" si="1"/>
        <v>45263.199999999997</v>
      </c>
      <c r="X20">
        <f t="shared" si="2"/>
        <v>15225604</v>
      </c>
      <c r="Z20">
        <f t="shared" si="3"/>
        <v>11.70896487325599</v>
      </c>
      <c r="AA20">
        <f t="shared" si="4"/>
        <v>0.10896487325599047</v>
      </c>
    </row>
    <row r="21" spans="20:27" x14ac:dyDescent="0.25">
      <c r="T21">
        <f>Kalibratiemetingen!G66</f>
        <v>11.7</v>
      </c>
      <c r="U21">
        <f>Kalibratiemetingen!C66</f>
        <v>4255</v>
      </c>
      <c r="V21">
        <f t="shared" si="0"/>
        <v>1</v>
      </c>
      <c r="W21">
        <f t="shared" si="1"/>
        <v>49783.5</v>
      </c>
      <c r="X21">
        <f t="shared" si="2"/>
        <v>18105025</v>
      </c>
      <c r="Z21">
        <f t="shared" si="3"/>
        <v>12.195988338525034</v>
      </c>
      <c r="AA21">
        <f t="shared" si="4"/>
        <v>0.49598833852503432</v>
      </c>
    </row>
    <row r="22" spans="20:27" x14ac:dyDescent="0.25">
      <c r="T22">
        <f>Kalibratiemetingen!G22</f>
        <v>11.8</v>
      </c>
      <c r="U22">
        <f>Kalibratiemetingen!C22</f>
        <v>4329</v>
      </c>
      <c r="V22">
        <f t="shared" si="0"/>
        <v>1</v>
      </c>
      <c r="W22">
        <f t="shared" si="1"/>
        <v>51082.200000000004</v>
      </c>
      <c r="X22">
        <f t="shared" si="2"/>
        <v>18740241</v>
      </c>
      <c r="Z22">
        <f t="shared" si="3"/>
        <v>12.298083909148007</v>
      </c>
      <c r="AA22">
        <f t="shared" si="4"/>
        <v>0.49808390914800604</v>
      </c>
    </row>
    <row r="23" spans="20:27" x14ac:dyDescent="0.25">
      <c r="T23">
        <f>Kalibratiemetingen!G82</f>
        <v>11.8</v>
      </c>
      <c r="U23">
        <f>Kalibratiemetingen!C82</f>
        <v>4323</v>
      </c>
      <c r="V23">
        <f t="shared" si="0"/>
        <v>1</v>
      </c>
      <c r="W23">
        <f t="shared" si="1"/>
        <v>51011.4</v>
      </c>
      <c r="X23">
        <f t="shared" si="2"/>
        <v>18688329</v>
      </c>
      <c r="Z23">
        <f t="shared" si="3"/>
        <v>12.289805889908306</v>
      </c>
      <c r="AA23">
        <f t="shared" si="4"/>
        <v>0.48980588990830576</v>
      </c>
    </row>
    <row r="24" spans="20:27" x14ac:dyDescent="0.25">
      <c r="T24">
        <f>Kalibratiemetingen!G33</f>
        <v>11.8</v>
      </c>
      <c r="U24">
        <f>Kalibratiemetingen!C33</f>
        <v>4007</v>
      </c>
      <c r="V24">
        <f t="shared" si="0"/>
        <v>1</v>
      </c>
      <c r="W24">
        <f t="shared" si="1"/>
        <v>47282.600000000006</v>
      </c>
      <c r="X24">
        <f t="shared" si="2"/>
        <v>16056049</v>
      </c>
      <c r="Z24">
        <f t="shared" si="3"/>
        <v>11.853830209950749</v>
      </c>
      <c r="AA24">
        <f t="shared" si="4"/>
        <v>5.3830209950747943E-2</v>
      </c>
    </row>
    <row r="25" spans="20:27" x14ac:dyDescent="0.25">
      <c r="T25">
        <f>Kalibratiemetingen!G70</f>
        <v>11.9</v>
      </c>
      <c r="U25">
        <f>Kalibratiemetingen!C70</f>
        <v>4643</v>
      </c>
      <c r="V25">
        <f t="shared" si="0"/>
        <v>1</v>
      </c>
      <c r="W25">
        <f t="shared" si="1"/>
        <v>55251.700000000004</v>
      </c>
      <c r="X25">
        <f t="shared" si="2"/>
        <v>21557449</v>
      </c>
      <c r="Z25">
        <f t="shared" si="3"/>
        <v>12.731300249358998</v>
      </c>
      <c r="AA25">
        <f t="shared" si="4"/>
        <v>0.83130024935899804</v>
      </c>
    </row>
    <row r="26" spans="20:27" x14ac:dyDescent="0.25">
      <c r="T26">
        <f>Kalibratiemetingen!G57</f>
        <v>12</v>
      </c>
      <c r="U26">
        <f>Kalibratiemetingen!C57</f>
        <v>4691</v>
      </c>
      <c r="V26">
        <f t="shared" si="0"/>
        <v>1</v>
      </c>
      <c r="W26">
        <f t="shared" si="1"/>
        <v>56292</v>
      </c>
      <c r="X26">
        <f t="shared" si="2"/>
        <v>22005481</v>
      </c>
      <c r="Z26">
        <f t="shared" si="3"/>
        <v>12.797524403276601</v>
      </c>
      <c r="AA26">
        <f t="shared" si="4"/>
        <v>0.79752440327660068</v>
      </c>
    </row>
    <row r="27" spans="20:27" x14ac:dyDescent="0.25">
      <c r="T27">
        <f>Kalibratiemetingen!G47</f>
        <v>12</v>
      </c>
      <c r="U27">
        <f>Kalibratiemetingen!C47</f>
        <v>4106</v>
      </c>
      <c r="V27">
        <f t="shared" si="0"/>
        <v>1</v>
      </c>
      <c r="W27">
        <f t="shared" si="1"/>
        <v>49272</v>
      </c>
      <c r="X27">
        <f t="shared" si="2"/>
        <v>16859236</v>
      </c>
      <c r="Z27">
        <f t="shared" si="3"/>
        <v>11.990417527405807</v>
      </c>
      <c r="AA27">
        <f t="shared" si="4"/>
        <v>9.5824725941930922E-3</v>
      </c>
    </row>
    <row r="28" spans="20:27" x14ac:dyDescent="0.25">
      <c r="T28">
        <f>Kalibratiemetingen!G11</f>
        <v>12</v>
      </c>
      <c r="U28">
        <f>Kalibratiemetingen!C11</f>
        <v>3935</v>
      </c>
      <c r="V28">
        <f t="shared" si="0"/>
        <v>1</v>
      </c>
      <c r="W28">
        <f t="shared" si="1"/>
        <v>47220</v>
      </c>
      <c r="X28">
        <f t="shared" si="2"/>
        <v>15484225</v>
      </c>
      <c r="Z28">
        <f t="shared" si="3"/>
        <v>11.754493979074343</v>
      </c>
      <c r="AA28">
        <f t="shared" si="4"/>
        <v>0.24550602092565654</v>
      </c>
    </row>
    <row r="29" spans="20:27" x14ac:dyDescent="0.25">
      <c r="T29">
        <f>Kalibratiemetingen!G7</f>
        <v>12</v>
      </c>
      <c r="U29">
        <f>Kalibratiemetingen!C7</f>
        <v>3728</v>
      </c>
      <c r="V29">
        <f t="shared" si="0"/>
        <v>1</v>
      </c>
      <c r="W29">
        <f t="shared" si="1"/>
        <v>44736</v>
      </c>
      <c r="X29">
        <f t="shared" si="2"/>
        <v>13897984</v>
      </c>
      <c r="Z29">
        <f t="shared" si="3"/>
        <v>11.468902315304678</v>
      </c>
      <c r="AA29">
        <f t="shared" si="4"/>
        <v>0.5310976846953217</v>
      </c>
    </row>
    <row r="30" spans="20:27" x14ac:dyDescent="0.25">
      <c r="T30">
        <f>Kalibratiemetingen!G14</f>
        <v>12.1</v>
      </c>
      <c r="U30">
        <f>Kalibratiemetingen!C14</f>
        <v>4834</v>
      </c>
      <c r="V30">
        <f t="shared" si="0"/>
        <v>1</v>
      </c>
      <c r="W30">
        <f t="shared" si="1"/>
        <v>58491.4</v>
      </c>
      <c r="X30">
        <f t="shared" si="2"/>
        <v>23367556</v>
      </c>
      <c r="Z30">
        <f t="shared" si="3"/>
        <v>12.994817195156131</v>
      </c>
      <c r="AA30">
        <f t="shared" si="4"/>
        <v>0.89481719515613101</v>
      </c>
    </row>
    <row r="31" spans="20:27" x14ac:dyDescent="0.25">
      <c r="T31">
        <f>Kalibratiemetingen!G63</f>
        <v>12.3</v>
      </c>
      <c r="U31">
        <f>Kalibratiemetingen!C63</f>
        <v>4731</v>
      </c>
      <c r="V31">
        <f t="shared" si="0"/>
        <v>1</v>
      </c>
      <c r="W31">
        <f t="shared" si="1"/>
        <v>58191.3</v>
      </c>
      <c r="X31">
        <f t="shared" si="2"/>
        <v>22382361</v>
      </c>
      <c r="Z31">
        <f t="shared" si="3"/>
        <v>12.852711198207938</v>
      </c>
      <c r="AA31">
        <f t="shared" si="4"/>
        <v>0.55271119820793757</v>
      </c>
    </row>
    <row r="32" spans="20:27" x14ac:dyDescent="0.25">
      <c r="T32">
        <f>Kalibratiemetingen!G78</f>
        <v>12.3</v>
      </c>
      <c r="U32">
        <f>Kalibratiemetingen!C78</f>
        <v>4628</v>
      </c>
      <c r="V32">
        <f t="shared" si="0"/>
        <v>1</v>
      </c>
      <c r="W32">
        <f t="shared" si="1"/>
        <v>56924.4</v>
      </c>
      <c r="X32">
        <f t="shared" si="2"/>
        <v>21418384</v>
      </c>
      <c r="Z32">
        <f t="shared" si="3"/>
        <v>12.710605201259746</v>
      </c>
      <c r="AA32">
        <f t="shared" si="4"/>
        <v>0.4106052012597452</v>
      </c>
    </row>
    <row r="33" spans="20:27" x14ac:dyDescent="0.25">
      <c r="T33">
        <f>Kalibratiemetingen!G86</f>
        <v>12.3</v>
      </c>
      <c r="U33">
        <f>Kalibratiemetingen!C86</f>
        <v>4369</v>
      </c>
      <c r="V33">
        <f t="shared" si="0"/>
        <v>1</v>
      </c>
      <c r="W33">
        <f t="shared" si="1"/>
        <v>53738.700000000004</v>
      </c>
      <c r="X33">
        <f t="shared" si="2"/>
        <v>19088161</v>
      </c>
      <c r="Z33">
        <f t="shared" si="3"/>
        <v>12.353270704079343</v>
      </c>
      <c r="AA33">
        <f t="shared" si="4"/>
        <v>5.3270704079341868E-2</v>
      </c>
    </row>
    <row r="34" spans="20:27" x14ac:dyDescent="0.25">
      <c r="T34">
        <f>Kalibratiemetingen!G52</f>
        <v>12.5</v>
      </c>
      <c r="U34">
        <f>Kalibratiemetingen!C52</f>
        <v>4960</v>
      </c>
      <c r="V34">
        <f t="shared" si="0"/>
        <v>1</v>
      </c>
      <c r="W34">
        <f t="shared" si="1"/>
        <v>62000</v>
      </c>
      <c r="X34">
        <f t="shared" si="2"/>
        <v>24601600</v>
      </c>
      <c r="Z34">
        <f t="shared" si="3"/>
        <v>13.16865559918984</v>
      </c>
      <c r="AA34">
        <f t="shared" si="4"/>
        <v>0.66865559918984019</v>
      </c>
    </row>
    <row r="35" spans="20:27" x14ac:dyDescent="0.25">
      <c r="T35">
        <f>Kalibratiemetingen!G90</f>
        <v>12.5</v>
      </c>
      <c r="U35">
        <f>Kalibratiemetingen!C90</f>
        <v>4657</v>
      </c>
      <c r="V35">
        <f t="shared" si="0"/>
        <v>1</v>
      </c>
      <c r="W35">
        <f t="shared" si="1"/>
        <v>58212.5</v>
      </c>
      <c r="X35">
        <f t="shared" si="2"/>
        <v>21687649</v>
      </c>
      <c r="Z35">
        <f t="shared" si="3"/>
        <v>12.750615627584967</v>
      </c>
      <c r="AA35">
        <f t="shared" si="4"/>
        <v>0.25061562758496692</v>
      </c>
    </row>
    <row r="36" spans="20:27" x14ac:dyDescent="0.25">
      <c r="T36">
        <f>Kalibratiemetingen!G46</f>
        <v>12.5</v>
      </c>
      <c r="U36">
        <f>Kalibratiemetingen!C46</f>
        <v>4590</v>
      </c>
      <c r="V36">
        <f t="shared" si="0"/>
        <v>1</v>
      </c>
      <c r="W36">
        <f t="shared" si="1"/>
        <v>57375</v>
      </c>
      <c r="X36">
        <f t="shared" si="2"/>
        <v>21068100</v>
      </c>
      <c r="Z36">
        <f t="shared" si="3"/>
        <v>12.658177746074976</v>
      </c>
      <c r="AA36">
        <f t="shared" si="4"/>
        <v>0.15817774607497626</v>
      </c>
    </row>
    <row r="37" spans="20:27" x14ac:dyDescent="0.25">
      <c r="T37">
        <f>Kalibratiemetingen!G91</f>
        <v>12.6</v>
      </c>
      <c r="U37">
        <f>Kalibratiemetingen!C91</f>
        <v>4885</v>
      </c>
      <c r="V37">
        <f t="shared" si="0"/>
        <v>1</v>
      </c>
      <c r="W37">
        <f t="shared" si="1"/>
        <v>61551</v>
      </c>
      <c r="X37">
        <f t="shared" si="2"/>
        <v>23863225</v>
      </c>
      <c r="Z37">
        <f t="shared" si="3"/>
        <v>13.065180358693583</v>
      </c>
      <c r="AA37">
        <f t="shared" si="4"/>
        <v>0.46518035869358343</v>
      </c>
    </row>
    <row r="38" spans="20:27" x14ac:dyDescent="0.25">
      <c r="T38">
        <f>Kalibratiemetingen!G32</f>
        <v>12.6</v>
      </c>
      <c r="U38">
        <f>Kalibratiemetingen!C32</f>
        <v>4857</v>
      </c>
      <c r="V38">
        <f t="shared" si="0"/>
        <v>1</v>
      </c>
      <c r="W38">
        <f t="shared" si="1"/>
        <v>61198.2</v>
      </c>
      <c r="X38">
        <f t="shared" si="2"/>
        <v>23590449</v>
      </c>
      <c r="Z38">
        <f t="shared" si="3"/>
        <v>13.026549602241648</v>
      </c>
      <c r="AA38">
        <f t="shared" si="4"/>
        <v>0.42654960224164817</v>
      </c>
    </row>
    <row r="39" spans="20:27" x14ac:dyDescent="0.25">
      <c r="T39">
        <f>Kalibratiemetingen!G44</f>
        <v>12.6</v>
      </c>
      <c r="U39">
        <f>Kalibratiemetingen!C44</f>
        <v>4788</v>
      </c>
      <c r="V39">
        <f t="shared" si="0"/>
        <v>1</v>
      </c>
      <c r="W39">
        <f t="shared" si="1"/>
        <v>60328.799999999996</v>
      </c>
      <c r="X39">
        <f t="shared" si="2"/>
        <v>22924944</v>
      </c>
      <c r="Z39">
        <f t="shared" si="3"/>
        <v>12.931352380985093</v>
      </c>
      <c r="AA39">
        <f t="shared" si="4"/>
        <v>0.33135238098509312</v>
      </c>
    </row>
    <row r="40" spans="20:27" x14ac:dyDescent="0.25">
      <c r="T40">
        <f>Kalibratiemetingen!G76</f>
        <v>12.7</v>
      </c>
      <c r="U40">
        <f>Kalibratiemetingen!C76</f>
        <v>4795</v>
      </c>
      <c r="V40">
        <f t="shared" si="0"/>
        <v>1</v>
      </c>
      <c r="W40">
        <f t="shared" si="1"/>
        <v>60896.5</v>
      </c>
      <c r="X40">
        <f t="shared" si="2"/>
        <v>22992025</v>
      </c>
      <c r="Z40">
        <f t="shared" si="3"/>
        <v>12.941010070098077</v>
      </c>
      <c r="AA40">
        <f t="shared" si="4"/>
        <v>0.24101007009807773</v>
      </c>
    </row>
    <row r="41" spans="20:27" x14ac:dyDescent="0.25">
      <c r="T41">
        <f>Kalibratiemetingen!G42</f>
        <v>12.7</v>
      </c>
      <c r="U41">
        <f>Kalibratiemetingen!C42</f>
        <v>4731</v>
      </c>
      <c r="V41">
        <f t="shared" si="0"/>
        <v>1</v>
      </c>
      <c r="W41">
        <f t="shared" si="1"/>
        <v>60083.7</v>
      </c>
      <c r="X41">
        <f t="shared" si="2"/>
        <v>22382361</v>
      </c>
      <c r="Z41">
        <f t="shared" si="3"/>
        <v>12.852711198207938</v>
      </c>
      <c r="AA41">
        <f t="shared" si="4"/>
        <v>0.15271119820793899</v>
      </c>
    </row>
    <row r="42" spans="20:27" x14ac:dyDescent="0.25">
      <c r="T42">
        <f>Kalibratiemetingen!G60</f>
        <v>12.8</v>
      </c>
      <c r="U42">
        <f>Kalibratiemetingen!C60</f>
        <v>5089</v>
      </c>
      <c r="V42">
        <f t="shared" si="0"/>
        <v>1</v>
      </c>
      <c r="W42">
        <f t="shared" si="1"/>
        <v>65139.200000000004</v>
      </c>
      <c r="X42">
        <f t="shared" si="2"/>
        <v>25897921</v>
      </c>
      <c r="Z42">
        <f t="shared" si="3"/>
        <v>13.346633012843398</v>
      </c>
      <c r="AA42">
        <f t="shared" si="4"/>
        <v>0.54663301284339738</v>
      </c>
    </row>
    <row r="43" spans="20:27" x14ac:dyDescent="0.25">
      <c r="T43">
        <f>Kalibratiemetingen!G37</f>
        <v>12.8</v>
      </c>
      <c r="U43">
        <f>Kalibratiemetingen!C37</f>
        <v>4876</v>
      </c>
      <c r="V43">
        <f t="shared" si="0"/>
        <v>1</v>
      </c>
      <c r="W43">
        <f t="shared" si="1"/>
        <v>62412.800000000003</v>
      </c>
      <c r="X43">
        <f t="shared" si="2"/>
        <v>23775376</v>
      </c>
      <c r="Z43">
        <f t="shared" si="3"/>
        <v>13.052763329834033</v>
      </c>
      <c r="AA43">
        <f t="shared" si="4"/>
        <v>0.25276332983403194</v>
      </c>
    </row>
    <row r="44" spans="20:27" x14ac:dyDescent="0.25">
      <c r="T44">
        <f>Kalibratiemetingen!G65</f>
        <v>12.9</v>
      </c>
      <c r="U44">
        <f>Kalibratiemetingen!C65</f>
        <v>5180</v>
      </c>
      <c r="V44">
        <f t="shared" si="0"/>
        <v>1</v>
      </c>
      <c r="W44">
        <f t="shared" si="1"/>
        <v>66822</v>
      </c>
      <c r="X44">
        <f t="shared" si="2"/>
        <v>26832400</v>
      </c>
      <c r="Z44">
        <f t="shared" si="3"/>
        <v>13.47218297131219</v>
      </c>
      <c r="AA44">
        <f t="shared" si="4"/>
        <v>0.57218297131218954</v>
      </c>
    </row>
    <row r="45" spans="20:27" x14ac:dyDescent="0.25">
      <c r="T45">
        <f>Kalibratiemetingen!G51</f>
        <v>12.9</v>
      </c>
      <c r="U45">
        <f>Kalibratiemetingen!C51</f>
        <v>5110</v>
      </c>
      <c r="V45">
        <f t="shared" si="0"/>
        <v>1</v>
      </c>
      <c r="W45">
        <f t="shared" si="1"/>
        <v>65919</v>
      </c>
      <c r="X45">
        <f t="shared" si="2"/>
        <v>26112100</v>
      </c>
      <c r="Z45">
        <f t="shared" si="3"/>
        <v>13.375606080182351</v>
      </c>
      <c r="AA45">
        <f t="shared" si="4"/>
        <v>0.47560608018235051</v>
      </c>
    </row>
    <row r="46" spans="20:27" x14ac:dyDescent="0.25">
      <c r="T46">
        <f>Kalibratiemetingen!G83</f>
        <v>12.9</v>
      </c>
      <c r="U46">
        <f>Kalibratiemetingen!C83</f>
        <v>4994</v>
      </c>
      <c r="V46">
        <f t="shared" si="0"/>
        <v>1</v>
      </c>
      <c r="W46">
        <f t="shared" si="1"/>
        <v>64422.6</v>
      </c>
      <c r="X46">
        <f t="shared" si="2"/>
        <v>24940036</v>
      </c>
      <c r="Z46">
        <f t="shared" si="3"/>
        <v>13.215564374881474</v>
      </c>
      <c r="AA46">
        <f t="shared" si="4"/>
        <v>0.3155643748814736</v>
      </c>
    </row>
    <row r="47" spans="20:27" x14ac:dyDescent="0.25">
      <c r="T47">
        <f>Kalibratiemetingen!G50</f>
        <v>12.9</v>
      </c>
      <c r="U47">
        <f>Kalibratiemetingen!C50</f>
        <v>4844</v>
      </c>
      <c r="V47">
        <f t="shared" si="0"/>
        <v>1</v>
      </c>
      <c r="W47">
        <f t="shared" si="1"/>
        <v>62487.6</v>
      </c>
      <c r="X47">
        <f t="shared" si="2"/>
        <v>23464336</v>
      </c>
      <c r="Z47">
        <f t="shared" si="3"/>
        <v>13.008613893888963</v>
      </c>
      <c r="AA47">
        <f t="shared" si="4"/>
        <v>0.10861389388896292</v>
      </c>
    </row>
    <row r="48" spans="20:27" x14ac:dyDescent="0.25">
      <c r="T48">
        <f>Kalibratiemetingen!G64</f>
        <v>13</v>
      </c>
      <c r="U48">
        <f>Kalibratiemetingen!C64</f>
        <v>5212</v>
      </c>
      <c r="V48">
        <f t="shared" si="0"/>
        <v>1</v>
      </c>
      <c r="W48">
        <f t="shared" si="1"/>
        <v>67756</v>
      </c>
      <c r="X48">
        <f t="shared" si="2"/>
        <v>27164944</v>
      </c>
      <c r="Z48">
        <f t="shared" si="3"/>
        <v>13.516332407257259</v>
      </c>
      <c r="AA48">
        <f t="shared" si="4"/>
        <v>0.51633240725725926</v>
      </c>
    </row>
    <row r="49" spans="20:27" x14ac:dyDescent="0.25">
      <c r="T49">
        <f>Kalibratiemetingen!G62</f>
        <v>13</v>
      </c>
      <c r="U49">
        <f>Kalibratiemetingen!C62</f>
        <v>5037</v>
      </c>
      <c r="V49">
        <f t="shared" si="0"/>
        <v>1</v>
      </c>
      <c r="W49">
        <f t="shared" si="1"/>
        <v>65481</v>
      </c>
      <c r="X49">
        <f t="shared" si="2"/>
        <v>25371369</v>
      </c>
      <c r="Z49">
        <f t="shared" si="3"/>
        <v>13.274890179432662</v>
      </c>
      <c r="AA49">
        <f t="shared" si="4"/>
        <v>0.2748901794326617</v>
      </c>
    </row>
    <row r="50" spans="20:27" x14ac:dyDescent="0.25">
      <c r="T50">
        <f>Kalibratiemetingen!G35</f>
        <v>13.1</v>
      </c>
      <c r="U50">
        <f>Kalibratiemetingen!C35</f>
        <v>5386</v>
      </c>
      <c r="V50">
        <f t="shared" si="0"/>
        <v>1</v>
      </c>
      <c r="W50">
        <f t="shared" si="1"/>
        <v>70556.599999999991</v>
      </c>
      <c r="X50">
        <f t="shared" si="2"/>
        <v>29008996</v>
      </c>
      <c r="Z50">
        <f t="shared" si="3"/>
        <v>13.756394965208571</v>
      </c>
      <c r="AA50">
        <f t="shared" si="4"/>
        <v>0.65639496520857143</v>
      </c>
    </row>
    <row r="51" spans="20:27" x14ac:dyDescent="0.25">
      <c r="T51">
        <f>Kalibratiemetingen!G34</f>
        <v>13.1</v>
      </c>
      <c r="U51">
        <f>Kalibratiemetingen!C34</f>
        <v>5068</v>
      </c>
      <c r="V51">
        <f t="shared" si="0"/>
        <v>1</v>
      </c>
      <c r="W51">
        <f t="shared" si="1"/>
        <v>66390.8</v>
      </c>
      <c r="X51">
        <f t="shared" si="2"/>
        <v>25684624</v>
      </c>
      <c r="Z51">
        <f t="shared" si="3"/>
        <v>13.317659945504447</v>
      </c>
      <c r="AA51">
        <f t="shared" si="4"/>
        <v>0.21765994550444745</v>
      </c>
    </row>
    <row r="52" spans="20:27" x14ac:dyDescent="0.25">
      <c r="T52">
        <f>Kalibratiemetingen!G30</f>
        <v>13.1</v>
      </c>
      <c r="U52">
        <f>Kalibratiemetingen!C30</f>
        <v>4905</v>
      </c>
      <c r="V52">
        <f t="shared" si="0"/>
        <v>1</v>
      </c>
      <c r="W52">
        <f t="shared" si="1"/>
        <v>64255.5</v>
      </c>
      <c r="X52">
        <f t="shared" si="2"/>
        <v>24059025</v>
      </c>
      <c r="Z52">
        <f t="shared" si="3"/>
        <v>13.092773756159252</v>
      </c>
      <c r="AA52">
        <f t="shared" si="4"/>
        <v>7.2262438407477703E-3</v>
      </c>
    </row>
    <row r="53" spans="20:27" x14ac:dyDescent="0.25">
      <c r="T53">
        <f>Kalibratiemetingen!G59</f>
        <v>13.2</v>
      </c>
      <c r="U53">
        <f>Kalibratiemetingen!C59</f>
        <v>5260</v>
      </c>
      <c r="V53">
        <f t="shared" si="0"/>
        <v>1</v>
      </c>
      <c r="W53">
        <f t="shared" si="1"/>
        <v>69432</v>
      </c>
      <c r="X53">
        <f t="shared" si="2"/>
        <v>27667600</v>
      </c>
      <c r="Z53">
        <f t="shared" si="3"/>
        <v>13.582556561174862</v>
      </c>
      <c r="AA53">
        <f t="shared" si="4"/>
        <v>0.38255656117486225</v>
      </c>
    </row>
    <row r="54" spans="20:27" x14ac:dyDescent="0.25">
      <c r="T54">
        <f>Kalibratiemetingen!G55</f>
        <v>13.2</v>
      </c>
      <c r="U54">
        <f>Kalibratiemetingen!C55</f>
        <v>5216</v>
      </c>
      <c r="V54">
        <f t="shared" si="0"/>
        <v>1</v>
      </c>
      <c r="W54">
        <f t="shared" si="1"/>
        <v>68851.199999999997</v>
      </c>
      <c r="X54">
        <f t="shared" si="2"/>
        <v>27206656</v>
      </c>
      <c r="Z54">
        <f t="shared" si="3"/>
        <v>13.521851086750392</v>
      </c>
      <c r="AA54">
        <f t="shared" si="4"/>
        <v>0.32185108675039231</v>
      </c>
    </row>
    <row r="55" spans="20:27" x14ac:dyDescent="0.25">
      <c r="T55">
        <f>Kalibratiemetingen!G74</f>
        <v>13.2</v>
      </c>
      <c r="U55">
        <f>Kalibratiemetingen!C74</f>
        <v>5114</v>
      </c>
      <c r="V55">
        <f t="shared" si="0"/>
        <v>1</v>
      </c>
      <c r="W55">
        <f t="shared" si="1"/>
        <v>67504.800000000003</v>
      </c>
      <c r="X55">
        <f t="shared" si="2"/>
        <v>26152996</v>
      </c>
      <c r="Z55">
        <f t="shared" si="3"/>
        <v>13.381124759675483</v>
      </c>
      <c r="AA55">
        <f t="shared" si="4"/>
        <v>0.18112475967548392</v>
      </c>
    </row>
    <row r="56" spans="20:27" x14ac:dyDescent="0.25">
      <c r="T56">
        <f>Kalibratiemetingen!G61</f>
        <v>13.2</v>
      </c>
      <c r="U56">
        <f>Kalibratiemetingen!C61</f>
        <v>4814</v>
      </c>
      <c r="V56">
        <f t="shared" si="0"/>
        <v>1</v>
      </c>
      <c r="W56">
        <f t="shared" si="1"/>
        <v>63544.799999999996</v>
      </c>
      <c r="X56">
        <f t="shared" si="2"/>
        <v>23174596</v>
      </c>
      <c r="Z56">
        <f t="shared" si="3"/>
        <v>12.967223797690462</v>
      </c>
      <c r="AA56">
        <f t="shared" si="4"/>
        <v>0.23277620230953744</v>
      </c>
    </row>
    <row r="57" spans="20:27" x14ac:dyDescent="0.25">
      <c r="T57">
        <f>Kalibratiemetingen!G58</f>
        <v>13.3</v>
      </c>
      <c r="U57">
        <f>Kalibratiemetingen!C58</f>
        <v>5522</v>
      </c>
      <c r="V57">
        <f t="shared" si="0"/>
        <v>1</v>
      </c>
      <c r="W57">
        <f t="shared" si="1"/>
        <v>73442.600000000006</v>
      </c>
      <c r="X57">
        <f t="shared" si="2"/>
        <v>30492484</v>
      </c>
      <c r="Z57">
        <f t="shared" si="3"/>
        <v>13.944030067975117</v>
      </c>
      <c r="AA57">
        <f t="shared" si="4"/>
        <v>0.64403006797511608</v>
      </c>
    </row>
    <row r="58" spans="20:27" x14ac:dyDescent="0.25">
      <c r="T58">
        <f>Kalibratiemetingen!G56</f>
        <v>13.3</v>
      </c>
      <c r="U58">
        <f>Kalibratiemetingen!C56</f>
        <v>5427</v>
      </c>
      <c r="V58">
        <f t="shared" si="0"/>
        <v>1</v>
      </c>
      <c r="W58">
        <f t="shared" si="1"/>
        <v>72179.100000000006</v>
      </c>
      <c r="X58">
        <f t="shared" si="2"/>
        <v>29452329</v>
      </c>
      <c r="Z58">
        <f t="shared" si="3"/>
        <v>13.812961430013193</v>
      </c>
      <c r="AA58">
        <f t="shared" si="4"/>
        <v>0.51296143001319194</v>
      </c>
    </row>
    <row r="59" spans="20:27" x14ac:dyDescent="0.25">
      <c r="T59">
        <f>Kalibratiemetingen!G72</f>
        <v>13.3</v>
      </c>
      <c r="U59">
        <f>Kalibratiemetingen!C72</f>
        <v>5365</v>
      </c>
      <c r="V59">
        <f t="shared" si="0"/>
        <v>1</v>
      </c>
      <c r="W59">
        <f t="shared" si="1"/>
        <v>71354.5</v>
      </c>
      <c r="X59">
        <f t="shared" si="2"/>
        <v>28783225</v>
      </c>
      <c r="Z59">
        <f t="shared" si="3"/>
        <v>13.72742189786962</v>
      </c>
      <c r="AA59">
        <f t="shared" si="4"/>
        <v>0.42742189786961937</v>
      </c>
    </row>
    <row r="60" spans="20:27" x14ac:dyDescent="0.25">
      <c r="T60">
        <f>Kalibratiemetingen!G24</f>
        <v>13.4</v>
      </c>
      <c r="U60">
        <f>Kalibratiemetingen!C24</f>
        <v>5232</v>
      </c>
      <c r="V60">
        <f t="shared" si="0"/>
        <v>1</v>
      </c>
      <c r="W60">
        <f t="shared" si="1"/>
        <v>70108.800000000003</v>
      </c>
      <c r="X60">
        <f t="shared" si="2"/>
        <v>27373824</v>
      </c>
      <c r="Z60">
        <f t="shared" si="3"/>
        <v>13.543925804722928</v>
      </c>
      <c r="AA60">
        <f t="shared" si="4"/>
        <v>0.14392580472292771</v>
      </c>
    </row>
    <row r="61" spans="20:27" x14ac:dyDescent="0.25">
      <c r="T61">
        <f>Kalibratiemetingen!G67</f>
        <v>13.5</v>
      </c>
      <c r="U61">
        <f>Kalibratiemetingen!C67</f>
        <v>5477</v>
      </c>
      <c r="V61">
        <f t="shared" si="0"/>
        <v>1</v>
      </c>
      <c r="W61">
        <f t="shared" si="1"/>
        <v>73939.5</v>
      </c>
      <c r="X61">
        <f t="shared" si="2"/>
        <v>29997529</v>
      </c>
      <c r="Z61">
        <f t="shared" si="3"/>
        <v>13.881944923677363</v>
      </c>
      <c r="AA61">
        <f t="shared" si="4"/>
        <v>0.38194492367736288</v>
      </c>
    </row>
    <row r="62" spans="20:27" x14ac:dyDescent="0.25">
      <c r="T62">
        <f>Kalibratiemetingen!G68</f>
        <v>13.5</v>
      </c>
      <c r="U62">
        <f>Kalibratiemetingen!C68</f>
        <v>5282</v>
      </c>
      <c r="V62">
        <f t="shared" si="0"/>
        <v>1</v>
      </c>
      <c r="W62">
        <f t="shared" si="1"/>
        <v>71307</v>
      </c>
      <c r="X62">
        <f t="shared" si="2"/>
        <v>27899524</v>
      </c>
      <c r="Z62">
        <f t="shared" si="3"/>
        <v>13.612909298387098</v>
      </c>
      <c r="AA62">
        <f t="shared" si="4"/>
        <v>0.11290929838709829</v>
      </c>
    </row>
    <row r="63" spans="20:27" x14ac:dyDescent="0.25">
      <c r="T63">
        <f>Kalibratiemetingen!G79</f>
        <v>13.5</v>
      </c>
      <c r="U63">
        <f>Kalibratiemetingen!C79</f>
        <v>5260</v>
      </c>
      <c r="V63">
        <f t="shared" si="0"/>
        <v>1</v>
      </c>
      <c r="W63">
        <f t="shared" si="1"/>
        <v>71010</v>
      </c>
      <c r="X63">
        <f t="shared" si="2"/>
        <v>27667600</v>
      </c>
      <c r="Z63">
        <f t="shared" si="3"/>
        <v>13.582556561174862</v>
      </c>
      <c r="AA63">
        <f t="shared" si="4"/>
        <v>8.2556561174861542E-2</v>
      </c>
    </row>
    <row r="64" spans="20:27" x14ac:dyDescent="0.25">
      <c r="T64">
        <f>Kalibratiemetingen!G87</f>
        <v>13.5</v>
      </c>
      <c r="U64">
        <f>Kalibratiemetingen!C87</f>
        <v>5078</v>
      </c>
      <c r="V64">
        <f t="shared" si="0"/>
        <v>1</v>
      </c>
      <c r="W64">
        <f t="shared" si="1"/>
        <v>68553</v>
      </c>
      <c r="X64">
        <f t="shared" si="2"/>
        <v>25786084</v>
      </c>
      <c r="Z64">
        <f t="shared" si="3"/>
        <v>13.331456644237281</v>
      </c>
      <c r="AA64">
        <f t="shared" si="4"/>
        <v>0.16854335576271851</v>
      </c>
    </row>
    <row r="65" spans="20:27" x14ac:dyDescent="0.25">
      <c r="T65">
        <f>Kalibratiemetingen!G88</f>
        <v>13.6</v>
      </c>
      <c r="U65">
        <f>Kalibratiemetingen!C88</f>
        <v>5183</v>
      </c>
      <c r="V65">
        <f t="shared" si="0"/>
        <v>1</v>
      </c>
      <c r="W65">
        <f t="shared" si="1"/>
        <v>70488.800000000003</v>
      </c>
      <c r="X65">
        <f t="shared" si="2"/>
        <v>26863489</v>
      </c>
      <c r="Z65">
        <f t="shared" si="3"/>
        <v>13.47632198093204</v>
      </c>
      <c r="AA65">
        <f t="shared" si="4"/>
        <v>0.12367801906795961</v>
      </c>
    </row>
    <row r="66" spans="20:27" x14ac:dyDescent="0.25">
      <c r="T66">
        <f>Kalibratiemetingen!G89</f>
        <v>13.6</v>
      </c>
      <c r="U66">
        <f>Kalibratiemetingen!C89</f>
        <v>5123</v>
      </c>
      <c r="V66">
        <f t="shared" si="0"/>
        <v>1</v>
      </c>
      <c r="W66">
        <f t="shared" si="1"/>
        <v>69672.800000000003</v>
      </c>
      <c r="X66">
        <f t="shared" si="2"/>
        <v>26245129</v>
      </c>
      <c r="Z66">
        <f t="shared" si="3"/>
        <v>13.393541788535035</v>
      </c>
      <c r="AA66">
        <f t="shared" si="4"/>
        <v>0.20645821146496424</v>
      </c>
    </row>
    <row r="67" spans="20:27" x14ac:dyDescent="0.25">
      <c r="T67">
        <f>Kalibratiemetingen!G45</f>
        <v>13.6</v>
      </c>
      <c r="U67">
        <f>Kalibratiemetingen!C45</f>
        <v>4985</v>
      </c>
      <c r="V67">
        <f t="shared" ref="V67:V130" si="5">IF(IF(T67&gt;0,1,0)+IF(U67&gt;0,1,0)=2,1,0)</f>
        <v>1</v>
      </c>
      <c r="W67">
        <f t="shared" si="1"/>
        <v>67796</v>
      </c>
      <c r="X67">
        <f t="shared" si="2"/>
        <v>24850225</v>
      </c>
      <c r="Z67">
        <f t="shared" si="3"/>
        <v>13.203147346021925</v>
      </c>
      <c r="AA67">
        <f t="shared" si="4"/>
        <v>0.39685265397807434</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13.746737276095587</v>
      </c>
      <c r="AA68">
        <f t="shared" ref="AA68:AA87" si="9">ABS(T68-Z68)</f>
        <v>4.6737276095587532E-2</v>
      </c>
    </row>
    <row r="69" spans="20:27" x14ac:dyDescent="0.25">
      <c r="T69">
        <f>Kalibratiemetingen!G29</f>
        <v>13.7</v>
      </c>
      <c r="U69">
        <f>Kalibratiemetingen!C29</f>
        <v>5222</v>
      </c>
      <c r="V69">
        <f t="shared" si="5"/>
        <v>1</v>
      </c>
      <c r="W69">
        <f t="shared" si="6"/>
        <v>71541.399999999994</v>
      </c>
      <c r="X69">
        <f t="shared" si="7"/>
        <v>27269284</v>
      </c>
      <c r="Z69">
        <f t="shared" si="8"/>
        <v>13.530129105990092</v>
      </c>
      <c r="AA69">
        <f t="shared" si="9"/>
        <v>0.1698708940099074</v>
      </c>
    </row>
    <row r="70" spans="20:27" x14ac:dyDescent="0.25">
      <c r="T70">
        <f>Kalibratiemetingen!G6</f>
        <v>13.7</v>
      </c>
      <c r="U70">
        <f>Kalibratiemetingen!C6</f>
        <v>4577</v>
      </c>
      <c r="V70">
        <f t="shared" si="5"/>
        <v>1</v>
      </c>
      <c r="W70">
        <f t="shared" si="6"/>
        <v>62704.899999999994</v>
      </c>
      <c r="X70">
        <f t="shared" si="7"/>
        <v>20948929</v>
      </c>
      <c r="Z70">
        <f t="shared" si="8"/>
        <v>12.640242037722292</v>
      </c>
      <c r="AA70">
        <f t="shared" si="9"/>
        <v>1.0597579622777076</v>
      </c>
    </row>
    <row r="71" spans="20:27" x14ac:dyDescent="0.25">
      <c r="T71">
        <f>Kalibratiemetingen!G21</f>
        <v>13.8</v>
      </c>
      <c r="U71">
        <f>Kalibratiemetingen!C21</f>
        <v>5720</v>
      </c>
      <c r="V71">
        <f t="shared" si="5"/>
        <v>1</v>
      </c>
      <c r="W71">
        <f t="shared" si="6"/>
        <v>78936</v>
      </c>
      <c r="X71">
        <f t="shared" si="7"/>
        <v>32718400</v>
      </c>
      <c r="Z71">
        <f t="shared" si="8"/>
        <v>14.217204702885232</v>
      </c>
      <c r="AA71">
        <f t="shared" si="9"/>
        <v>0.41720470288523082</v>
      </c>
    </row>
    <row r="72" spans="20:27" x14ac:dyDescent="0.25">
      <c r="T72">
        <f>Kalibratiemetingen!G36</f>
        <v>13.9</v>
      </c>
      <c r="U72">
        <f>Kalibratiemetingen!C36</f>
        <v>5589</v>
      </c>
      <c r="V72">
        <f t="shared" si="5"/>
        <v>1</v>
      </c>
      <c r="W72">
        <f t="shared" si="6"/>
        <v>77687.100000000006</v>
      </c>
      <c r="X72">
        <f t="shared" si="7"/>
        <v>31236921</v>
      </c>
      <c r="Z72">
        <f t="shared" si="8"/>
        <v>14.036467949485104</v>
      </c>
      <c r="AA72">
        <f t="shared" si="9"/>
        <v>0.13646794948510355</v>
      </c>
    </row>
    <row r="73" spans="20:27" x14ac:dyDescent="0.25">
      <c r="T73">
        <f>Kalibratiemetingen!G75</f>
        <v>13.9</v>
      </c>
      <c r="U73">
        <f>Kalibratiemetingen!C75</f>
        <v>5420</v>
      </c>
      <c r="V73">
        <f t="shared" si="5"/>
        <v>1</v>
      </c>
      <c r="W73">
        <f t="shared" si="6"/>
        <v>75338</v>
      </c>
      <c r="X73">
        <f t="shared" si="7"/>
        <v>29376400</v>
      </c>
      <c r="Z73">
        <f t="shared" si="8"/>
        <v>13.803303740900208</v>
      </c>
      <c r="AA73">
        <f t="shared" si="9"/>
        <v>9.6696259099791959E-2</v>
      </c>
    </row>
    <row r="74" spans="20:27" x14ac:dyDescent="0.25">
      <c r="T74">
        <f>Kalibratiemetingen!G54</f>
        <v>13.9</v>
      </c>
      <c r="U74">
        <f>Kalibratiemetingen!C54</f>
        <v>5348</v>
      </c>
      <c r="V74">
        <f t="shared" si="5"/>
        <v>1</v>
      </c>
      <c r="W74">
        <f t="shared" si="6"/>
        <v>74337.2</v>
      </c>
      <c r="X74">
        <f t="shared" si="7"/>
        <v>28601104</v>
      </c>
      <c r="Z74">
        <f t="shared" si="8"/>
        <v>13.703967510023801</v>
      </c>
      <c r="AA74">
        <f t="shared" si="9"/>
        <v>0.19603248997619893</v>
      </c>
    </row>
    <row r="75" spans="20:27" x14ac:dyDescent="0.25">
      <c r="T75">
        <f>Kalibratiemetingen!G39</f>
        <v>13.9</v>
      </c>
      <c r="U75">
        <f>Kalibratiemetingen!C39</f>
        <v>5294</v>
      </c>
      <c r="V75">
        <f t="shared" si="5"/>
        <v>1</v>
      </c>
      <c r="W75">
        <f t="shared" si="6"/>
        <v>73586.600000000006</v>
      </c>
      <c r="X75">
        <f t="shared" si="7"/>
        <v>28026436</v>
      </c>
      <c r="Z75">
        <f t="shared" si="8"/>
        <v>13.629465336866499</v>
      </c>
      <c r="AA75">
        <f t="shared" si="9"/>
        <v>0.2705346631335015</v>
      </c>
    </row>
    <row r="76" spans="20:27" x14ac:dyDescent="0.25">
      <c r="T76">
        <f>Kalibratiemetingen!G10</f>
        <v>13.9</v>
      </c>
      <c r="U76">
        <f>Kalibratiemetingen!C10</f>
        <v>5081</v>
      </c>
      <c r="V76">
        <f t="shared" si="5"/>
        <v>1</v>
      </c>
      <c r="W76">
        <f t="shared" si="6"/>
        <v>70625.900000000009</v>
      </c>
      <c r="X76">
        <f t="shared" si="7"/>
        <v>25816561</v>
      </c>
      <c r="Z76">
        <f t="shared" si="8"/>
        <v>13.335595653857132</v>
      </c>
      <c r="AA76">
        <f t="shared" si="9"/>
        <v>0.56440434614286872</v>
      </c>
    </row>
    <row r="77" spans="20:27" x14ac:dyDescent="0.25">
      <c r="T77">
        <f>Kalibratiemetingen!G53</f>
        <v>14</v>
      </c>
      <c r="U77">
        <f>Kalibratiemetingen!C53</f>
        <v>5283</v>
      </c>
      <c r="V77">
        <f t="shared" si="5"/>
        <v>1</v>
      </c>
      <c r="W77">
        <f t="shared" si="6"/>
        <v>73962</v>
      </c>
      <c r="X77">
        <f t="shared" si="7"/>
        <v>27910089</v>
      </c>
      <c r="Z77">
        <f t="shared" si="8"/>
        <v>13.61428896826038</v>
      </c>
      <c r="AA77">
        <f t="shared" si="9"/>
        <v>0.38571103173961951</v>
      </c>
    </row>
    <row r="78" spans="20:27" x14ac:dyDescent="0.25">
      <c r="T78">
        <f>Kalibratiemetingen!G28</f>
        <v>14.1</v>
      </c>
      <c r="U78">
        <f>Kalibratiemetingen!C28</f>
        <v>5479</v>
      </c>
      <c r="V78">
        <f t="shared" si="5"/>
        <v>1</v>
      </c>
      <c r="W78">
        <f t="shared" si="6"/>
        <v>77253.899999999994</v>
      </c>
      <c r="X78">
        <f t="shared" si="7"/>
        <v>30019441</v>
      </c>
      <c r="Z78">
        <f t="shared" si="8"/>
        <v>13.884704263423929</v>
      </c>
      <c r="AA78">
        <f t="shared" si="9"/>
        <v>0.2152957365760706</v>
      </c>
    </row>
    <row r="79" spans="20:27" x14ac:dyDescent="0.25">
      <c r="T79">
        <f>Kalibratiemetingen!G69</f>
        <v>14.4</v>
      </c>
      <c r="U79">
        <f>Kalibratiemetingen!C69</f>
        <v>5525</v>
      </c>
      <c r="V79">
        <f t="shared" si="5"/>
        <v>1</v>
      </c>
      <c r="W79">
        <f t="shared" si="6"/>
        <v>79560</v>
      </c>
      <c r="X79">
        <f t="shared" si="7"/>
        <v>30525625</v>
      </c>
      <c r="Z79">
        <f t="shared" si="8"/>
        <v>13.948169077594965</v>
      </c>
      <c r="AA79">
        <f t="shared" si="9"/>
        <v>0.4518309224050352</v>
      </c>
    </row>
    <row r="80" spans="20:27" x14ac:dyDescent="0.25">
      <c r="T80">
        <f>Kalibratiemetingen!G49</f>
        <v>14.5</v>
      </c>
      <c r="U80">
        <f>Kalibratiemetingen!C49</f>
        <v>5646</v>
      </c>
      <c r="V80">
        <f t="shared" si="5"/>
        <v>1</v>
      </c>
      <c r="W80">
        <f t="shared" si="6"/>
        <v>81867</v>
      </c>
      <c r="X80">
        <f t="shared" si="7"/>
        <v>31877316</v>
      </c>
      <c r="Z80">
        <f t="shared" si="8"/>
        <v>14.115109132262258</v>
      </c>
      <c r="AA80">
        <f t="shared" si="9"/>
        <v>0.38489086773774162</v>
      </c>
    </row>
    <row r="81" spans="20:27" x14ac:dyDescent="0.25">
      <c r="T81">
        <f>Kalibratiemetingen!G18</f>
        <v>14.5</v>
      </c>
      <c r="U81">
        <f>Kalibratiemetingen!C18</f>
        <v>4436</v>
      </c>
      <c r="V81">
        <f t="shared" si="5"/>
        <v>1</v>
      </c>
      <c r="W81">
        <f t="shared" si="6"/>
        <v>64322</v>
      </c>
      <c r="X81">
        <f t="shared" si="7"/>
        <v>19678096</v>
      </c>
      <c r="Z81">
        <f t="shared" si="8"/>
        <v>12.445708585589333</v>
      </c>
      <c r="AA81">
        <f t="shared" si="9"/>
        <v>2.0542914144106668</v>
      </c>
    </row>
    <row r="82" spans="20:27" x14ac:dyDescent="0.25">
      <c r="T82">
        <f>Kalibratiemetingen!G5</f>
        <v>14.6</v>
      </c>
      <c r="U82">
        <f>Kalibratiemetingen!C5</f>
        <v>5635</v>
      </c>
      <c r="V82">
        <f t="shared" si="5"/>
        <v>1</v>
      </c>
      <c r="W82">
        <f t="shared" si="6"/>
        <v>82271</v>
      </c>
      <c r="X82">
        <f t="shared" si="7"/>
        <v>31753225</v>
      </c>
      <c r="Z82">
        <f t="shared" si="8"/>
        <v>14.099932763656142</v>
      </c>
      <c r="AA82">
        <f t="shared" si="9"/>
        <v>0.50006723634385786</v>
      </c>
    </row>
    <row r="83" spans="20:27" x14ac:dyDescent="0.25">
      <c r="T83">
        <f>Kalibratiemetingen!G8</f>
        <v>14.6</v>
      </c>
      <c r="U83">
        <f>Kalibratiemetingen!C8</f>
        <v>5617</v>
      </c>
      <c r="V83">
        <f t="shared" si="5"/>
        <v>1</v>
      </c>
      <c r="W83">
        <f t="shared" si="6"/>
        <v>82008.2</v>
      </c>
      <c r="X83">
        <f t="shared" si="7"/>
        <v>31550689</v>
      </c>
      <c r="Z83">
        <f t="shared" si="8"/>
        <v>14.075098705937041</v>
      </c>
      <c r="AA83">
        <f t="shared" si="9"/>
        <v>0.52490129406295871</v>
      </c>
    </row>
    <row r="84" spans="20:27" x14ac:dyDescent="0.25">
      <c r="T84">
        <f>Kalibratiemetingen!G12</f>
        <v>14.8</v>
      </c>
      <c r="U84">
        <f>Kalibratiemetingen!C12</f>
        <v>5546</v>
      </c>
      <c r="V84">
        <f t="shared" si="5"/>
        <v>1</v>
      </c>
      <c r="W84">
        <f t="shared" si="6"/>
        <v>82080.800000000003</v>
      </c>
      <c r="X84">
        <f t="shared" si="7"/>
        <v>30758116</v>
      </c>
      <c r="Z84">
        <f t="shared" si="8"/>
        <v>13.977142144933918</v>
      </c>
      <c r="AA84">
        <f t="shared" si="9"/>
        <v>0.82285785506608278</v>
      </c>
    </row>
    <row r="85" spans="20:27" x14ac:dyDescent="0.25">
      <c r="T85">
        <f>Kalibratiemetingen!G15</f>
        <v>15.1</v>
      </c>
      <c r="U85">
        <f>Kalibratiemetingen!C15</f>
        <v>5908</v>
      </c>
      <c r="V85">
        <f t="shared" si="5"/>
        <v>1</v>
      </c>
      <c r="W85">
        <f t="shared" si="6"/>
        <v>89210.8</v>
      </c>
      <c r="X85">
        <f t="shared" si="7"/>
        <v>34904464</v>
      </c>
      <c r="Z85">
        <f t="shared" si="8"/>
        <v>14.476582639062512</v>
      </c>
      <c r="AA85">
        <f t="shared" si="9"/>
        <v>0.62341736093748779</v>
      </c>
    </row>
    <row r="86" spans="20:27" x14ac:dyDescent="0.25">
      <c r="T86">
        <f>Kalibratiemetingen!G9</f>
        <v>16.100000000000001</v>
      </c>
      <c r="U86">
        <f>Kalibratiemetingen!C9</f>
        <v>5908</v>
      </c>
      <c r="V86">
        <f t="shared" si="5"/>
        <v>1</v>
      </c>
      <c r="W86">
        <f t="shared" si="6"/>
        <v>95118.8</v>
      </c>
      <c r="X86">
        <f t="shared" si="7"/>
        <v>34904464</v>
      </c>
      <c r="Z86">
        <f t="shared" si="8"/>
        <v>14.476582639062512</v>
      </c>
      <c r="AA86">
        <f t="shared" si="9"/>
        <v>1.6234173609374896</v>
      </c>
    </row>
    <row r="87" spans="20:27" x14ac:dyDescent="0.25">
      <c r="T87">
        <f>Kalibratiemetingen!G4</f>
        <v>17.8</v>
      </c>
      <c r="U87">
        <f>Kalibratiemetingen!C4</f>
        <v>6274</v>
      </c>
      <c r="V87">
        <f t="shared" si="5"/>
        <v>1</v>
      </c>
      <c r="W87">
        <f t="shared" si="6"/>
        <v>111677.20000000001</v>
      </c>
      <c r="X87">
        <f t="shared" si="7"/>
        <v>39363076</v>
      </c>
      <c r="Z87">
        <f t="shared" si="8"/>
        <v>14.98154181268424</v>
      </c>
      <c r="AA87">
        <f t="shared" si="9"/>
        <v>2.8184581873157608</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0</v>
      </c>
      <c r="U92">
        <f>Kalibratiemetingen!C94</f>
        <v>0</v>
      </c>
      <c r="V92">
        <f t="shared" si="5"/>
        <v>0</v>
      </c>
      <c r="W92">
        <f t="shared" si="6"/>
        <v>0</v>
      </c>
      <c r="X92">
        <f t="shared" si="7"/>
        <v>0</v>
      </c>
      <c r="Z92" t="b">
        <f t="shared" si="8"/>
        <v>0</v>
      </c>
    </row>
    <row r="93" spans="20:27" x14ac:dyDescent="0.25">
      <c r="T93">
        <f>Kalibratiemetingen!G95</f>
        <v>0</v>
      </c>
      <c r="U93">
        <f>Kalibratiemetingen!C95</f>
        <v>0</v>
      </c>
      <c r="V93">
        <f t="shared" si="5"/>
        <v>0</v>
      </c>
      <c r="W93">
        <f t="shared" si="6"/>
        <v>0</v>
      </c>
      <c r="X93">
        <f t="shared" si="7"/>
        <v>0</v>
      </c>
      <c r="Z93" t="b">
        <f t="shared" si="8"/>
        <v>0</v>
      </c>
    </row>
    <row r="94" spans="20:27" x14ac:dyDescent="0.25">
      <c r="T94">
        <f>Kalibratiemetingen!G96</f>
        <v>0</v>
      </c>
      <c r="U94">
        <f>Kalibratiemetingen!C96</f>
        <v>0</v>
      </c>
      <c r="V94">
        <f t="shared" si="5"/>
        <v>0</v>
      </c>
      <c r="W94">
        <f t="shared" si="6"/>
        <v>0</v>
      </c>
      <c r="X94">
        <f t="shared" si="7"/>
        <v>0</v>
      </c>
      <c r="Z94" t="b">
        <f t="shared" si="8"/>
        <v>0</v>
      </c>
    </row>
    <row r="95" spans="20:27" x14ac:dyDescent="0.25">
      <c r="T95">
        <f>Kalibratiemetingen!G97</f>
        <v>0</v>
      </c>
      <c r="U95">
        <f>Kalibratiemetingen!C97</f>
        <v>0</v>
      </c>
      <c r="V95">
        <f t="shared" si="5"/>
        <v>0</v>
      </c>
      <c r="W95">
        <f t="shared" si="6"/>
        <v>0</v>
      </c>
      <c r="X95">
        <f t="shared" si="7"/>
        <v>0</v>
      </c>
      <c r="Z95" t="b">
        <f t="shared" si="8"/>
        <v>0</v>
      </c>
    </row>
    <row r="96" spans="20:27" x14ac:dyDescent="0.25">
      <c r="T96">
        <f>Kalibratiemetingen!G98</f>
        <v>0</v>
      </c>
      <c r="U96">
        <f>Kalibratiemetingen!C98</f>
        <v>0</v>
      </c>
      <c r="V96">
        <f t="shared" si="5"/>
        <v>0</v>
      </c>
      <c r="W96">
        <f t="shared" si="6"/>
        <v>0</v>
      </c>
      <c r="X96">
        <f t="shared" si="7"/>
        <v>0</v>
      </c>
      <c r="Z96" t="b">
        <f t="shared" si="8"/>
        <v>0</v>
      </c>
    </row>
    <row r="97" spans="20:26" x14ac:dyDescent="0.25">
      <c r="T97">
        <f>Kalibratiemetingen!G99</f>
        <v>0</v>
      </c>
      <c r="U97">
        <f>Kalibratiemetingen!C99</f>
        <v>0</v>
      </c>
      <c r="V97">
        <f t="shared" si="5"/>
        <v>0</v>
      </c>
      <c r="W97">
        <f t="shared" si="6"/>
        <v>0</v>
      </c>
      <c r="X97">
        <f t="shared" si="7"/>
        <v>0</v>
      </c>
      <c r="Z97" t="b">
        <f t="shared" si="8"/>
        <v>0</v>
      </c>
    </row>
    <row r="98" spans="20:26" x14ac:dyDescent="0.25">
      <c r="T98">
        <f>Kalibratiemetingen!G100</f>
        <v>0</v>
      </c>
      <c r="U98">
        <f>Kalibratiemetingen!C100</f>
        <v>0</v>
      </c>
      <c r="V98">
        <f t="shared" si="5"/>
        <v>0</v>
      </c>
      <c r="W98">
        <f t="shared" si="6"/>
        <v>0</v>
      </c>
      <c r="X98">
        <f t="shared" si="7"/>
        <v>0</v>
      </c>
      <c r="Z98" t="b">
        <f t="shared" si="8"/>
        <v>0</v>
      </c>
    </row>
    <row r="99" spans="20:26" x14ac:dyDescent="0.25">
      <c r="T99">
        <f>Kalibratiemetingen!G101</f>
        <v>0</v>
      </c>
      <c r="U99">
        <f>Kalibratiemetingen!C101</f>
        <v>0</v>
      </c>
      <c r="V99">
        <f t="shared" si="5"/>
        <v>0</v>
      </c>
      <c r="W99">
        <f t="shared" si="6"/>
        <v>0</v>
      </c>
      <c r="X99">
        <f t="shared" si="7"/>
        <v>0</v>
      </c>
      <c r="Z99" t="b">
        <f t="shared" si="8"/>
        <v>0</v>
      </c>
    </row>
    <row r="100" spans="20:26" x14ac:dyDescent="0.25">
      <c r="T100">
        <f>Kalibratiemetingen!G102</f>
        <v>0</v>
      </c>
      <c r="U100">
        <f>Kalibratiemetingen!C102</f>
        <v>0</v>
      </c>
      <c r="V100">
        <f t="shared" si="5"/>
        <v>0</v>
      </c>
      <c r="W100">
        <f t="shared" si="6"/>
        <v>0</v>
      </c>
      <c r="X100">
        <f t="shared" si="7"/>
        <v>0</v>
      </c>
      <c r="Z100" t="b">
        <f t="shared" si="8"/>
        <v>0</v>
      </c>
    </row>
    <row r="101" spans="20:26" x14ac:dyDescent="0.25">
      <c r="T101">
        <f>Kalibratiemetingen!G103</f>
        <v>0</v>
      </c>
      <c r="U101">
        <f>Kalibratiemetingen!C103</f>
        <v>0</v>
      </c>
      <c r="V101">
        <f t="shared" si="5"/>
        <v>0</v>
      </c>
      <c r="W101">
        <f t="shared" si="6"/>
        <v>0</v>
      </c>
      <c r="X101">
        <f t="shared" si="7"/>
        <v>0</v>
      </c>
      <c r="Z101" t="b">
        <f t="shared" si="8"/>
        <v>0</v>
      </c>
    </row>
    <row r="102" spans="20:26" x14ac:dyDescent="0.25">
      <c r="T102">
        <f>Kalibratiemetingen!G104</f>
        <v>0</v>
      </c>
      <c r="U102">
        <f>Kalibratiemetingen!C104</f>
        <v>0</v>
      </c>
      <c r="V102">
        <f t="shared" si="5"/>
        <v>0</v>
      </c>
      <c r="W102">
        <f t="shared" si="6"/>
        <v>0</v>
      </c>
      <c r="X102">
        <f t="shared" si="7"/>
        <v>0</v>
      </c>
      <c r="Z102" t="b">
        <f t="shared" si="8"/>
        <v>0</v>
      </c>
    </row>
    <row r="103" spans="20:26" x14ac:dyDescent="0.25">
      <c r="T103">
        <f>Kalibratiemetingen!G105</f>
        <v>0</v>
      </c>
      <c r="U103">
        <f>Kalibratiemetingen!C105</f>
        <v>0</v>
      </c>
      <c r="V103">
        <f t="shared" si="5"/>
        <v>0</v>
      </c>
      <c r="W103">
        <f t="shared" si="6"/>
        <v>0</v>
      </c>
      <c r="X103">
        <f t="shared" si="7"/>
        <v>0</v>
      </c>
      <c r="Z103" t="b">
        <f t="shared" si="8"/>
        <v>0</v>
      </c>
    </row>
    <row r="104" spans="20:26" x14ac:dyDescent="0.25">
      <c r="T104">
        <f>Kalibratiemetingen!G106</f>
        <v>0</v>
      </c>
      <c r="U104">
        <f>Kalibratiemetingen!C106</f>
        <v>0</v>
      </c>
      <c r="V104">
        <f t="shared" si="5"/>
        <v>0</v>
      </c>
      <c r="W104">
        <f t="shared" si="6"/>
        <v>0</v>
      </c>
      <c r="X104">
        <f t="shared" si="7"/>
        <v>0</v>
      </c>
      <c r="Z104" t="b">
        <f t="shared" si="8"/>
        <v>0</v>
      </c>
    </row>
    <row r="105" spans="20:26" x14ac:dyDescent="0.25">
      <c r="T105">
        <f>Kalibratiemetingen!G107</f>
        <v>0</v>
      </c>
      <c r="U105">
        <f>Kalibratiemetingen!C107</f>
        <v>0</v>
      </c>
      <c r="V105">
        <f t="shared" si="5"/>
        <v>0</v>
      </c>
      <c r="W105">
        <f t="shared" si="6"/>
        <v>0</v>
      </c>
      <c r="X105">
        <f t="shared" si="7"/>
        <v>0</v>
      </c>
      <c r="Z105" t="b">
        <f t="shared" si="8"/>
        <v>0</v>
      </c>
    </row>
    <row r="106" spans="20:26" x14ac:dyDescent="0.25">
      <c r="T106">
        <f>Kalibratiemetingen!G108</f>
        <v>0</v>
      </c>
      <c r="U106">
        <f>Kalibratiemetingen!C108</f>
        <v>0</v>
      </c>
      <c r="V106">
        <f t="shared" si="5"/>
        <v>0</v>
      </c>
      <c r="W106">
        <f t="shared" si="6"/>
        <v>0</v>
      </c>
      <c r="X106">
        <f t="shared" si="7"/>
        <v>0</v>
      </c>
      <c r="Z106" t="b">
        <f t="shared" si="8"/>
        <v>0</v>
      </c>
    </row>
    <row r="107" spans="20:26" x14ac:dyDescent="0.25">
      <c r="T107">
        <f>Kalibratiemetingen!G109</f>
        <v>0</v>
      </c>
      <c r="U107">
        <f>Kalibratiemetingen!C109</f>
        <v>0</v>
      </c>
      <c r="V107">
        <f t="shared" si="5"/>
        <v>0</v>
      </c>
      <c r="W107">
        <f t="shared" si="6"/>
        <v>0</v>
      </c>
      <c r="X107">
        <f t="shared" si="7"/>
        <v>0</v>
      </c>
      <c r="Z107" t="b">
        <f t="shared" si="8"/>
        <v>0</v>
      </c>
    </row>
    <row r="108" spans="20:26" x14ac:dyDescent="0.25">
      <c r="T108">
        <f>Kalibratiemetingen!G110</f>
        <v>0</v>
      </c>
      <c r="U108">
        <f>Kalibratiemetingen!C110</f>
        <v>0</v>
      </c>
      <c r="V108">
        <f t="shared" si="5"/>
        <v>0</v>
      </c>
      <c r="W108">
        <f t="shared" si="6"/>
        <v>0</v>
      </c>
      <c r="X108">
        <f t="shared" si="7"/>
        <v>0</v>
      </c>
      <c r="Z108" t="b">
        <f t="shared" si="8"/>
        <v>0</v>
      </c>
    </row>
    <row r="109" spans="20:26" x14ac:dyDescent="0.25">
      <c r="T109">
        <f>Kalibratiemetingen!G111</f>
        <v>0</v>
      </c>
      <c r="U109">
        <f>Kalibratiemetingen!C111</f>
        <v>0</v>
      </c>
      <c r="V109">
        <f t="shared" si="5"/>
        <v>0</v>
      </c>
      <c r="W109">
        <f t="shared" si="6"/>
        <v>0</v>
      </c>
      <c r="X109">
        <f t="shared" si="7"/>
        <v>0</v>
      </c>
      <c r="Z109" t="b">
        <f t="shared" si="8"/>
        <v>0</v>
      </c>
    </row>
    <row r="110" spans="20:26" x14ac:dyDescent="0.25">
      <c r="T110">
        <f>Kalibratiemetingen!G112</f>
        <v>0</v>
      </c>
      <c r="U110">
        <f>Kalibratiemetingen!C112</f>
        <v>0</v>
      </c>
      <c r="V110">
        <f t="shared" si="5"/>
        <v>0</v>
      </c>
      <c r="W110">
        <f t="shared" si="6"/>
        <v>0</v>
      </c>
      <c r="X110">
        <f t="shared" si="7"/>
        <v>0</v>
      </c>
      <c r="Z110" t="b">
        <f t="shared" si="8"/>
        <v>0</v>
      </c>
    </row>
    <row r="111" spans="20:26" x14ac:dyDescent="0.25">
      <c r="T111">
        <f>Kalibratiemetingen!G113</f>
        <v>0</v>
      </c>
      <c r="U111">
        <f>Kalibratiemetingen!C113</f>
        <v>0</v>
      </c>
      <c r="V111">
        <f t="shared" si="5"/>
        <v>0</v>
      </c>
      <c r="W111">
        <f t="shared" si="6"/>
        <v>0</v>
      </c>
      <c r="X111">
        <f t="shared" si="7"/>
        <v>0</v>
      </c>
      <c r="Z111" t="b">
        <f t="shared" si="8"/>
        <v>0</v>
      </c>
    </row>
    <row r="112" spans="20:26" x14ac:dyDescent="0.25">
      <c r="T112">
        <f>Kalibratiemetingen!G114</f>
        <v>0</v>
      </c>
      <c r="U112">
        <f>Kalibratiemetingen!C114</f>
        <v>0</v>
      </c>
      <c r="V112">
        <f t="shared" si="5"/>
        <v>0</v>
      </c>
      <c r="W112">
        <f t="shared" si="6"/>
        <v>0</v>
      </c>
      <c r="X112">
        <f t="shared" si="7"/>
        <v>0</v>
      </c>
      <c r="Z112" t="b">
        <f t="shared" si="8"/>
        <v>0</v>
      </c>
    </row>
    <row r="113" spans="20:26" x14ac:dyDescent="0.25">
      <c r="T113">
        <f>Kalibratiemetingen!G115</f>
        <v>0</v>
      </c>
      <c r="U113">
        <f>Kalibratiemetingen!C115</f>
        <v>0</v>
      </c>
      <c r="V113">
        <f t="shared" si="5"/>
        <v>0</v>
      </c>
      <c r="W113">
        <f t="shared" si="6"/>
        <v>0</v>
      </c>
      <c r="X113">
        <f t="shared" si="7"/>
        <v>0</v>
      </c>
      <c r="Z113" t="b">
        <f t="shared" si="8"/>
        <v>0</v>
      </c>
    </row>
    <row r="114" spans="20:26" x14ac:dyDescent="0.25">
      <c r="T114">
        <f>Kalibratiemetingen!G116</f>
        <v>0</v>
      </c>
      <c r="U114">
        <f>Kalibratiemetingen!C116</f>
        <v>0</v>
      </c>
      <c r="V114">
        <f t="shared" si="5"/>
        <v>0</v>
      </c>
      <c r="W114">
        <f t="shared" si="6"/>
        <v>0</v>
      </c>
      <c r="X114">
        <f t="shared" si="7"/>
        <v>0</v>
      </c>
      <c r="Z114" t="b">
        <f t="shared" si="8"/>
        <v>0</v>
      </c>
    </row>
    <row r="115" spans="20:26" x14ac:dyDescent="0.25">
      <c r="T115">
        <f>Kalibratiemetingen!G117</f>
        <v>0</v>
      </c>
      <c r="U115">
        <f>Kalibratiemetingen!C117</f>
        <v>0</v>
      </c>
      <c r="V115">
        <f t="shared" si="5"/>
        <v>0</v>
      </c>
      <c r="W115">
        <f t="shared" si="6"/>
        <v>0</v>
      </c>
      <c r="X115">
        <f t="shared" si="7"/>
        <v>0</v>
      </c>
      <c r="Z115" t="b">
        <f t="shared" si="8"/>
        <v>0</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58"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25" priority="1" operator="equal">
      <formula>0</formula>
    </cfRule>
    <cfRule type="cellIs" dxfId="24" priority="2" operator="notEqual">
      <formula>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1" sqref="C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37</v>
      </c>
    </row>
    <row r="3" spans="1:6" x14ac:dyDescent="0.25">
      <c r="A3" s="8" t="s">
        <v>12</v>
      </c>
      <c r="B3" s="39">
        <v>42559</v>
      </c>
      <c r="C3" s="39">
        <v>42559</v>
      </c>
      <c r="D3" s="8"/>
      <c r="E3" s="8" t="s">
        <v>38</v>
      </c>
      <c r="F3" s="8" t="s">
        <v>39</v>
      </c>
    </row>
    <row r="4" spans="1:6" x14ac:dyDescent="0.25">
      <c r="A4" t="s">
        <v>40</v>
      </c>
      <c r="B4">
        <v>24888</v>
      </c>
      <c r="C4">
        <v>24933</v>
      </c>
      <c r="E4" t="s">
        <v>41</v>
      </c>
      <c r="F4" t="s">
        <v>42</v>
      </c>
    </row>
    <row r="5" spans="1:6" x14ac:dyDescent="0.25">
      <c r="A5" t="s">
        <v>43</v>
      </c>
      <c r="B5">
        <v>16469</v>
      </c>
      <c r="C5">
        <v>16482</v>
      </c>
      <c r="E5" t="s">
        <v>44</v>
      </c>
    </row>
    <row r="6" spans="1:6" x14ac:dyDescent="0.25">
      <c r="A6" t="s">
        <v>45</v>
      </c>
      <c r="B6">
        <v>17109</v>
      </c>
      <c r="C6">
        <v>17083</v>
      </c>
      <c r="E6" t="s">
        <v>46</v>
      </c>
    </row>
    <row r="7" spans="1:6" x14ac:dyDescent="0.25">
      <c r="A7" t="s">
        <v>47</v>
      </c>
      <c r="B7">
        <v>21039</v>
      </c>
      <c r="C7">
        <v>21075</v>
      </c>
    </row>
    <row r="8" spans="1:6" x14ac:dyDescent="0.25">
      <c r="A8" t="s">
        <v>48</v>
      </c>
      <c r="B8">
        <v>17225</v>
      </c>
      <c r="C8">
        <v>17237</v>
      </c>
    </row>
    <row r="9" spans="1:6" x14ac:dyDescent="0.25">
      <c r="A9" t="s">
        <v>49</v>
      </c>
      <c r="B9">
        <v>20472</v>
      </c>
      <c r="C9">
        <v>20472</v>
      </c>
      <c r="E9" t="s">
        <v>50</v>
      </c>
    </row>
    <row r="10" spans="1:6" x14ac:dyDescent="0.25">
      <c r="A10" t="s">
        <v>51</v>
      </c>
      <c r="B10">
        <v>17155</v>
      </c>
      <c r="C10">
        <v>17053</v>
      </c>
    </row>
    <row r="11" spans="1:6" x14ac:dyDescent="0.25">
      <c r="A11" t="s">
        <v>52</v>
      </c>
      <c r="B11">
        <v>23131</v>
      </c>
      <c r="C11">
        <v>23142</v>
      </c>
    </row>
    <row r="12" spans="1:6" x14ac:dyDescent="0.25">
      <c r="A12" t="s">
        <v>53</v>
      </c>
      <c r="B12">
        <v>20786</v>
      </c>
      <c r="C12">
        <v>20800</v>
      </c>
    </row>
    <row r="13" spans="1:6" x14ac:dyDescent="0.25">
      <c r="A13" t="s">
        <v>54</v>
      </c>
      <c r="B13">
        <v>23576</v>
      </c>
      <c r="C13">
        <v>23584</v>
      </c>
    </row>
    <row r="14" spans="1:6" x14ac:dyDescent="0.25">
      <c r="A14" t="s">
        <v>55</v>
      </c>
      <c r="B14">
        <v>16736</v>
      </c>
      <c r="C14">
        <v>16740</v>
      </c>
      <c r="E14" t="s">
        <v>46</v>
      </c>
    </row>
    <row r="15" spans="1:6" x14ac:dyDescent="0.25">
      <c r="A15" t="s">
        <v>56</v>
      </c>
      <c r="B15">
        <v>23538</v>
      </c>
      <c r="C15">
        <v>21597</v>
      </c>
      <c r="E15" t="s">
        <v>57</v>
      </c>
    </row>
    <row r="16" spans="1:6" x14ac:dyDescent="0.25">
      <c r="A16" t="s">
        <v>58</v>
      </c>
      <c r="B16">
        <v>16855</v>
      </c>
      <c r="C16">
        <v>16863</v>
      </c>
      <c r="E16" t="s">
        <v>59</v>
      </c>
    </row>
    <row r="17" spans="1:5" x14ac:dyDescent="0.25">
      <c r="A17" t="s">
        <v>60</v>
      </c>
      <c r="B17">
        <v>17667</v>
      </c>
      <c r="C17">
        <v>17660</v>
      </c>
      <c r="E17" t="s">
        <v>61</v>
      </c>
    </row>
    <row r="18" spans="1:5" x14ac:dyDescent="0.25">
      <c r="A18" t="s">
        <v>62</v>
      </c>
      <c r="B18">
        <v>20042</v>
      </c>
      <c r="C18">
        <v>20108</v>
      </c>
      <c r="E18" t="s">
        <v>59</v>
      </c>
    </row>
    <row r="19" spans="1:5" x14ac:dyDescent="0.25">
      <c r="A19" t="s">
        <v>63</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64</v>
      </c>
      <c r="B1" s="48" t="s">
        <v>65</v>
      </c>
      <c r="C1" s="48"/>
      <c r="D1" s="48"/>
      <c r="E1" s="48"/>
      <c r="F1" s="48"/>
      <c r="G1" s="48"/>
      <c r="H1" s="48"/>
      <c r="I1" s="48"/>
      <c r="J1" s="48"/>
      <c r="K1" s="48"/>
      <c r="L1" s="48"/>
      <c r="M1" s="48"/>
    </row>
    <row r="3" spans="1:14" x14ac:dyDescent="0.25">
      <c r="A3" s="8" t="s">
        <v>66</v>
      </c>
      <c r="B3" s="8" t="s">
        <v>67</v>
      </c>
      <c r="C3" s="8" t="s">
        <v>68</v>
      </c>
      <c r="D3" s="8" t="s">
        <v>69</v>
      </c>
      <c r="E3" s="8" t="s">
        <v>70</v>
      </c>
      <c r="F3" s="8" t="s">
        <v>71</v>
      </c>
      <c r="G3" s="8" t="s">
        <v>72</v>
      </c>
      <c r="H3" s="8" t="s">
        <v>73</v>
      </c>
      <c r="I3" s="8" t="s">
        <v>74</v>
      </c>
      <c r="J3" s="8" t="s">
        <v>75</v>
      </c>
      <c r="K3" s="8" t="s">
        <v>76</v>
      </c>
      <c r="L3" s="8" t="s">
        <v>77</v>
      </c>
      <c r="M3" s="8" t="s">
        <v>78</v>
      </c>
      <c r="N3" s="8" t="s">
        <v>79</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80</v>
      </c>
      <c r="M4" t="s">
        <v>81</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80</v>
      </c>
      <c r="M5" t="s">
        <v>81</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80</v>
      </c>
      <c r="M6" t="s">
        <v>81</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Normal="100" workbookViewId="0">
      <selection activeCell="J3" sqref="J3"/>
    </sheetView>
  </sheetViews>
  <sheetFormatPr defaultRowHeight="15" x14ac:dyDescent="0.25"/>
  <cols>
    <col min="1" max="1" width="16.5703125"/>
    <col min="2" max="6" width="8.5703125"/>
    <col min="7" max="7" width="10.5703125"/>
    <col min="8" max="8" width="26.7109375"/>
    <col min="9" max="1025" width="8.5703125"/>
  </cols>
  <sheetData>
    <row r="1" spans="1:8" ht="64.5" customHeight="1" x14ac:dyDescent="0.25">
      <c r="A1" t="s">
        <v>64</v>
      </c>
      <c r="B1" s="49" t="s">
        <v>82</v>
      </c>
      <c r="C1" s="49"/>
      <c r="D1" s="49"/>
      <c r="E1" s="49"/>
      <c r="F1" s="49"/>
      <c r="G1" s="49"/>
      <c r="H1" s="49"/>
    </row>
    <row r="4" spans="1:8" x14ac:dyDescent="0.25">
      <c r="G4" s="8" t="s">
        <v>83</v>
      </c>
      <c r="H4" t="s">
        <v>84</v>
      </c>
    </row>
    <row r="5" spans="1:8" x14ac:dyDescent="0.25">
      <c r="A5" s="8" t="s">
        <v>85</v>
      </c>
      <c r="B5">
        <v>21089</v>
      </c>
      <c r="C5">
        <v>21093</v>
      </c>
      <c r="D5">
        <v>21116</v>
      </c>
      <c r="E5">
        <v>21096</v>
      </c>
      <c r="F5">
        <v>21108</v>
      </c>
      <c r="G5">
        <f>AVERAGE(B5:F5)</f>
        <v>21100.400000000001</v>
      </c>
      <c r="H5">
        <f>((G5/G$9)-1)*100</f>
        <v>0.23657282927804779</v>
      </c>
    </row>
    <row r="6" spans="1:8" x14ac:dyDescent="0.25">
      <c r="A6" s="8" t="s">
        <v>86</v>
      </c>
      <c r="B6">
        <v>22307</v>
      </c>
      <c r="C6">
        <v>21562</v>
      </c>
      <c r="D6">
        <v>21585</v>
      </c>
      <c r="E6">
        <v>21660</v>
      </c>
      <c r="F6">
        <v>21917</v>
      </c>
      <c r="G6">
        <f>AVERAGE(B6:F6)</f>
        <v>21806.2</v>
      </c>
      <c r="H6">
        <f>((G6/G$9)-1)*100</f>
        <v>3.5894463815758337</v>
      </c>
    </row>
    <row r="7" spans="1:8" x14ac:dyDescent="0.25">
      <c r="A7" s="8" t="s">
        <v>87</v>
      </c>
      <c r="B7">
        <v>21307</v>
      </c>
      <c r="C7">
        <v>21299</v>
      </c>
      <c r="D7">
        <v>21191</v>
      </c>
      <c r="E7">
        <v>21150</v>
      </c>
      <c r="F7">
        <v>21200</v>
      </c>
      <c r="G7">
        <f>AVERAGE(B7:F7)</f>
        <v>21229.4</v>
      </c>
      <c r="H7">
        <f>((G7/G$9)-1)*100</f>
        <v>0.84938196535966348</v>
      </c>
    </row>
    <row r="8" spans="1:8" x14ac:dyDescent="0.25">
      <c r="A8" s="8" t="s">
        <v>88</v>
      </c>
      <c r="B8">
        <v>21084</v>
      </c>
      <c r="C8">
        <v>21081</v>
      </c>
      <c r="D8">
        <v>21094</v>
      </c>
      <c r="E8">
        <v>21093</v>
      </c>
      <c r="F8">
        <v>21084</v>
      </c>
      <c r="G8">
        <f>AVERAGE(B8:F8)</f>
        <v>21087.200000000001</v>
      </c>
      <c r="H8">
        <f>((G8/G$9)-1)*100</f>
        <v>0.17386677814410501</v>
      </c>
    </row>
    <row r="9" spans="1:8" x14ac:dyDescent="0.25">
      <c r="A9" s="8" t="s">
        <v>89</v>
      </c>
      <c r="B9">
        <v>21034</v>
      </c>
      <c r="C9">
        <v>21062</v>
      </c>
      <c r="D9">
        <v>21043</v>
      </c>
      <c r="E9">
        <v>21052</v>
      </c>
      <c r="F9">
        <v>21062</v>
      </c>
      <c r="G9" s="15">
        <f>AVERAGE(B9:F9)</f>
        <v>21050.6</v>
      </c>
      <c r="H9">
        <f>((G9/G$9)-1)*100</f>
        <v>0</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Kalibratiemetingen</vt:lpstr>
      <vt:lpstr>Pivot Table_Kalibratiemetingen_</vt:lpstr>
      <vt:lpstr>Grafiek_kalibratiemetingen</vt:lpstr>
      <vt:lpstr>LegePeriodicos</vt:lpstr>
      <vt:lpstr>Impedantiemeter</vt:lpstr>
      <vt:lpstr>PeriodeTest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2016-07-14T18:25:58Z</dcterms:modified>
  <dc:language>en-US</dc:language>
</cp:coreProperties>
</file>