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-my.sharepoint.com/personal/robert_brown_ch_abb_com/Documents/MPC_code/MillSim/MillMap_Trends/"/>
    </mc:Choice>
  </mc:AlternateContent>
  <xr:revisionPtr revIDLastSave="365" documentId="8_{67718D76-3F8C-477D-A956-7732C80B3CCB}" xr6:coauthVersionLast="47" xr6:coauthVersionMax="47" xr10:uidLastSave="{29FD388A-67CF-4DCD-BEF6-87BB2ADD0102}"/>
  <bookViews>
    <workbookView xWindow="-108" yWindow="-108" windowWidth="23256" windowHeight="12576" activeTab="4" xr2:uid="{F170C30A-DC95-4F1E-94E9-4C8073C57DE6}"/>
  </bookViews>
  <sheets>
    <sheet name="kE" sheetId="1" r:id="rId1"/>
    <sheet name="kE_test" sheetId="4" r:id="rId2"/>
    <sheet name="SumpLevel" sheetId="5" r:id="rId3"/>
    <sheet name="LoadSpeed" sheetId="2" r:id="rId4"/>
    <sheet name="Dischargemode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E6" i="3"/>
  <c r="E15" i="3"/>
  <c r="E16" i="3"/>
  <c r="E7" i="3"/>
  <c r="D15" i="5"/>
  <c r="D16" i="5" s="1"/>
  <c r="D9" i="5"/>
  <c r="D10" i="5"/>
  <c r="D11" i="5"/>
  <c r="D12" i="5"/>
  <c r="D13" i="5" s="1"/>
  <c r="D14" i="5" s="1"/>
  <c r="D8" i="5"/>
  <c r="E9" i="4"/>
  <c r="F9" i="4"/>
  <c r="G9" i="4"/>
  <c r="H9" i="4"/>
  <c r="I9" i="4"/>
  <c r="D9" i="4"/>
  <c r="D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10" i="4"/>
  <c r="F10" i="4"/>
  <c r="G10" i="4"/>
  <c r="H10" i="4"/>
  <c r="I10" i="4"/>
  <c r="D8" i="4"/>
  <c r="D6" i="4"/>
  <c r="D10" i="4"/>
  <c r="D7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K14" i="2"/>
  <c r="L14" i="2"/>
  <c r="M14" i="2"/>
  <c r="K10" i="2"/>
  <c r="L10" i="2"/>
  <c r="M10" i="2"/>
  <c r="K11" i="2"/>
  <c r="L11" i="2"/>
  <c r="M11" i="2"/>
  <c r="K12" i="2"/>
  <c r="L12" i="2"/>
  <c r="M12" i="2"/>
  <c r="K13" i="2"/>
  <c r="L13" i="2"/>
  <c r="M13" i="2"/>
  <c r="L9" i="2"/>
  <c r="M9" i="2"/>
  <c r="K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D9" i="2"/>
  <c r="E9" i="2"/>
  <c r="C9" i="2"/>
  <c r="C9" i="3"/>
  <c r="C11" i="3"/>
  <c r="C12" i="3"/>
  <c r="C13" i="3"/>
  <c r="C14" i="3"/>
  <c r="C15" i="3"/>
  <c r="C7" i="3"/>
  <c r="B8" i="3"/>
  <c r="B9" i="3" s="1"/>
  <c r="B10" i="3" s="1"/>
  <c r="B11" i="3" s="1"/>
  <c r="B12" i="3" s="1"/>
  <c r="B13" i="3" s="1"/>
  <c r="B14" i="3" s="1"/>
  <c r="B15" i="3" s="1"/>
  <c r="B16" i="3" s="1"/>
  <c r="C16" i="3" s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10" i="3" l="1"/>
  <c r="E14" i="3"/>
  <c r="E13" i="3"/>
  <c r="C8" i="3"/>
  <c r="E12" i="3"/>
  <c r="E11" i="3"/>
  <c r="E10" i="3"/>
  <c r="E9" i="3"/>
  <c r="E8" i="3"/>
  <c r="I25" i="4"/>
  <c r="I35" i="4"/>
  <c r="F21" i="4"/>
  <c r="I30" i="4"/>
  <c r="I21" i="4"/>
  <c r="I31" i="4"/>
  <c r="I17" i="4"/>
  <c r="G34" i="4"/>
  <c r="I29" i="4"/>
  <c r="H24" i="4"/>
  <c r="G30" i="4"/>
  <c r="E20" i="4"/>
  <c r="G24" i="4"/>
  <c r="H28" i="4"/>
  <c r="E21" i="4"/>
  <c r="E17" i="4"/>
  <c r="E23" i="4"/>
  <c r="D15" i="4"/>
  <c r="D14" i="4"/>
  <c r="I34" i="4"/>
  <c r="E36" i="4"/>
  <c r="G26" i="4"/>
  <c r="G36" i="4"/>
  <c r="I26" i="4"/>
  <c r="I14" i="4"/>
  <c r="I18" i="4"/>
  <c r="I22" i="4"/>
  <c r="I36" i="4"/>
  <c r="E22" i="4"/>
  <c r="G32" i="4"/>
  <c r="E14" i="4"/>
  <c r="I27" i="4"/>
  <c r="E15" i="4"/>
  <c r="E19" i="4"/>
  <c r="I32" i="4"/>
  <c r="I37" i="4"/>
  <c r="I23" i="4"/>
  <c r="E18" i="4"/>
  <c r="I15" i="4"/>
  <c r="I19" i="4"/>
  <c r="G28" i="4"/>
  <c r="I28" i="4"/>
  <c r="I33" i="4"/>
  <c r="E16" i="4"/>
  <c r="I16" i="4"/>
  <c r="I20" i="4"/>
  <c r="I24" i="4"/>
  <c r="D23" i="4"/>
  <c r="D36" i="4"/>
  <c r="D25" i="4"/>
  <c r="H32" i="4"/>
  <c r="F15" i="4"/>
  <c r="F17" i="4"/>
  <c r="F19" i="4"/>
  <c r="G15" i="4"/>
  <c r="G17" i="4"/>
  <c r="G19" i="4"/>
  <c r="G21" i="4"/>
  <c r="F23" i="4"/>
  <c r="E25" i="4"/>
  <c r="E27" i="4"/>
  <c r="E29" i="4"/>
  <c r="E31" i="4"/>
  <c r="E33" i="4"/>
  <c r="E35" i="4"/>
  <c r="E37" i="4"/>
  <c r="H30" i="4"/>
  <c r="H15" i="4"/>
  <c r="H17" i="4"/>
  <c r="H19" i="4"/>
  <c r="H21" i="4"/>
  <c r="G23" i="4"/>
  <c r="F25" i="4"/>
  <c r="F27" i="4"/>
  <c r="F29" i="4"/>
  <c r="F31" i="4"/>
  <c r="F33" i="4"/>
  <c r="F35" i="4"/>
  <c r="F37" i="4"/>
  <c r="H23" i="4"/>
  <c r="G25" i="4"/>
  <c r="G27" i="4"/>
  <c r="G29" i="4"/>
  <c r="G31" i="4"/>
  <c r="G33" i="4"/>
  <c r="G35" i="4"/>
  <c r="G37" i="4"/>
  <c r="H34" i="4"/>
  <c r="H25" i="4"/>
  <c r="H37" i="4"/>
  <c r="H27" i="4"/>
  <c r="H33" i="4"/>
  <c r="F14" i="4"/>
  <c r="G14" i="4"/>
  <c r="F16" i="4"/>
  <c r="F18" i="4"/>
  <c r="F20" i="4"/>
  <c r="F22" i="4"/>
  <c r="E24" i="4"/>
  <c r="H36" i="4"/>
  <c r="H31" i="4"/>
  <c r="H14" i="4"/>
  <c r="G16" i="4"/>
  <c r="G18" i="4"/>
  <c r="G20" i="4"/>
  <c r="G22" i="4"/>
  <c r="F24" i="4"/>
  <c r="E26" i="4"/>
  <c r="E28" i="4"/>
  <c r="E30" i="4"/>
  <c r="E32" i="4"/>
  <c r="E34" i="4"/>
  <c r="H26" i="4"/>
  <c r="H29" i="4"/>
  <c r="H35" i="4"/>
  <c r="H16" i="4"/>
  <c r="H18" i="4"/>
  <c r="H20" i="4"/>
  <c r="H22" i="4"/>
  <c r="F26" i="4"/>
  <c r="F28" i="4"/>
  <c r="F30" i="4"/>
  <c r="F32" i="4"/>
  <c r="F34" i="4"/>
  <c r="F36" i="4"/>
  <c r="D19" i="4"/>
  <c r="D21" i="4"/>
  <c r="D27" i="4"/>
  <c r="D16" i="4"/>
  <c r="D20" i="4"/>
  <c r="D18" i="4"/>
  <c r="D29" i="4"/>
  <c r="D31" i="4"/>
  <c r="D17" i="4"/>
  <c r="D35" i="4"/>
  <c r="D22" i="4"/>
  <c r="D24" i="4"/>
  <c r="D26" i="4"/>
  <c r="D33" i="4"/>
  <c r="D28" i="4"/>
  <c r="D30" i="4"/>
  <c r="D37" i="4"/>
  <c r="D32" i="4"/>
  <c r="D34" i="4"/>
</calcChain>
</file>

<file path=xl/sharedStrings.xml><?xml version="1.0" encoding="utf-8"?>
<sst xmlns="http://schemas.openxmlformats.org/spreadsheetml/2006/main" count="74" uniqueCount="27">
  <si>
    <t>mesh</t>
  </si>
  <si>
    <t>alpha1</t>
  </si>
  <si>
    <t>alpha2</t>
  </si>
  <si>
    <t>mu</t>
  </si>
  <si>
    <t>k1</t>
  </si>
  <si>
    <t>k2</t>
  </si>
  <si>
    <t>lambda</t>
  </si>
  <si>
    <t>Ke</t>
  </si>
  <si>
    <t>load</t>
  </si>
  <si>
    <t>speed</t>
  </si>
  <si>
    <t>G_adapt</t>
  </si>
  <si>
    <t>Load Decreas</t>
  </si>
  <si>
    <t>Load inc</t>
  </si>
  <si>
    <t>Speed dec</t>
  </si>
  <si>
    <t>Speed Incr</t>
  </si>
  <si>
    <t>Nominal</t>
  </si>
  <si>
    <t>0.6607*x + 0.5511</t>
  </si>
  <si>
    <t>-2.8283*x - 2.9091</t>
  </si>
  <si>
    <t>0.5229x + 0.6471</t>
  </si>
  <si>
    <t>-2.222*x + 2.5</t>
  </si>
  <si>
    <t>-</t>
  </si>
  <si>
    <t>-0.7207x + 1.2523</t>
  </si>
  <si>
    <t>-0.885x**2 + 0.4425x + 0.9535</t>
  </si>
  <si>
    <t>level</t>
  </si>
  <si>
    <t>adjusted</t>
  </si>
  <si>
    <t>b</t>
  </si>
  <si>
    <t>G_test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</si>
</sst>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2" borderId="0" xfId="0" applyNumberFormat="1" applyFill="1"/>
    <xf numFmtId="11" fontId="0" fillId="2" borderId="0" xfId="0" applyNumberFormat="1" applyFill="1"/>
    <xf numFmtId="2" fontId="0" fillId="3" borderId="0" xfId="0" applyNumberFormat="1" applyFill="1"/>
    <xf numFmtId="11" fontId="0" fillId="3" borderId="0" xfId="0" applyNumberFormat="1" applyFill="1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2" fontId="0" fillId="4" borderId="0" xfId="0" applyNumberFormat="1" applyFill="1"/>
    <xf numFmtId="2" fontId="0" fillId="5" borderId="0" xfId="0" applyNumberFormat="1" applyFill="1"/>
    <xf numFmtId="2" fontId="0" fillId="0" borderId="0" xfId="0" applyNumberFormat="1" applyFill="1"/>
    <xf numFmtId="11" fontId="0" fillId="0" borderId="0" xfId="0" applyNumberFormat="1" applyFill="1"/>
    <xf numFmtId="2" fontId="0" fillId="0" borderId="0" xfId="0" quotePrefix="1" applyNumberFormat="1" applyFill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kE!$C$10:$C$34</c:f>
              <c:numCache>
                <c:formatCode>0.00</c:formatCode>
                <c:ptCount val="25"/>
                <c:pt idx="0">
                  <c:v>7.7010531225631933</c:v>
                </c:pt>
                <c:pt idx="1">
                  <c:v>3.3230473691157543</c:v>
                </c:pt>
                <c:pt idx="2">
                  <c:v>1.5175594975485507</c:v>
                </c:pt>
                <c:pt idx="3">
                  <c:v>0.77344399908005435</c:v>
                </c:pt>
                <c:pt idx="4">
                  <c:v>0.46860986161967444</c:v>
                </c:pt>
                <c:pt idx="5">
                  <c:v>0.34500147235681028</c:v>
                </c:pt>
                <c:pt idx="6">
                  <c:v>0.29635234152801182</c:v>
                </c:pt>
                <c:pt idx="7">
                  <c:v>0.27859728251808685</c:v>
                </c:pt>
                <c:pt idx="8">
                  <c:v>0.27334744727226656</c:v>
                </c:pt>
                <c:pt idx="9">
                  <c:v>0.27309514062151075</c:v>
                </c:pt>
                <c:pt idx="10">
                  <c:v>0.27449807835598916</c:v>
                </c:pt>
                <c:pt idx="11">
                  <c:v>0.27595607145311585</c:v>
                </c:pt>
                <c:pt idx="12">
                  <c:v>0.27653616791259583</c:v>
                </c:pt>
                <c:pt idx="13">
                  <c:v>0.27542748254409366</c:v>
                </c:pt>
                <c:pt idx="14">
                  <c:v>0.27174569086348088</c:v>
                </c:pt>
                <c:pt idx="15">
                  <c:v>0.26461098440401259</c:v>
                </c:pt>
                <c:pt idx="16">
                  <c:v>0.25289321740855342</c:v>
                </c:pt>
                <c:pt idx="17">
                  <c:v>0.23606474685465356</c:v>
                </c:pt>
                <c:pt idx="18">
                  <c:v>0.21360303617908416</c:v>
                </c:pt>
                <c:pt idx="19">
                  <c:v>0.18572692912006356</c:v>
                </c:pt>
                <c:pt idx="20">
                  <c:v>0.15667438496824343</c:v>
                </c:pt>
                <c:pt idx="21">
                  <c:v>0.12554740865804284</c:v>
                </c:pt>
                <c:pt idx="22">
                  <c:v>9.8220742671167247E-2</c:v>
                </c:pt>
                <c:pt idx="23">
                  <c:v>7.3807907708496739E-2</c:v>
                </c:pt>
                <c:pt idx="24">
                  <c:v>5.4046797278673904E-2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24-4D44-8310-78D491177875}"/>
            </c:ext>
          </c:extLst>
        </c:ser>
        <c:ser>
          <c:idx val="2"/>
          <c:order val="1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kE!$D$10:$D$34</c:f>
              <c:numCache>
                <c:formatCode>0.00</c:formatCode>
                <c:ptCount val="25"/>
                <c:pt idx="0">
                  <c:v>5.120598090265462</c:v>
                </c:pt>
                <c:pt idx="1">
                  <c:v>2.3169654362404564</c:v>
                </c:pt>
                <c:pt idx="2">
                  <c:v>1.1232385630945603</c:v>
                </c:pt>
                <c:pt idx="3">
                  <c:v>0.61727137303826074</c:v>
                </c:pt>
                <c:pt idx="4">
                  <c:v>0.40614774656943997</c:v>
                </c:pt>
                <c:pt idx="5">
                  <c:v>0.32109031774678426</c:v>
                </c:pt>
                <c:pt idx="6">
                  <c:v>0.29013975983179557</c:v>
                </c:pt>
                <c:pt idx="7">
                  <c:v>0.28235490885747966</c:v>
                </c:pt>
                <c:pt idx="8">
                  <c:v>0.28441960252221199</c:v>
                </c:pt>
                <c:pt idx="9">
                  <c:v>0.29048757869108588</c:v>
                </c:pt>
                <c:pt idx="10">
                  <c:v>0.29794915931876492</c:v>
                </c:pt>
                <c:pt idx="11">
                  <c:v>0.30518963987436482</c:v>
                </c:pt>
                <c:pt idx="12">
                  <c:v>0.31126280364809922</c:v>
                </c:pt>
                <c:pt idx="13">
                  <c:v>0.31497155430050094</c:v>
                </c:pt>
                <c:pt idx="14">
                  <c:v>0.31513056467106476</c:v>
                </c:pt>
                <c:pt idx="15">
                  <c:v>0.31032009129679361</c:v>
                </c:pt>
                <c:pt idx="16">
                  <c:v>0.29901458222733468</c:v>
                </c:pt>
                <c:pt idx="17">
                  <c:v>0.28043270789950098</c:v>
                </c:pt>
                <c:pt idx="18">
                  <c:v>0.2541417786385583</c:v>
                </c:pt>
                <c:pt idx="19">
                  <c:v>0.2207991875925765</c:v>
                </c:pt>
                <c:pt idx="20">
                  <c:v>0.18598289794030157</c:v>
                </c:pt>
                <c:pt idx="21">
                  <c:v>0.14894913581402799</c:v>
                </c:pt>
                <c:pt idx="22">
                  <c:v>0.11674123754397772</c:v>
                </c:pt>
                <c:pt idx="23">
                  <c:v>8.817261841876621E-2</c:v>
                </c:pt>
                <c:pt idx="24">
                  <c:v>6.5114548075717621E-2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24-4D44-8310-78D491177875}"/>
            </c:ext>
          </c:extLst>
        </c:ser>
        <c:ser>
          <c:idx val="0"/>
          <c:order val="2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kE!$E$10:$E$34</c:f>
              <c:numCache>
                <c:formatCode>0.00</c:formatCode>
                <c:ptCount val="25"/>
                <c:pt idx="0">
                  <c:v>11.269543770054637</c:v>
                </c:pt>
                <c:pt idx="1">
                  <c:v>4.6392151194900002</c:v>
                </c:pt>
                <c:pt idx="2">
                  <c:v>1.9944337493540192</c:v>
                </c:pt>
                <c:pt idx="3">
                  <c:v>0.93802298214606228</c:v>
                </c:pt>
                <c:pt idx="4">
                  <c:v>0.51655725775453054</c:v>
                </c:pt>
                <c:pt idx="5">
                  <c:v>0.34810197833282314</c:v>
                </c:pt>
                <c:pt idx="6">
                  <c:v>0.28073356191085458</c:v>
                </c:pt>
                <c:pt idx="7">
                  <c:v>0.25365564428632342</c:v>
                </c:pt>
                <c:pt idx="8">
                  <c:v>0.24234376073588434</c:v>
                </c:pt>
                <c:pt idx="9">
                  <c:v>0.23730651672126082</c:v>
                </c:pt>
                <c:pt idx="10">
                  <c:v>0.23442165637739557</c:v>
                </c:pt>
                <c:pt idx="11">
                  <c:v>0.23203751123545263</c:v>
                </c:pt>
                <c:pt idx="12">
                  <c:v>0.22923474675943056</c:v>
                </c:pt>
                <c:pt idx="13">
                  <c:v>0.22548394112342504</c:v>
                </c:pt>
                <c:pt idx="14">
                  <c:v>0.22015397238089096</c:v>
                </c:pt>
                <c:pt idx="15">
                  <c:v>0.21275379896674587</c:v>
                </c:pt>
                <c:pt idx="16">
                  <c:v>0.20249136349985078</c:v>
                </c:pt>
                <c:pt idx="17">
                  <c:v>0.18900614164335414</c:v>
                </c:pt>
                <c:pt idx="18">
                  <c:v>0.17173730784820287</c:v>
                </c:pt>
                <c:pt idx="19">
                  <c:v>0.15053249368488106</c:v>
                </c:pt>
                <c:pt idx="20">
                  <c:v>0.12822406843081072</c:v>
                </c:pt>
                <c:pt idx="21">
                  <c:v>0.10382378014969956</c:v>
                </c:pt>
                <c:pt idx="22">
                  <c:v>8.1871019929805819E-2</c:v>
                </c:pt>
                <c:pt idx="23">
                  <c:v>6.1813087753164797E-2</c:v>
                </c:pt>
                <c:pt idx="24">
                  <c:v>4.5287684686339459E-2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24-4D44-8310-78D491177875}"/>
            </c:ext>
          </c:extLst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kE!$F$10:$F$34</c:f>
              <c:numCache>
                <c:formatCode>0.00</c:formatCode>
                <c:ptCount val="25"/>
                <c:pt idx="0">
                  <c:v>7.906670916837502</c:v>
                </c:pt>
                <c:pt idx="1">
                  <c:v>3.481893874057715</c:v>
                </c:pt>
                <c:pt idx="2">
                  <c:v>1.6523652442930392</c:v>
                </c:pt>
                <c:pt idx="3">
                  <c:v>0.89355215680583377</c:v>
                </c:pt>
                <c:pt idx="4">
                  <c:v>0.57786309116632495</c:v>
                </c:pt>
                <c:pt idx="5">
                  <c:v>0.44494246475299298</c:v>
                </c:pt>
                <c:pt idx="6">
                  <c:v>0.3875863022376641</c:v>
                </c:pt>
                <c:pt idx="7">
                  <c:v>0.36136578311542783</c:v>
                </c:pt>
                <c:pt idx="8">
                  <c:v>0.34759784595441739</c:v>
                </c:pt>
                <c:pt idx="9">
                  <c:v>0.33887007395892083</c:v>
                </c:pt>
                <c:pt idx="10">
                  <c:v>0.33163738448602503</c:v>
                </c:pt>
                <c:pt idx="11">
                  <c:v>0.32446391327576102</c:v>
                </c:pt>
                <c:pt idx="12">
                  <c:v>0.31625934414078383</c:v>
                </c:pt>
                <c:pt idx="13">
                  <c:v>0.3064366436296887</c:v>
                </c:pt>
                <c:pt idx="14">
                  <c:v>0.29403738847443395</c:v>
                </c:pt>
                <c:pt idx="15">
                  <c:v>0.2785282786975527</c:v>
                </c:pt>
                <c:pt idx="16">
                  <c:v>0.25887967521532934</c:v>
                </c:pt>
                <c:pt idx="17">
                  <c:v>0.23507752608337965</c:v>
                </c:pt>
                <c:pt idx="18">
                  <c:v>0.20686451892361024</c:v>
                </c:pt>
                <c:pt idx="19">
                  <c:v>0.17480799493870122</c:v>
                </c:pt>
                <c:pt idx="20">
                  <c:v>0.14354701001230732</c:v>
                </c:pt>
                <c:pt idx="21">
                  <c:v>0.11179225942476108</c:v>
                </c:pt>
                <c:pt idx="22">
                  <c:v>8.513672534091217E-2</c:v>
                </c:pt>
                <c:pt idx="23">
                  <c:v>6.2223406597703514E-2</c:v>
                </c:pt>
                <c:pt idx="24">
                  <c:v>4.4320156055152535E-2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24-4D44-8310-78D491177875}"/>
            </c:ext>
          </c:extLst>
        </c:ser>
        <c:ser>
          <c:idx val="4"/>
          <c:order val="4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kE!$G$10:$G$34</c:f>
              <c:numCache>
                <c:formatCode>0.00</c:formatCode>
                <c:ptCount val="25"/>
                <c:pt idx="0">
                  <c:v>7.4331891614377978</c:v>
                </c:pt>
                <c:pt idx="1">
                  <c:v>3.1750269010901162</c:v>
                </c:pt>
                <c:pt idx="2">
                  <c:v>1.421364445841766</c:v>
                </c:pt>
                <c:pt idx="3">
                  <c:v>0.7011944023173291</c:v>
                </c:pt>
                <c:pt idx="4">
                  <c:v>0.40895062385520253</c:v>
                </c:pt>
                <c:pt idx="5">
                  <c:v>0.29344772148094656</c:v>
                </c:pt>
                <c:pt idx="6">
                  <c:v>0.25124627104673586</c:v>
                </c:pt>
                <c:pt idx="7">
                  <c:v>0.23943516339627235</c:v>
                </c:pt>
                <c:pt idx="8">
                  <c:v>0.2401981835542891</c:v>
                </c:pt>
                <c:pt idx="9">
                  <c:v>0.2460986570816493</c:v>
                </c:pt>
                <c:pt idx="10">
                  <c:v>0.25397429473715616</c:v>
                </c:pt>
                <c:pt idx="11">
                  <c:v>0.26207337166981204</c:v>
                </c:pt>
                <c:pt idx="12">
                  <c:v>0.26950676415941099</c:v>
                </c:pt>
                <c:pt idx="13">
                  <c:v>0.27516543979514801</c:v>
                </c:pt>
                <c:pt idx="14">
                  <c:v>0.27804994696434732</c:v>
                </c:pt>
                <c:pt idx="15">
                  <c:v>0.27681327207044809</c:v>
                </c:pt>
                <c:pt idx="16">
                  <c:v>0.27004163400214837</c:v>
                </c:pt>
                <c:pt idx="17">
                  <c:v>0.25672894337588387</c:v>
                </c:pt>
                <c:pt idx="18">
                  <c:v>0.2361766806848756</c:v>
                </c:pt>
                <c:pt idx="19">
                  <c:v>0.20854994703777174</c:v>
                </c:pt>
                <c:pt idx="20">
                  <c:v>0.17841018997521499</c:v>
                </c:pt>
                <c:pt idx="21">
                  <c:v>0.14517576472310806</c:v>
                </c:pt>
                <c:pt idx="22">
                  <c:v>0.11538563985430443</c:v>
                </c:pt>
                <c:pt idx="23">
                  <c:v>8.8297432634567186E-2</c:v>
                </c:pt>
                <c:pt idx="24">
                  <c:v>6.5972761877626795E-2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24-4D44-8310-78D491177875}"/>
            </c:ext>
          </c:extLst>
        </c:ser>
        <c:ser>
          <c:idx val="5"/>
          <c:order val="5"/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kE!$H$10:$H$34</c:f>
              <c:numCache>
                <c:formatCode>0.00</c:formatCode>
                <c:ptCount val="25"/>
                <c:pt idx="0">
                  <c:v>7.7010531225631933</c:v>
                </c:pt>
                <c:pt idx="1">
                  <c:v>3.3230473691157543</c:v>
                </c:pt>
                <c:pt idx="2">
                  <c:v>1.5175594975485507</c:v>
                </c:pt>
                <c:pt idx="3">
                  <c:v>0.77344399908005435</c:v>
                </c:pt>
                <c:pt idx="4">
                  <c:v>0.46860986161967444</c:v>
                </c:pt>
                <c:pt idx="5">
                  <c:v>0.34500147235681028</c:v>
                </c:pt>
                <c:pt idx="6">
                  <c:v>0.29635234152801182</c:v>
                </c:pt>
                <c:pt idx="7">
                  <c:v>0.27859728251808685</c:v>
                </c:pt>
                <c:pt idx="8">
                  <c:v>0.27334744727226656</c:v>
                </c:pt>
                <c:pt idx="9">
                  <c:v>0.27309514062151075</c:v>
                </c:pt>
                <c:pt idx="10">
                  <c:v>0.27449807835598916</c:v>
                </c:pt>
                <c:pt idx="11">
                  <c:v>0.27595607145311585</c:v>
                </c:pt>
                <c:pt idx="12">
                  <c:v>0.27653616791259583</c:v>
                </c:pt>
                <c:pt idx="13">
                  <c:v>0.27542748254409366</c:v>
                </c:pt>
                <c:pt idx="14">
                  <c:v>0.27174569086348088</c:v>
                </c:pt>
                <c:pt idx="15">
                  <c:v>0.26461098440401259</c:v>
                </c:pt>
                <c:pt idx="16">
                  <c:v>0.25289321740855342</c:v>
                </c:pt>
                <c:pt idx="17">
                  <c:v>0.23606474685465356</c:v>
                </c:pt>
                <c:pt idx="18">
                  <c:v>0.21360303617908416</c:v>
                </c:pt>
                <c:pt idx="19">
                  <c:v>0.18572692912006356</c:v>
                </c:pt>
                <c:pt idx="20">
                  <c:v>0.15667438496824343</c:v>
                </c:pt>
                <c:pt idx="21">
                  <c:v>0.12554740865804284</c:v>
                </c:pt>
                <c:pt idx="22">
                  <c:v>9.8220742671167247E-2</c:v>
                </c:pt>
                <c:pt idx="23">
                  <c:v>7.3807907708496739E-2</c:v>
                </c:pt>
                <c:pt idx="24">
                  <c:v>5.4046797278673904E-2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24-4D44-8310-78D491177875}"/>
            </c:ext>
          </c:extLst>
        </c:ser>
        <c:ser>
          <c:idx val="6"/>
          <c:order val="6"/>
          <c:marker>
            <c:symbol val="none"/>
          </c:marker>
          <c:xVal>
            <c:numRef>
              <c:f>kE!$B$10:$B$34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kE!$I$10:$I$34</c:f>
              <c:numCache>
                <c:formatCode>0.00</c:formatCode>
                <c:ptCount val="25"/>
                <c:pt idx="0">
                  <c:v>7.7010531225631933</c:v>
                </c:pt>
                <c:pt idx="1">
                  <c:v>3.3230473691157543</c:v>
                </c:pt>
                <c:pt idx="2">
                  <c:v>1.5175594975485507</c:v>
                </c:pt>
                <c:pt idx="3">
                  <c:v>0.77344399908005435</c:v>
                </c:pt>
                <c:pt idx="4">
                  <c:v>0.46860986161967444</c:v>
                </c:pt>
                <c:pt idx="5">
                  <c:v>0.34500147235681028</c:v>
                </c:pt>
                <c:pt idx="6">
                  <c:v>0.29635234152801182</c:v>
                </c:pt>
                <c:pt idx="7">
                  <c:v>0.27859728251808685</c:v>
                </c:pt>
                <c:pt idx="8">
                  <c:v>0.27334744727226656</c:v>
                </c:pt>
                <c:pt idx="9">
                  <c:v>0.27309514062151075</c:v>
                </c:pt>
                <c:pt idx="10">
                  <c:v>0.27449807835598916</c:v>
                </c:pt>
                <c:pt idx="11">
                  <c:v>0.27595607145311585</c:v>
                </c:pt>
                <c:pt idx="12">
                  <c:v>0.27653616791259583</c:v>
                </c:pt>
                <c:pt idx="13">
                  <c:v>0.27542748254409366</c:v>
                </c:pt>
                <c:pt idx="14">
                  <c:v>0.27174569086348088</c:v>
                </c:pt>
                <c:pt idx="15">
                  <c:v>0.26461098440401259</c:v>
                </c:pt>
                <c:pt idx="16">
                  <c:v>0.25289321740855342</c:v>
                </c:pt>
                <c:pt idx="17">
                  <c:v>0.23606474685465356</c:v>
                </c:pt>
                <c:pt idx="18">
                  <c:v>0.21360303617908416</c:v>
                </c:pt>
                <c:pt idx="19">
                  <c:v>0.18572692912006356</c:v>
                </c:pt>
                <c:pt idx="20">
                  <c:v>0.15667438496824343</c:v>
                </c:pt>
                <c:pt idx="21">
                  <c:v>0.12554740865804284</c:v>
                </c:pt>
                <c:pt idx="22">
                  <c:v>9.8220742671167247E-2</c:v>
                </c:pt>
                <c:pt idx="23">
                  <c:v>7.3807907708496739E-2</c:v>
                </c:pt>
                <c:pt idx="24">
                  <c:v>5.4046797278673904E-2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24-4D44-8310-78D49117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83304"/>
        <c:axId val="731184616"/>
      </c:scatterChart>
      <c:valAx>
        <c:axId val="731183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4616"/>
        <c:crosses val="autoZero"/>
        <c:crossBetween val="midCat"/>
      </c:valAx>
      <c:valAx>
        <c:axId val="731184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33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kE_test!$C$13:$C$37</c:f>
              <c:numCache>
                <c:formatCode>0.00</c:formatCode>
                <c:ptCount val="25"/>
                <c:pt idx="1">
                  <c:v>3.3230473691157543</c:v>
                </c:pt>
                <c:pt idx="2">
                  <c:v>1.5175594975485507</c:v>
                </c:pt>
                <c:pt idx="3">
                  <c:v>0.77344399908005435</c:v>
                </c:pt>
                <c:pt idx="4">
                  <c:v>0.46860986161967444</c:v>
                </c:pt>
                <c:pt idx="5">
                  <c:v>0.34500147235681028</c:v>
                </c:pt>
                <c:pt idx="6">
                  <c:v>0.29635234152801182</c:v>
                </c:pt>
                <c:pt idx="7">
                  <c:v>0.27859728251808685</c:v>
                </c:pt>
                <c:pt idx="8">
                  <c:v>0.27334744727226656</c:v>
                </c:pt>
                <c:pt idx="9">
                  <c:v>0.27309514062151075</c:v>
                </c:pt>
                <c:pt idx="10">
                  <c:v>0.27449807835598916</c:v>
                </c:pt>
                <c:pt idx="11">
                  <c:v>0.27595607145311585</c:v>
                </c:pt>
                <c:pt idx="12">
                  <c:v>0.27653616791259583</c:v>
                </c:pt>
                <c:pt idx="13">
                  <c:v>0.27542748254409366</c:v>
                </c:pt>
                <c:pt idx="14">
                  <c:v>0.27174569086348088</c:v>
                </c:pt>
                <c:pt idx="15">
                  <c:v>0.26461098440401259</c:v>
                </c:pt>
                <c:pt idx="16">
                  <c:v>0.25289321740855342</c:v>
                </c:pt>
                <c:pt idx="17">
                  <c:v>0.23606474685465356</c:v>
                </c:pt>
                <c:pt idx="18">
                  <c:v>0.21360303617908416</c:v>
                </c:pt>
                <c:pt idx="19">
                  <c:v>0.18572692912006356</c:v>
                </c:pt>
                <c:pt idx="20">
                  <c:v>0.15667438496824343</c:v>
                </c:pt>
                <c:pt idx="21">
                  <c:v>0.12554740865804284</c:v>
                </c:pt>
                <c:pt idx="22">
                  <c:v>9.8220742671167247E-2</c:v>
                </c:pt>
                <c:pt idx="23">
                  <c:v>7.3807907708496739E-2</c:v>
                </c:pt>
                <c:pt idx="24">
                  <c:v>5.4046797278673904E-2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469-BD62-3CCF7E4B1013}"/>
            </c:ext>
          </c:extLst>
        </c:ser>
        <c:ser>
          <c:idx val="2"/>
          <c:order val="1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kE_test!$D$13:$D$37</c:f>
              <c:numCache>
                <c:formatCode>0.00</c:formatCode>
                <c:ptCount val="25"/>
                <c:pt idx="1">
                  <c:v>1.7033112170537357</c:v>
                </c:pt>
                <c:pt idx="2">
                  <c:v>0.87356944389497448</c:v>
                </c:pt>
                <c:pt idx="3">
                  <c:v>0.51457980650880253</c:v>
                </c:pt>
                <c:pt idx="4">
                  <c:v>0.36351438184064838</c:v>
                </c:pt>
                <c:pt idx="5">
                  <c:v>0.30415102965388058</c:v>
                </c:pt>
                <c:pt idx="6">
                  <c:v>0.28548071973266576</c:v>
                </c:pt>
                <c:pt idx="7">
                  <c:v>0.28488458187458532</c:v>
                </c:pt>
                <c:pt idx="8">
                  <c:v>0.29240080828561577</c:v>
                </c:pt>
                <c:pt idx="9">
                  <c:v>0.30331163153244067</c:v>
                </c:pt>
                <c:pt idx="10">
                  <c:v>0.31552790961516153</c:v>
                </c:pt>
                <c:pt idx="11">
                  <c:v>0.32740039492986045</c:v>
                </c:pt>
                <c:pt idx="12">
                  <c:v>0.33794542581591902</c:v>
                </c:pt>
                <c:pt idx="13">
                  <c:v>0.34561538033083972</c:v>
                </c:pt>
                <c:pt idx="14">
                  <c:v>0.34893347180492246</c:v>
                </c:pt>
                <c:pt idx="15">
                  <c:v>0.34599622528282747</c:v>
                </c:pt>
                <c:pt idx="16">
                  <c:v>0.33494073613553321</c:v>
                </c:pt>
                <c:pt idx="17">
                  <c:v>0.31481967570888847</c:v>
                </c:pt>
                <c:pt idx="18">
                  <c:v>0.28536136770663828</c:v>
                </c:pt>
                <c:pt idx="19">
                  <c:v>0.24767590289924696</c:v>
                </c:pt>
                <c:pt idx="20">
                  <c:v>0.20843471069141015</c:v>
                </c:pt>
                <c:pt idx="21">
                  <c:v>0.16698324039662818</c:v>
                </c:pt>
                <c:pt idx="22">
                  <c:v>0.13117654670212472</c:v>
                </c:pt>
                <c:pt idx="23">
                  <c:v>9.9546720062257898E-2</c:v>
                </c:pt>
                <c:pt idx="24">
                  <c:v>7.4035058475391352E-2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8-4469-BD62-3CCF7E4B1013}"/>
            </c:ext>
          </c:extLst>
        </c:ser>
        <c:ser>
          <c:idx val="0"/>
          <c:order val="2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kE_test!$E$13:$E$37</c:f>
              <c:numCache>
                <c:formatCode>0.00</c:formatCode>
                <c:ptCount val="25"/>
                <c:pt idx="1">
                  <c:v>4.4025819707099414</c:v>
                </c:pt>
                <c:pt idx="2">
                  <c:v>1.9128673556894327</c:v>
                </c:pt>
                <c:pt idx="3">
                  <c:v>0.91294452465624665</c:v>
                </c:pt>
                <c:pt idx="4">
                  <c:v>0.5119949172154884</c:v>
                </c:pt>
                <c:pt idx="5">
                  <c:v>0.35109191894779435</c:v>
                </c:pt>
                <c:pt idx="6">
                  <c:v>0.28664230560234022</c:v>
                </c:pt>
                <c:pt idx="7">
                  <c:v>0.26084619722487079</c:v>
                </c:pt>
                <c:pt idx="8">
                  <c:v>0.25025045645996802</c:v>
                </c:pt>
                <c:pt idx="9">
                  <c:v>0.2457111026472644</c:v>
                </c:pt>
                <c:pt idx="10">
                  <c:v>0.24323149751657286</c:v>
                </c:pt>
                <c:pt idx="11">
                  <c:v>0.24117584353420776</c:v>
                </c:pt>
                <c:pt idx="12">
                  <c:v>0.23861919975547705</c:v>
                </c:pt>
                <c:pt idx="13">
                  <c:v>0.23499682338856251</c:v>
                </c:pt>
                <c:pt idx="14">
                  <c:v>0.22963695412709687</c:v>
                </c:pt>
                <c:pt idx="15">
                  <c:v>0.22199943163463254</c:v>
                </c:pt>
                <c:pt idx="16">
                  <c:v>0.21124011391416109</c:v>
                </c:pt>
                <c:pt idx="17">
                  <c:v>0.19698288732774066</c:v>
                </c:pt>
                <c:pt idx="18">
                  <c:v>0.17867126710840506</c:v>
                </c:pt>
                <c:pt idx="19">
                  <c:v>0.15621209794900154</c:v>
                </c:pt>
                <c:pt idx="20">
                  <c:v>0.1326794468369516</c:v>
                </c:pt>
                <c:pt idx="21">
                  <c:v>0.10708939686062534</c:v>
                </c:pt>
                <c:pt idx="22">
                  <c:v>8.4213813729111422E-2</c:v>
                </c:pt>
                <c:pt idx="23">
                  <c:v>6.3437800197641989E-2</c:v>
                </c:pt>
                <c:pt idx="24">
                  <c:v>4.6407867479335438E-2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D8-4469-BD62-3CCF7E4B1013}"/>
            </c:ext>
          </c:extLst>
        </c:ser>
        <c:ser>
          <c:idx val="3"/>
          <c:order val="3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kE_test!$F$13:$F$37</c:f>
              <c:numCache>
                <c:formatCode>0.00</c:formatCode>
                <c:ptCount val="25"/>
                <c:pt idx="1">
                  <c:v>3.3941315754349008</c:v>
                </c:pt>
                <c:pt idx="2">
                  <c:v>1.5767881659178957</c:v>
                </c:pt>
                <c:pt idx="3">
                  <c:v>0.82595748778640654</c:v>
                </c:pt>
                <c:pt idx="4">
                  <c:v>0.51648130300682327</c:v>
                </c:pt>
                <c:pt idx="5">
                  <c:v>0.38903061836824132</c:v>
                </c:pt>
                <c:pt idx="6">
                  <c:v>0.33682037659377173</c:v>
                </c:pt>
                <c:pt idx="7">
                  <c:v>0.3155813819903856</c:v>
                </c:pt>
                <c:pt idx="8">
                  <c:v>0.30678056368210282</c:v>
                </c:pt>
                <c:pt idx="9">
                  <c:v>0.30294032999741255</c:v>
                </c:pt>
                <c:pt idx="10">
                  <c:v>0.3006280697430459</c:v>
                </c:pt>
                <c:pt idx="11">
                  <c:v>0.2983120661162299</c:v>
                </c:pt>
                <c:pt idx="12">
                  <c:v>0.29498953441615999</c:v>
                </c:pt>
                <c:pt idx="13">
                  <c:v>0.28994911575472909</c:v>
                </c:pt>
                <c:pt idx="14">
                  <c:v>0.2822745361841717</c:v>
                </c:pt>
                <c:pt idx="15">
                  <c:v>0.27124803249013058</c:v>
                </c:pt>
                <c:pt idx="16">
                  <c:v>0.25579198657728824</c:v>
                </c:pt>
                <c:pt idx="17">
                  <c:v>0.23562938914065384</c:v>
                </c:pt>
                <c:pt idx="18">
                  <c:v>0.21037611465824596</c:v>
                </c:pt>
                <c:pt idx="19">
                  <c:v>0.18043259293328423</c:v>
                </c:pt>
                <c:pt idx="20">
                  <c:v>0.15025404502542464</c:v>
                </c:pt>
                <c:pt idx="21">
                  <c:v>0.11876460636613521</c:v>
                </c:pt>
                <c:pt idx="22">
                  <c:v>9.1721374231263475E-2</c:v>
                </c:pt>
                <c:pt idx="23">
                  <c:v>6.8011041096546779E-2</c:v>
                </c:pt>
                <c:pt idx="24">
                  <c:v>4.9144672109023416E-2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D8-4469-BD62-3CCF7E4B1013}"/>
            </c:ext>
          </c:extLst>
        </c:ser>
        <c:ser>
          <c:idx val="4"/>
          <c:order val="4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kE_test!$G$13:$G$37</c:f>
              <c:numCache>
                <c:formatCode>0.00</c:formatCode>
                <c:ptCount val="25"/>
                <c:pt idx="1">
                  <c:v>3.2331113247936947</c:v>
                </c:pt>
                <c:pt idx="2">
                  <c:v>1.4527206278490217</c:v>
                </c:pt>
                <c:pt idx="3">
                  <c:v>0.720251585974099</c:v>
                </c:pt>
                <c:pt idx="4">
                  <c:v>0.42156599981895271</c:v>
                </c:pt>
                <c:pt idx="5">
                  <c:v>0.30192221299882754</c:v>
                </c:pt>
                <c:pt idx="6">
                  <c:v>0.2564221250425488</c:v>
                </c:pt>
                <c:pt idx="7">
                  <c:v>0.24156426253425048</c:v>
                </c:pt>
                <c:pt idx="8">
                  <c:v>0.23924675604802115</c:v>
                </c:pt>
                <c:pt idx="9">
                  <c:v>0.24201110128961198</c:v>
                </c:pt>
                <c:pt idx="10">
                  <c:v>0.24662690806545157</c:v>
                </c:pt>
                <c:pt idx="11">
                  <c:v>0.25145456799367311</c:v>
                </c:pt>
                <c:pt idx="12">
                  <c:v>0.25563713745968331</c:v>
                </c:pt>
                <c:pt idx="13">
                  <c:v>0.25828254590062399</c:v>
                </c:pt>
                <c:pt idx="14">
                  <c:v>0.25854592298850415</c:v>
                </c:pt>
                <c:pt idx="15">
                  <c:v>0.25539394728766729</c:v>
                </c:pt>
                <c:pt idx="16">
                  <c:v>0.24764594725840264</c:v>
                </c:pt>
                <c:pt idx="17">
                  <c:v>0.23450613019862163</c:v>
                </c:pt>
                <c:pt idx="18">
                  <c:v>0.21528918609752618</c:v>
                </c:pt>
                <c:pt idx="19">
                  <c:v>0.18999080942450877</c:v>
                </c:pt>
                <c:pt idx="20">
                  <c:v>0.16253006171873358</c:v>
                </c:pt>
                <c:pt idx="21">
                  <c:v>0.13218627869468591</c:v>
                </c:pt>
                <c:pt idx="22">
                  <c:v>0.10487206314040047</c:v>
                </c:pt>
                <c:pt idx="23">
                  <c:v>7.9952338887297358E-2</c:v>
                </c:pt>
                <c:pt idx="24">
                  <c:v>5.9394662436858633E-2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D8-4469-BD62-3CCF7E4B1013}"/>
            </c:ext>
          </c:extLst>
        </c:ser>
        <c:ser>
          <c:idx val="5"/>
          <c:order val="5"/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kE_test!$H$13:$H$37</c:f>
              <c:numCache>
                <c:formatCode>0.00</c:formatCode>
                <c:ptCount val="25"/>
                <c:pt idx="1">
                  <c:v>4.4803137414667518</c:v>
                </c:pt>
                <c:pt idx="2">
                  <c:v>1.9755384777066207</c:v>
                </c:pt>
                <c:pt idx="3">
                  <c:v>0.96718229041995873</c:v>
                </c:pt>
                <c:pt idx="4">
                  <c:v>0.56048794456501938</c:v>
                </c:pt>
                <c:pt idx="5">
                  <c:v>0.3949336953220946</c:v>
                </c:pt>
                <c:pt idx="6">
                  <c:v>0.32629352715265703</c:v>
                </c:pt>
                <c:pt idx="7">
                  <c:v>0.29652503905468808</c:v>
                </c:pt>
                <c:pt idx="8">
                  <c:v>0.28201210311668673</c:v>
                </c:pt>
                <c:pt idx="9">
                  <c:v>0.27364533078872172</c:v>
                </c:pt>
                <c:pt idx="10">
                  <c:v>0.26733323575725787</c:v>
                </c:pt>
                <c:pt idx="11">
                  <c:v>0.2615112213600006</c:v>
                </c:pt>
                <c:pt idx="12">
                  <c:v>0.25518297242530558</c:v>
                </c:pt>
                <c:pt idx="13">
                  <c:v>0.24787436718313433</c:v>
                </c:pt>
                <c:pt idx="14">
                  <c:v>0.23887210372655268</c:v>
                </c:pt>
                <c:pt idx="15">
                  <c:v>0.22776480638048538</c:v>
                </c:pt>
                <c:pt idx="16">
                  <c:v>0.21372780763036944</c:v>
                </c:pt>
                <c:pt idx="17">
                  <c:v>0.19657256927252872</c:v>
                </c:pt>
                <c:pt idx="18">
                  <c:v>0.17583228107354623</c:v>
                </c:pt>
                <c:pt idx="19">
                  <c:v>0.15155234082118962</c:v>
                </c:pt>
                <c:pt idx="20">
                  <c:v>0.12700086328620089</c:v>
                </c:pt>
                <c:pt idx="21">
                  <c:v>0.10105401794688738</c:v>
                </c:pt>
                <c:pt idx="22">
                  <c:v>7.8405312629647811E-2</c:v>
                </c:pt>
                <c:pt idx="23">
                  <c:v>5.824773268188075E-2</c:v>
                </c:pt>
                <c:pt idx="24">
                  <c:v>4.2025501952290704E-2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D8-4469-BD62-3CCF7E4B1013}"/>
            </c:ext>
          </c:extLst>
        </c:ser>
        <c:ser>
          <c:idx val="6"/>
          <c:order val="6"/>
          <c:marker>
            <c:symbol val="none"/>
          </c:marker>
          <c:xVal>
            <c:numRef>
              <c:f>kE_test!$B$13:$B$37</c:f>
              <c:numCache>
                <c:formatCode>0.00</c:formatCode>
                <c:ptCount val="25"/>
                <c:pt idx="0">
                  <c:v>307.2</c:v>
                </c:pt>
                <c:pt idx="1">
                  <c:v>217.2</c:v>
                </c:pt>
                <c:pt idx="2">
                  <c:v>153.6</c:v>
                </c:pt>
                <c:pt idx="3">
                  <c:v>108.6</c:v>
                </c:pt>
                <c:pt idx="4">
                  <c:v>76.8</c:v>
                </c:pt>
                <c:pt idx="5">
                  <c:v>54.3</c:v>
                </c:pt>
                <c:pt idx="6">
                  <c:v>38.4</c:v>
                </c:pt>
                <c:pt idx="7">
                  <c:v>27.2</c:v>
                </c:pt>
                <c:pt idx="8">
                  <c:v>19.2</c:v>
                </c:pt>
                <c:pt idx="9">
                  <c:v>13.6</c:v>
                </c:pt>
                <c:pt idx="10">
                  <c:v>9.6</c:v>
                </c:pt>
                <c:pt idx="11">
                  <c:v>6.8</c:v>
                </c:pt>
                <c:pt idx="12">
                  <c:v>4.8</c:v>
                </c:pt>
                <c:pt idx="13">
                  <c:v>3.4</c:v>
                </c:pt>
                <c:pt idx="14">
                  <c:v>2.4</c:v>
                </c:pt>
                <c:pt idx="15">
                  <c:v>1.7</c:v>
                </c:pt>
                <c:pt idx="16">
                  <c:v>1.2</c:v>
                </c:pt>
                <c:pt idx="17">
                  <c:v>0.85</c:v>
                </c:pt>
                <c:pt idx="18">
                  <c:v>0.6</c:v>
                </c:pt>
                <c:pt idx="19">
                  <c:v>0.42</c:v>
                </c:pt>
                <c:pt idx="20">
                  <c:v>0.3</c:v>
                </c:pt>
                <c:pt idx="21">
                  <c:v>0.21</c:v>
                </c:pt>
                <c:pt idx="22">
                  <c:v>0.15</c:v>
                </c:pt>
                <c:pt idx="23">
                  <c:v>0.106</c:v>
                </c:pt>
                <c:pt idx="24">
                  <c:v>7.4999999999999997E-2</c:v>
                </c:pt>
              </c:numCache>
            </c:numRef>
          </c:xVal>
          <c:yVal>
            <c:numRef>
              <c:f>kE_test!$I$13:$I$37</c:f>
              <c:numCache>
                <c:formatCode>0.00</c:formatCode>
                <c:ptCount val="25"/>
                <c:pt idx="1">
                  <c:v>1.642268718307047</c:v>
                </c:pt>
                <c:pt idx="2">
                  <c:v>0.82382694871312967</c:v>
                </c:pt>
                <c:pt idx="3">
                  <c:v>0.47007216926154011</c:v>
                </c:pt>
                <c:pt idx="4">
                  <c:v>0.32168867675860119</c:v>
                </c:pt>
                <c:pt idx="5">
                  <c:v>0.26402470002574385</c:v>
                </c:pt>
                <c:pt idx="6">
                  <c:v>0.2467771990844454</c:v>
                </c:pt>
                <c:pt idx="7">
                  <c:v>0.24765394101041296</c:v>
                </c:pt>
                <c:pt idx="8">
                  <c:v>0.2568867170908436</c:v>
                </c:pt>
                <c:pt idx="9">
                  <c:v>0.26982403511584296</c:v>
                </c:pt>
                <c:pt idx="10">
                  <c:v>0.28448928302200799</c:v>
                </c:pt>
                <c:pt idx="11">
                  <c:v>0.29923991015788504</c:v>
                </c:pt>
                <c:pt idx="12">
                  <c:v>0.31319066744773938</c:v>
                </c:pt>
                <c:pt idx="13">
                  <c:v>0.32473985306257436</c:v>
                </c:pt>
                <c:pt idx="14">
                  <c:v>0.33245448811552775</c:v>
                </c:pt>
                <c:pt idx="15">
                  <c:v>0.3342336021864511</c:v>
                </c:pt>
                <c:pt idx="16">
                  <c:v>0.32809295010362566</c:v>
                </c:pt>
                <c:pt idx="17">
                  <c:v>0.31266626397198416</c:v>
                </c:pt>
                <c:pt idx="18">
                  <c:v>0.28738550145486769</c:v>
                </c:pt>
                <c:pt idx="19">
                  <c:v>0.25301678806360972</c:v>
                </c:pt>
                <c:pt idx="20">
                  <c:v>0.21581448461825284</c:v>
                </c:pt>
                <c:pt idx="21">
                  <c:v>0.17537970618294327</c:v>
                </c:pt>
                <c:pt idx="22">
                  <c:v>0.13963928165530926</c:v>
                </c:pt>
                <c:pt idx="23">
                  <c:v>0.10745079020282597</c:v>
                </c:pt>
                <c:pt idx="24">
                  <c:v>8.1026988172049466E-2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D8-4469-BD62-3CCF7E4B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83304"/>
        <c:axId val="731184616"/>
      </c:scatterChart>
      <c:valAx>
        <c:axId val="731183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4616"/>
        <c:crosses val="autoZero"/>
        <c:crossBetween val="midCat"/>
      </c:valAx>
      <c:valAx>
        <c:axId val="731184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33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562073490813649"/>
                  <c:y val="-0.17511774569845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SumpLevel!$D$6:$D$16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SumpLevel!$E$6:$E$16</c:f>
              <c:numCache>
                <c:formatCode>General</c:formatCode>
                <c:ptCount val="11"/>
                <c:pt idx="4">
                  <c:v>0.7</c:v>
                </c:pt>
                <c:pt idx="7">
                  <c:v>1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A-4BC4-B195-0FA1CF663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60992"/>
        <c:axId val="714561976"/>
      </c:scatterChart>
      <c:valAx>
        <c:axId val="7145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1976"/>
        <c:crosses val="autoZero"/>
        <c:crossBetween val="midCat"/>
      </c:valAx>
      <c:valAx>
        <c:axId val="7145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1"/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LoadSpeed!$C$16:$E$16</c:f>
              <c:numCache>
                <c:formatCode>General</c:formatCode>
                <c:ptCount val="3"/>
                <c:pt idx="0">
                  <c:v>0.67500000000000004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LoadSpeed!$C$11:$E$11</c:f>
              <c:numCache>
                <c:formatCode>0.00</c:formatCode>
                <c:ptCount val="3"/>
                <c:pt idx="0">
                  <c:v>1</c:v>
                </c:pt>
                <c:pt idx="1">
                  <c:v>1.2121212121212122</c:v>
                </c:pt>
                <c:pt idx="2">
                  <c:v>0.78787878787878785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3CC-4E63-B081-FB62DA53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29240"/>
        <c:axId val="735635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rendline>
                  <c:trendlineType val="linear"/>
                  <c:dispRSqr val="0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LoadSpeed!$C$16:$E$16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0.67500000000000004</c:v>
                      </c:pt>
                      <c:pt idx="1">
                        <c:v>0.6</c:v>
                      </c:pt>
                      <c:pt idx="2">
                        <c:v>0.75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LoadSpeed!$C$9:$E$9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</c:v>
                      </c:pt>
                      <c:pt idx="1">
                        <c:v>0.94594594594594594</c:v>
                      </c:pt>
                      <c:pt idx="2">
                        <c:v>1.0450450450450448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B3CC-4E63-B081-FB62DA532479}"/>
                  </c:ext>
                </c:extLst>
              </c15:ser>
            </c15:filteredScatterSeries>
            <c15:filteredScatterSeries>
              <c15:ser>
                <c:idx val="3"/>
                <c:order val="2"/>
                <c:trendline>
                  <c:trendlineType val="linear"/>
                  <c:dispRSqr val="0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LoadSpeed!$C$16:$E$16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0.67500000000000004</c:v>
                      </c:pt>
                      <c:pt idx="1">
                        <c:v>0.6</c:v>
                      </c:pt>
                      <c:pt idx="2">
                        <c:v>0.75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LoadSpeed!$C$10:$E$10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</c:v>
                      </c:pt>
                      <c:pt idx="1">
                        <c:v>0.96078431372549034</c:v>
                      </c:pt>
                      <c:pt idx="2">
                        <c:v>1.0392156862745099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3CC-4E63-B081-FB62DA53247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26830192"/>
        <c:axId val="726365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trendlineType val="linear"/>
                  <c:dispRSqr val="0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LoadSpeed!$C$16:$E$16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0.67500000000000004</c:v>
                      </c:pt>
                      <c:pt idx="1">
                        <c:v>0.6</c:v>
                      </c:pt>
                      <c:pt idx="2">
                        <c:v>0.75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LoadSpeed!$C$13:$E$13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</c:v>
                      </c:pt>
                      <c:pt idx="1">
                        <c:v>1.1666666666666665</c:v>
                      </c:pt>
                      <c:pt idx="2">
                        <c:v>0.83333333333333337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B3CC-4E63-B081-FB62DA532479}"/>
                  </c:ext>
                </c:extLst>
              </c15:ser>
            </c15:filteredScatterSeries>
          </c:ext>
        </c:extLst>
      </c:scatterChart>
      <c:valAx>
        <c:axId val="73562924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35800"/>
        <c:crosses val="autoZero"/>
        <c:crossBetween val="midCat"/>
      </c:valAx>
      <c:valAx>
        <c:axId val="7356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29240"/>
        <c:crosses val="autoZero"/>
        <c:crossBetween val="midCat"/>
      </c:valAx>
      <c:valAx>
        <c:axId val="7263658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726830192"/>
        <c:crosses val="max"/>
        <c:crossBetween val="midCat"/>
      </c:valAx>
      <c:valAx>
        <c:axId val="72683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3658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LoadSpeed!$K$16:$M$16</c:f>
              <c:numCache>
                <c:formatCode>General</c:formatCode>
                <c:ptCount val="3"/>
                <c:pt idx="0">
                  <c:v>0.35</c:v>
                </c:pt>
                <c:pt idx="1">
                  <c:v>0.25</c:v>
                </c:pt>
                <c:pt idx="2">
                  <c:v>0.45</c:v>
                </c:pt>
              </c:numCache>
            </c:numRef>
          </c:xVal>
          <c:yVal>
            <c:numRef>
              <c:f>LoadSpeed!$K$9:$M$9</c:f>
              <c:numCache>
                <c:formatCode>0.00</c:formatCode>
                <c:ptCount val="3"/>
                <c:pt idx="0">
                  <c:v>1</c:v>
                </c:pt>
                <c:pt idx="1">
                  <c:v>1.072072072072072</c:v>
                </c:pt>
                <c:pt idx="2">
                  <c:v>0.92792792792792789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08-48EC-8F4E-A02320D4C829}"/>
            </c:ext>
          </c:extLst>
        </c:ser>
        <c:ser>
          <c:idx val="3"/>
          <c:order val="1"/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24041562544202932"/>
                  <c:y val="-0.4700802631779345"/>
                </c:manualLayout>
              </c:layout>
              <c:numFmt formatCode="General" sourceLinked="0"/>
            </c:trendlineLbl>
          </c:trendline>
          <c:xVal>
            <c:numRef>
              <c:f>LoadSpeed!$K$16:$M$16</c:f>
              <c:numCache>
                <c:formatCode>General</c:formatCode>
                <c:ptCount val="3"/>
                <c:pt idx="0">
                  <c:v>0.35</c:v>
                </c:pt>
                <c:pt idx="1">
                  <c:v>0.25</c:v>
                </c:pt>
                <c:pt idx="2">
                  <c:v>0.45</c:v>
                </c:pt>
              </c:numCache>
            </c:numRef>
          </c:xVal>
          <c:yVal>
            <c:numRef>
              <c:f>LoadSpeed!$K$12:$M$12</c:f>
              <c:numCache>
                <c:formatCode>0.00</c:formatCode>
                <c:ptCount val="3"/>
                <c:pt idx="0">
                  <c:v>1</c:v>
                </c:pt>
                <c:pt idx="1">
                  <c:v>1.0088495575221239</c:v>
                </c:pt>
                <c:pt idx="2">
                  <c:v>0.9734513274336285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08-48EC-8F4E-A02320D4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29240"/>
        <c:axId val="735635800"/>
      </c:scatterChart>
      <c:valAx>
        <c:axId val="73562924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35800"/>
        <c:crosses val="autoZero"/>
        <c:crossBetween val="midCat"/>
      </c:valAx>
      <c:valAx>
        <c:axId val="7356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29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96303416971795E-2"/>
          <c:y val="6.7032297379646555E-2"/>
          <c:w val="0.88871411485694929"/>
          <c:h val="0.79160104986876645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Dischargemodel!$B$6:$B$16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Dischargemodel!$C$6:$C$16</c:f>
              <c:numCache>
                <c:formatCode>General</c:formatCode>
                <c:ptCount val="11"/>
                <c:pt idx="0">
                  <c:v>-0.24440000000000001</c:v>
                </c:pt>
                <c:pt idx="1">
                  <c:v>-1.4400000000000024E-2</c:v>
                </c:pt>
                <c:pt idx="2">
                  <c:v>0.17559999999999998</c:v>
                </c:pt>
                <c:pt idx="3">
                  <c:v>0.32560000000000006</c:v>
                </c:pt>
                <c:pt idx="4">
                  <c:v>0.43559999999999993</c:v>
                </c:pt>
                <c:pt idx="5">
                  <c:v>0.50560000000000005</c:v>
                </c:pt>
                <c:pt idx="6">
                  <c:v>0.53560000000000008</c:v>
                </c:pt>
                <c:pt idx="7">
                  <c:v>0.52560000000000007</c:v>
                </c:pt>
                <c:pt idx="8">
                  <c:v>0.47559999999999997</c:v>
                </c:pt>
                <c:pt idx="9">
                  <c:v>0.38560000000000033</c:v>
                </c:pt>
                <c:pt idx="10">
                  <c:v>0.25559999999999999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BB-4A95-8459-8E80046FF4A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Dischargemodel!$B$6:$B$16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Dischargemodel!$E$6:$E$16</c:f>
              <c:numCache>
                <c:formatCode>General</c:formatCode>
                <c:ptCount val="11"/>
                <c:pt idx="0">
                  <c:v>0</c:v>
                </c:pt>
                <c:pt idx="1">
                  <c:v>0.28500000000000003</c:v>
                </c:pt>
                <c:pt idx="2">
                  <c:v>0.54</c:v>
                </c:pt>
                <c:pt idx="3">
                  <c:v>0.76500000000000012</c:v>
                </c:pt>
                <c:pt idx="4">
                  <c:v>0.96000000000000019</c:v>
                </c:pt>
                <c:pt idx="5">
                  <c:v>1.125</c:v>
                </c:pt>
                <c:pt idx="6">
                  <c:v>1.2599999999999998</c:v>
                </c:pt>
                <c:pt idx="7">
                  <c:v>1.3649999999999998</c:v>
                </c:pt>
                <c:pt idx="8">
                  <c:v>1.44</c:v>
                </c:pt>
                <c:pt idx="9">
                  <c:v>1.4849999999999999</c:v>
                </c:pt>
                <c:pt idx="1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BB-4A95-8459-8E80046F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36160"/>
        <c:axId val="732038128"/>
      </c:scatterChart>
      <c:valAx>
        <c:axId val="7320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38128"/>
        <c:crosses val="autoZero"/>
        <c:crossBetween val="midCat"/>
      </c:valAx>
      <c:valAx>
        <c:axId val="7320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36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598714</xdr:colOff>
      <xdr:row>1</xdr:row>
      <xdr:rowOff>0</xdr:rowOff>
    </xdr:from>
    <xdr:to>
      <xdr:col>22</xdr:col>
      <xdr:colOff>304800</xdr:colOff>
      <xdr:row>33</xdr:row>
      <xdr:rowOff>174170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1657F2-0E24-439C-874B-F701872F8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119743</xdr:colOff>
      <xdr:row>40</xdr:row>
      <xdr:rowOff>29935</xdr:rowOff>
    </xdr:from>
    <xdr:to>
      <xdr:col>29</xdr:col>
      <xdr:colOff>81191</xdr:colOff>
      <xdr:row>56</xdr:row>
      <xdr:rowOff>69021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A64C38-8FA5-4C67-BCDB-3689170DD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31143" y="7649935"/>
          <a:ext cx="3619048" cy="3087086"/>
        </a:xfrm>
        <a:prstGeom prst="rect">
          <a:avLst/>
        </a:prstGeom>
      </xdr:spPr>
    </xdr:pic>
    <xdr:clientData/>
  </xdr:twoCellAnchor>
  <xdr:twoCellAnchor>
    <xdr:from>
      <xdr:col>23</xdr:col>
      <xdr:colOff>51708</xdr:colOff>
      <xdr:row>0</xdr:row>
      <xdr:rowOff>62593</xdr:rowOff>
    </xdr:from>
    <xdr:to>
      <xdr:col>44</xdr:col>
      <xdr:colOff>501981</xdr:colOff>
      <xdr:row>18</xdr:row>
      <xdr:rowOff>9533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7D48E666-606B-46ED-B57E-8894CB57EA2C}"/>
            </a:ext>
          </a:extLst>
        </xdr:cNvPr>
        <xdr:cNvGrpSpPr/>
      </xdr:nvGrpSpPr>
      <xdr:grpSpPr>
        <a:xfrm>
          <a:off x="14466955" y="62593"/>
          <a:ext cx="13251873" cy="3174234"/>
          <a:chOff x="15087600" y="0"/>
          <a:chExt cx="13251873" cy="337594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B8CBBE68-29E5-4CEA-B817-36B732960A40}"/>
              </a:ext>
            </a:extLst>
          </xdr:cNvPr>
          <xdr:cNvGrpSpPr/>
        </xdr:nvGrpSpPr>
        <xdr:grpSpPr>
          <a:xfrm>
            <a:off x="15109372" y="288471"/>
            <a:ext cx="13230101" cy="3087469"/>
            <a:chOff x="15116299" y="278080"/>
            <a:chExt cx="13230101" cy="2921215"/>
          </a:xfrm>
        </xdr:grpSpPr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CA9FA77D-5FD6-40C1-AC27-2C27A873EBA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116299" y="332509"/>
              <a:ext cx="3600000" cy="2758927"/>
            </a:xfrm>
            <a:prstGeom prst="rect">
              <a:avLst/>
            </a:prstGeom>
            <a:solidFill>
              <a:srgbClr val="FFFF00"/>
            </a:solidFill>
            <a:ln w="57150">
              <a:solidFill>
                <a:srgbClr val="FFFF00"/>
              </a:solidFill>
            </a:ln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6358F073-1E8F-43DB-B153-19B4F45C61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850098" y="343394"/>
              <a:ext cx="4590476" cy="2825594"/>
            </a:xfrm>
            <a:prstGeom prst="rect">
              <a:avLst/>
            </a:prstGeom>
          </xdr:spPr>
        </xdr:pic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BDF39FD6-9C15-4E11-8286-F16018F086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443869" y="278080"/>
              <a:ext cx="4902531" cy="2921215"/>
            </a:xfrm>
            <a:prstGeom prst="rect">
              <a:avLst/>
            </a:prstGeom>
          </xdr:spPr>
        </xdr:pic>
      </xdr:grp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851C6EFF-E8FB-4016-B2EF-E93F6AF09A8B}"/>
              </a:ext>
            </a:extLst>
          </xdr:cNvPr>
          <xdr:cNvSpPr/>
        </xdr:nvSpPr>
        <xdr:spPr>
          <a:xfrm>
            <a:off x="15087600" y="0"/>
            <a:ext cx="1962150" cy="2667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Changes in load and speed</a:t>
            </a:r>
          </a:p>
        </xdr:txBody>
      </xdr:sp>
    </xdr:grpSp>
    <xdr:clientData/>
  </xdr:twoCellAnchor>
  <xdr:twoCellAnchor>
    <xdr:from>
      <xdr:col>23</xdr:col>
      <xdr:colOff>57147</xdr:colOff>
      <xdr:row>18</xdr:row>
      <xdr:rowOff>97970</xdr:rowOff>
    </xdr:from>
    <xdr:to>
      <xdr:col>37</xdr:col>
      <xdr:colOff>122465</xdr:colOff>
      <xdr:row>35</xdr:row>
      <xdr:rowOff>149870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DD52CA1-AD22-49F6-943C-FFDED7E92D3D}"/>
            </a:ext>
          </a:extLst>
        </xdr:cNvPr>
        <xdr:cNvGrpSpPr/>
      </xdr:nvGrpSpPr>
      <xdr:grpSpPr>
        <a:xfrm>
          <a:off x="14472394" y="3325264"/>
          <a:ext cx="8599718" cy="3099900"/>
          <a:chOff x="15144747" y="3428999"/>
          <a:chExt cx="8599718" cy="3197871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12D004B4-7398-45FE-8E67-DBF689E589BE}"/>
              </a:ext>
            </a:extLst>
          </xdr:cNvPr>
          <xdr:cNvGrpSpPr/>
        </xdr:nvGrpSpPr>
        <xdr:grpSpPr>
          <a:xfrm>
            <a:off x="15188291" y="3679371"/>
            <a:ext cx="8556174" cy="2947499"/>
            <a:chOff x="15188291" y="3782785"/>
            <a:chExt cx="8556174" cy="3034585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9B5A47DA-E493-4473-8875-264C09390F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88291" y="3858985"/>
              <a:ext cx="3619048" cy="2944228"/>
            </a:xfrm>
            <a:prstGeom prst="rect">
              <a:avLst/>
            </a:prstGeom>
          </xdr:spPr>
        </xdr:pic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8912478A-ECE7-4F0C-946F-70E146FE7B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8835007" y="3782785"/>
              <a:ext cx="4909458" cy="3034585"/>
            </a:xfrm>
            <a:prstGeom prst="rect">
              <a:avLst/>
            </a:prstGeom>
          </xdr:spPr>
        </xdr:pic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F2200FB2-4574-446D-8E62-9D24A4EDDBEB}"/>
              </a:ext>
            </a:extLst>
          </xdr:cNvPr>
          <xdr:cNvSpPr/>
        </xdr:nvSpPr>
        <xdr:spPr>
          <a:xfrm>
            <a:off x="15144747" y="3428999"/>
            <a:ext cx="3883481" cy="2830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Changes ball size or for AG mill, the Size</a:t>
            </a:r>
            <a:r>
              <a:rPr lang="en-US" sz="1100" baseline="0">
                <a:solidFill>
                  <a:sysClr val="windowText" lastClr="000000"/>
                </a:solidFill>
              </a:rPr>
              <a:t> of "Coarse" rocks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23</xdr:col>
      <xdr:colOff>76200</xdr:colOff>
      <xdr:row>38</xdr:row>
      <xdr:rowOff>43544</xdr:rowOff>
    </xdr:from>
    <xdr:to>
      <xdr:col>29</xdr:col>
      <xdr:colOff>302081</xdr:colOff>
      <xdr:row>39</xdr:row>
      <xdr:rowOff>141515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F6DA0C3-FE19-4B78-A489-58718BDE987A}"/>
            </a:ext>
          </a:extLst>
        </xdr:cNvPr>
        <xdr:cNvSpPr/>
      </xdr:nvSpPr>
      <xdr:spPr>
        <a:xfrm>
          <a:off x="15087600" y="7075715"/>
          <a:ext cx="3883481" cy="2830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Ball Loading or for AG mill amount of coarse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</xdr:colOff>
      <xdr:row>11</xdr:row>
      <xdr:rowOff>161365</xdr:rowOff>
    </xdr:from>
    <xdr:to>
      <xdr:col>22</xdr:col>
      <xdr:colOff>304799</xdr:colOff>
      <xdr:row>36</xdr:row>
      <xdr:rowOff>174170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BF80B-5191-4A6C-BE1F-4B1514758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119743</xdr:colOff>
      <xdr:row>43</xdr:row>
      <xdr:rowOff>29935</xdr:rowOff>
    </xdr:from>
    <xdr:to>
      <xdr:col>29</xdr:col>
      <xdr:colOff>81191</xdr:colOff>
      <xdr:row>59</xdr:row>
      <xdr:rowOff>69021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8F706B-9898-46E8-910B-D9C243CCF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36783" y="7345135"/>
          <a:ext cx="3619048" cy="2965166"/>
        </a:xfrm>
        <a:prstGeom prst="rect">
          <a:avLst/>
        </a:prstGeom>
      </xdr:spPr>
    </xdr:pic>
    <xdr:clientData/>
  </xdr:twoCellAnchor>
  <xdr:twoCellAnchor>
    <xdr:from>
      <xdr:col>23</xdr:col>
      <xdr:colOff>51708</xdr:colOff>
      <xdr:row>3</xdr:row>
      <xdr:rowOff>62593</xdr:rowOff>
    </xdr:from>
    <xdr:to>
      <xdr:col>44</xdr:col>
      <xdr:colOff>501981</xdr:colOff>
      <xdr:row>21</xdr:row>
      <xdr:rowOff>9533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5EB7D4F-D699-4624-9E21-0C799A35B10C}"/>
            </a:ext>
          </a:extLst>
        </xdr:cNvPr>
        <xdr:cNvGrpSpPr/>
      </xdr:nvGrpSpPr>
      <xdr:grpSpPr>
        <a:xfrm>
          <a:off x="14466955" y="600475"/>
          <a:ext cx="13251873" cy="3174234"/>
          <a:chOff x="15087600" y="0"/>
          <a:chExt cx="13251873" cy="3375940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AEBDB508-10FC-48A1-8CAC-36F85A1F8D3A}"/>
              </a:ext>
            </a:extLst>
          </xdr:cNvPr>
          <xdr:cNvGrpSpPr/>
        </xdr:nvGrpSpPr>
        <xdr:grpSpPr>
          <a:xfrm>
            <a:off x="15109372" y="288471"/>
            <a:ext cx="13230101" cy="3087469"/>
            <a:chOff x="15116299" y="278080"/>
            <a:chExt cx="13230101" cy="2921215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C28D7565-E4EB-4CB7-BC69-BF568A82B55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116299" y="332509"/>
              <a:ext cx="3600000" cy="2758927"/>
            </a:xfrm>
            <a:prstGeom prst="rect">
              <a:avLst/>
            </a:prstGeom>
            <a:solidFill>
              <a:srgbClr val="FFFF00"/>
            </a:solidFill>
            <a:ln w="57150">
              <a:solidFill>
                <a:srgbClr val="FFFF00"/>
              </a:solidFill>
            </a:ln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A03BBDFE-1E4E-4202-A7AE-CC3FC896BD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850098" y="343394"/>
              <a:ext cx="4590476" cy="2825594"/>
            </a:xfrm>
            <a:prstGeom prst="rect">
              <a:avLst/>
            </a:prstGeom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5BC2ECB8-7C61-4374-9914-8D0587B15D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443869" y="278080"/>
              <a:ext cx="4902531" cy="2921215"/>
            </a:xfrm>
            <a:prstGeom prst="rect">
              <a:avLst/>
            </a:prstGeom>
          </xdr:spPr>
        </xdr:pic>
      </xdr:grp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8A59368-9FBD-4455-A850-774FFCAE9150}"/>
              </a:ext>
            </a:extLst>
          </xdr:cNvPr>
          <xdr:cNvSpPr/>
        </xdr:nvSpPr>
        <xdr:spPr>
          <a:xfrm>
            <a:off x="15087600" y="0"/>
            <a:ext cx="1962150" cy="2667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Changes in load and speed</a:t>
            </a:r>
          </a:p>
        </xdr:txBody>
      </xdr:sp>
    </xdr:grpSp>
    <xdr:clientData/>
  </xdr:twoCellAnchor>
  <xdr:twoCellAnchor>
    <xdr:from>
      <xdr:col>23</xdr:col>
      <xdr:colOff>57147</xdr:colOff>
      <xdr:row>21</xdr:row>
      <xdr:rowOff>97970</xdr:rowOff>
    </xdr:from>
    <xdr:to>
      <xdr:col>37</xdr:col>
      <xdr:colOff>122465</xdr:colOff>
      <xdr:row>38</xdr:row>
      <xdr:rowOff>149870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F52EECD-0EF4-4D69-B704-5765D9C6CA02}"/>
            </a:ext>
          </a:extLst>
        </xdr:cNvPr>
        <xdr:cNvGrpSpPr/>
      </xdr:nvGrpSpPr>
      <xdr:grpSpPr>
        <a:xfrm>
          <a:off x="14472394" y="3863146"/>
          <a:ext cx="8599718" cy="3099900"/>
          <a:chOff x="15144747" y="3428999"/>
          <a:chExt cx="8599718" cy="3197871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03B0944D-7A97-48B5-8D14-EBF2520F7DA9}"/>
              </a:ext>
            </a:extLst>
          </xdr:cNvPr>
          <xdr:cNvGrpSpPr/>
        </xdr:nvGrpSpPr>
        <xdr:grpSpPr>
          <a:xfrm>
            <a:off x="15188291" y="3679371"/>
            <a:ext cx="8556174" cy="2947499"/>
            <a:chOff x="15188291" y="3782785"/>
            <a:chExt cx="8556174" cy="3034585"/>
          </a:xfrm>
        </xdr:grpSpPr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384AC0F6-9AAA-4E48-869B-CE27D1CFE4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88291" y="3858985"/>
              <a:ext cx="3619048" cy="2944228"/>
            </a:xfrm>
            <a:prstGeom prst="rect">
              <a:avLst/>
            </a:prstGeom>
          </xdr:spPr>
        </xdr:pic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17A92D96-EBFB-4B0B-B78C-6B59ADF1C0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8835007" y="3782785"/>
              <a:ext cx="4909458" cy="3034585"/>
            </a:xfrm>
            <a:prstGeom prst="rect">
              <a:avLst/>
            </a:prstGeom>
          </xdr:spPr>
        </xdr:pic>
      </xdr:grp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589F0D9A-53B8-40D3-9D6A-C1CB725919BE}"/>
              </a:ext>
            </a:extLst>
          </xdr:cNvPr>
          <xdr:cNvSpPr/>
        </xdr:nvSpPr>
        <xdr:spPr>
          <a:xfrm>
            <a:off x="15144747" y="3428999"/>
            <a:ext cx="3883481" cy="2830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Changes ball size or for AG mill, the Size</a:t>
            </a:r>
            <a:r>
              <a:rPr lang="en-US" sz="1100" baseline="0">
                <a:solidFill>
                  <a:sysClr val="windowText" lastClr="000000"/>
                </a:solidFill>
              </a:rPr>
              <a:t> of "Coarse" rocks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23</xdr:col>
      <xdr:colOff>76200</xdr:colOff>
      <xdr:row>41</xdr:row>
      <xdr:rowOff>43544</xdr:rowOff>
    </xdr:from>
    <xdr:to>
      <xdr:col>29</xdr:col>
      <xdr:colOff>302081</xdr:colOff>
      <xdr:row>42</xdr:row>
      <xdr:rowOff>141515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319C91F-B029-42D6-84E6-30D876D48576}"/>
            </a:ext>
          </a:extLst>
        </xdr:cNvPr>
        <xdr:cNvSpPr/>
      </xdr:nvSpPr>
      <xdr:spPr>
        <a:xfrm>
          <a:off x="14493240" y="6992984"/>
          <a:ext cx="3883481" cy="28085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Ball Loading or for AG mill amount of coarse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392723</xdr:colOff>
      <xdr:row>3</xdr:row>
      <xdr:rowOff>73562</xdr:rowOff>
    </xdr:from>
    <xdr:to>
      <xdr:col>14</xdr:col>
      <xdr:colOff>87923</xdr:colOff>
      <xdr:row>18</xdr:row>
      <xdr:rowOff>73563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80284-C008-403A-9C5D-F152C97DA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16</xdr:row>
      <xdr:rowOff>102870</xdr:rowOff>
    </xdr:from>
    <xdr:to>
      <xdr:col>4</xdr:col>
      <xdr:colOff>571500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0DCD7-8065-4757-B427-C102BEC21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16</xdr:row>
      <xdr:rowOff>121920</xdr:rowOff>
    </xdr:from>
    <xdr:to>
      <xdr:col>13</xdr:col>
      <xdr:colOff>160020</xdr:colOff>
      <xdr:row>27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2B87B-8982-475B-B894-78BBC6C9A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4</xdr:row>
      <xdr:rowOff>95250</xdr:rowOff>
    </xdr:from>
    <xdr:to>
      <xdr:col>14</xdr:col>
      <xdr:colOff>53340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362AF-908E-472D-AEDC-7AF1A07F0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F8DA-8ACB-4962-9402-8D67BC2B90D8}">
  <dimension ref="B1:Z34"/>
  <sheetViews>
    <sheetView zoomScale="85" zoomScaleNormal="85" workbookViewId="0">
      <selection activeCell="B46" sqref="B46"/>
    </sheetView>
  </sheetViews>
  <sheetFormatPr defaultRowHeight="14.4" x14ac:dyDescent="0.3"/>
  <cols>
    <col min="2" max="2" width="8.88671875" style="2"/>
    <col min="4" max="4" width="9.6640625" bestFit="1" customWidth="1"/>
    <col min="5" max="5" width="10.109375" bestFit="1" customWidth="1"/>
    <col min="6" max="6" width="12.6640625" bestFit="1" customWidth="1"/>
  </cols>
  <sheetData>
    <row r="1" spans="2:26" x14ac:dyDescent="0.3">
      <c r="D1" t="s">
        <v>13</v>
      </c>
      <c r="E1" t="s">
        <v>14</v>
      </c>
      <c r="F1" t="s">
        <v>11</v>
      </c>
      <c r="G1" t="s">
        <v>12</v>
      </c>
    </row>
    <row r="2" spans="2:26" x14ac:dyDescent="0.3">
      <c r="B2" s="2" t="s">
        <v>1</v>
      </c>
      <c r="C2" s="2">
        <v>1.1100000000000001</v>
      </c>
      <c r="D2" s="4">
        <v>1.05</v>
      </c>
      <c r="E2" s="6">
        <v>1.1599999999999999</v>
      </c>
      <c r="F2" s="12">
        <v>1.19</v>
      </c>
      <c r="G2" s="11">
        <v>1.03</v>
      </c>
      <c r="H2" s="2">
        <v>1.1100000000000001</v>
      </c>
      <c r="I2" s="2">
        <v>1.1100000000000001</v>
      </c>
    </row>
    <row r="3" spans="2:26" x14ac:dyDescent="0.3">
      <c r="B3" s="2" t="s">
        <v>2</v>
      </c>
      <c r="C3" s="2">
        <v>2.5499999999999998</v>
      </c>
      <c r="D3" s="4">
        <v>2.4500000000000002</v>
      </c>
      <c r="E3" s="6">
        <v>2.65</v>
      </c>
      <c r="F3" s="2">
        <v>2.5499999999999998</v>
      </c>
      <c r="G3" s="2">
        <v>2.5499999999999998</v>
      </c>
      <c r="H3" s="2">
        <v>2.5499999999999998</v>
      </c>
      <c r="I3" s="2">
        <v>2.5499999999999998</v>
      </c>
    </row>
    <row r="4" spans="2:26" x14ac:dyDescent="0.3">
      <c r="B4" s="2" t="s">
        <v>3</v>
      </c>
      <c r="C4" s="2">
        <v>0.33</v>
      </c>
      <c r="D4" s="4">
        <v>0.4</v>
      </c>
      <c r="E4" s="6">
        <v>0.26</v>
      </c>
      <c r="F4" s="2">
        <v>0.33</v>
      </c>
      <c r="G4" s="2">
        <v>0.37</v>
      </c>
      <c r="H4" s="2">
        <v>0.33</v>
      </c>
      <c r="I4" s="2">
        <v>0.33</v>
      </c>
    </row>
    <row r="5" spans="2:26" x14ac:dyDescent="0.3">
      <c r="B5" s="2" t="s">
        <v>4</v>
      </c>
      <c r="C5" s="2">
        <v>1.1299999999999999</v>
      </c>
      <c r="D5" s="2">
        <v>1.1299999999999999</v>
      </c>
      <c r="E5" s="2">
        <v>1.1299999999999999</v>
      </c>
      <c r="F5" s="12">
        <v>1.1399999999999999</v>
      </c>
      <c r="G5" s="11">
        <v>1.1000000000000001</v>
      </c>
      <c r="H5" s="2">
        <v>1.1299999999999999</v>
      </c>
      <c r="I5" s="2">
        <v>1.1299999999999999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x14ac:dyDescent="0.3">
      <c r="B6" s="2" t="s">
        <v>5</v>
      </c>
      <c r="C6" s="1">
        <v>3.0000000000000001E-6</v>
      </c>
      <c r="D6" s="5">
        <v>3.4999999999999999E-6</v>
      </c>
      <c r="E6" s="7">
        <v>2.5000000000000002E-6</v>
      </c>
      <c r="F6" s="1">
        <v>3.0000000000000001E-6</v>
      </c>
      <c r="G6" s="1">
        <v>3.0000000000000001E-6</v>
      </c>
      <c r="H6" s="1">
        <v>3.0000000000000001E-6</v>
      </c>
      <c r="I6" s="1">
        <v>3.0000000000000001E-6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x14ac:dyDescent="0.3">
      <c r="B7" s="2" t="s">
        <v>6</v>
      </c>
      <c r="C7" s="2">
        <v>1.1599999999999999</v>
      </c>
      <c r="D7" s="2">
        <v>1.1599999999999999</v>
      </c>
      <c r="E7" s="2">
        <v>1.1599999999999999</v>
      </c>
      <c r="F7" s="2">
        <v>1.1599999999999999</v>
      </c>
      <c r="G7" s="2">
        <v>1.1599999999999999</v>
      </c>
      <c r="H7" s="2">
        <v>1.1599999999999999</v>
      </c>
      <c r="I7" s="2">
        <v>1.1599999999999999</v>
      </c>
    </row>
    <row r="8" spans="2:26" x14ac:dyDescent="0.3">
      <c r="C8" s="3"/>
      <c r="D8" s="3"/>
      <c r="E8" s="3"/>
      <c r="F8" s="3"/>
      <c r="G8" s="3"/>
      <c r="H8" s="3"/>
      <c r="I8" s="3"/>
    </row>
    <row r="9" spans="2:26" x14ac:dyDescent="0.3">
      <c r="B9" s="2" t="s">
        <v>0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2:26" x14ac:dyDescent="0.3">
      <c r="B10" s="2">
        <v>307.2</v>
      </c>
      <c r="C10" s="2">
        <f>C$5*( ($B10^C$2)/(1+($B10/C$4)^C$7) + C$6*($B10^C$3))</f>
        <v>7.7010531225631933</v>
      </c>
      <c r="D10" s="2">
        <f t="shared" ref="D10:I25" si="0">D$5*( ($B10^D$2)/(1+($B10/D$4)^D$7) + D$6*($B10^D$3))</f>
        <v>5.120598090265462</v>
      </c>
      <c r="E10" s="2">
        <f t="shared" si="0"/>
        <v>11.269543770054637</v>
      </c>
      <c r="F10" s="2">
        <f t="shared" si="0"/>
        <v>7.906670916837502</v>
      </c>
      <c r="G10" s="2">
        <f t="shared" si="0"/>
        <v>7.4331891614377978</v>
      </c>
      <c r="H10" s="2">
        <f t="shared" si="0"/>
        <v>7.7010531225631933</v>
      </c>
      <c r="I10" s="2">
        <f t="shared" si="0"/>
        <v>7.7010531225631933</v>
      </c>
    </row>
    <row r="11" spans="2:26" x14ac:dyDescent="0.3">
      <c r="B11" s="2">
        <v>217.2</v>
      </c>
      <c r="C11" s="2">
        <f t="shared" ref="C11:I34" si="1">C$5*( ($B11^C$2)/(1+($B11/C$4)^C$7) + C$6*($B11^C$3))</f>
        <v>3.3230473691157543</v>
      </c>
      <c r="D11" s="2">
        <f t="shared" si="0"/>
        <v>2.3169654362404564</v>
      </c>
      <c r="E11" s="2">
        <f t="shared" si="0"/>
        <v>4.6392151194900002</v>
      </c>
      <c r="F11" s="2">
        <f t="shared" si="0"/>
        <v>3.481893874057715</v>
      </c>
      <c r="G11" s="2">
        <f t="shared" si="0"/>
        <v>3.1750269010901162</v>
      </c>
      <c r="H11" s="2">
        <f t="shared" si="0"/>
        <v>3.3230473691157543</v>
      </c>
      <c r="I11" s="2">
        <f t="shared" si="0"/>
        <v>3.3230473691157543</v>
      </c>
    </row>
    <row r="12" spans="2:26" x14ac:dyDescent="0.3">
      <c r="B12" s="2">
        <v>153.6</v>
      </c>
      <c r="C12" s="2">
        <f t="shared" si="1"/>
        <v>1.5175594975485507</v>
      </c>
      <c r="D12" s="2">
        <f t="shared" si="0"/>
        <v>1.1232385630945603</v>
      </c>
      <c r="E12" s="2">
        <f t="shared" si="0"/>
        <v>1.9944337493540192</v>
      </c>
      <c r="F12" s="2">
        <f t="shared" si="0"/>
        <v>1.6523652442930392</v>
      </c>
      <c r="G12" s="2">
        <f t="shared" si="0"/>
        <v>1.421364445841766</v>
      </c>
      <c r="H12" s="2">
        <f t="shared" si="0"/>
        <v>1.5175594975485507</v>
      </c>
      <c r="I12" s="2">
        <f t="shared" si="0"/>
        <v>1.5175594975485507</v>
      </c>
    </row>
    <row r="13" spans="2:26" x14ac:dyDescent="0.3">
      <c r="B13" s="2">
        <v>108.6</v>
      </c>
      <c r="C13" s="2">
        <f t="shared" si="1"/>
        <v>0.77344399908005435</v>
      </c>
      <c r="D13" s="2">
        <f t="shared" si="0"/>
        <v>0.61727137303826074</v>
      </c>
      <c r="E13" s="2">
        <f t="shared" si="0"/>
        <v>0.93802298214606228</v>
      </c>
      <c r="F13" s="2">
        <f t="shared" si="0"/>
        <v>0.89355215680583377</v>
      </c>
      <c r="G13" s="2">
        <f t="shared" si="0"/>
        <v>0.7011944023173291</v>
      </c>
      <c r="H13" s="2">
        <f t="shared" si="0"/>
        <v>0.77344399908005435</v>
      </c>
      <c r="I13" s="2">
        <f t="shared" si="0"/>
        <v>0.77344399908005435</v>
      </c>
    </row>
    <row r="14" spans="2:26" x14ac:dyDescent="0.3">
      <c r="B14" s="2">
        <v>76.8</v>
      </c>
      <c r="C14" s="2">
        <f t="shared" si="1"/>
        <v>0.46860986161967444</v>
      </c>
      <c r="D14" s="2">
        <f t="shared" si="0"/>
        <v>0.40614774656943997</v>
      </c>
      <c r="E14" s="2">
        <f t="shared" si="0"/>
        <v>0.51655725775453054</v>
      </c>
      <c r="F14" s="2">
        <f t="shared" si="0"/>
        <v>0.57786309116632495</v>
      </c>
      <c r="G14" s="2">
        <f t="shared" si="0"/>
        <v>0.40895062385520253</v>
      </c>
      <c r="H14" s="2">
        <f t="shared" si="0"/>
        <v>0.46860986161967444</v>
      </c>
      <c r="I14" s="2">
        <f t="shared" si="0"/>
        <v>0.46860986161967444</v>
      </c>
    </row>
    <row r="15" spans="2:26" x14ac:dyDescent="0.3">
      <c r="B15" s="2">
        <v>54.3</v>
      </c>
      <c r="C15" s="2">
        <f t="shared" si="1"/>
        <v>0.34500147235681028</v>
      </c>
      <c r="D15" s="2">
        <f t="shared" si="0"/>
        <v>0.32109031774678426</v>
      </c>
      <c r="E15" s="2">
        <f t="shared" si="0"/>
        <v>0.34810197833282314</v>
      </c>
      <c r="F15" s="2">
        <f t="shared" si="0"/>
        <v>0.44494246475299298</v>
      </c>
      <c r="G15" s="2">
        <f t="shared" si="0"/>
        <v>0.29344772148094656</v>
      </c>
      <c r="H15" s="2">
        <f t="shared" si="0"/>
        <v>0.34500147235681028</v>
      </c>
      <c r="I15" s="2">
        <f t="shared" si="0"/>
        <v>0.34500147235681028</v>
      </c>
    </row>
    <row r="16" spans="2:26" x14ac:dyDescent="0.3">
      <c r="B16" s="2">
        <v>38.4</v>
      </c>
      <c r="C16" s="2">
        <f t="shared" si="1"/>
        <v>0.29635234152801182</v>
      </c>
      <c r="D16" s="2">
        <f t="shared" si="0"/>
        <v>0.29013975983179557</v>
      </c>
      <c r="E16" s="2">
        <f t="shared" si="0"/>
        <v>0.28073356191085458</v>
      </c>
      <c r="F16" s="2">
        <f t="shared" si="0"/>
        <v>0.3875863022376641</v>
      </c>
      <c r="G16" s="2">
        <f t="shared" si="0"/>
        <v>0.25124627104673586</v>
      </c>
      <c r="H16" s="2">
        <f t="shared" si="0"/>
        <v>0.29635234152801182</v>
      </c>
      <c r="I16" s="2">
        <f t="shared" si="0"/>
        <v>0.29635234152801182</v>
      </c>
    </row>
    <row r="17" spans="2:9" x14ac:dyDescent="0.3">
      <c r="B17" s="2">
        <v>27.2</v>
      </c>
      <c r="C17" s="2">
        <f t="shared" si="1"/>
        <v>0.27859728251808685</v>
      </c>
      <c r="D17" s="2">
        <f t="shared" si="0"/>
        <v>0.28235490885747966</v>
      </c>
      <c r="E17" s="2">
        <f t="shared" si="0"/>
        <v>0.25365564428632342</v>
      </c>
      <c r="F17" s="2">
        <f t="shared" si="0"/>
        <v>0.36136578311542783</v>
      </c>
      <c r="G17" s="2">
        <f t="shared" si="0"/>
        <v>0.23943516339627235</v>
      </c>
      <c r="H17" s="2">
        <f t="shared" si="0"/>
        <v>0.27859728251808685</v>
      </c>
      <c r="I17" s="2">
        <f t="shared" si="0"/>
        <v>0.27859728251808685</v>
      </c>
    </row>
    <row r="18" spans="2:9" x14ac:dyDescent="0.3">
      <c r="B18" s="2">
        <v>19.2</v>
      </c>
      <c r="C18" s="2">
        <f t="shared" si="1"/>
        <v>0.27334744727226656</v>
      </c>
      <c r="D18" s="2">
        <f t="shared" si="0"/>
        <v>0.28441960252221199</v>
      </c>
      <c r="E18" s="2">
        <f t="shared" si="0"/>
        <v>0.24234376073588434</v>
      </c>
      <c r="F18" s="2">
        <f t="shared" si="0"/>
        <v>0.34759784595441739</v>
      </c>
      <c r="G18" s="2">
        <f t="shared" si="0"/>
        <v>0.2401981835542891</v>
      </c>
      <c r="H18" s="2">
        <f t="shared" si="0"/>
        <v>0.27334744727226656</v>
      </c>
      <c r="I18" s="2">
        <f t="shared" si="0"/>
        <v>0.27334744727226656</v>
      </c>
    </row>
    <row r="19" spans="2:9" x14ac:dyDescent="0.3">
      <c r="B19" s="2">
        <v>13.6</v>
      </c>
      <c r="C19" s="2">
        <f t="shared" si="1"/>
        <v>0.27309514062151075</v>
      </c>
      <c r="D19" s="2">
        <f t="shared" si="0"/>
        <v>0.29048757869108588</v>
      </c>
      <c r="E19" s="2">
        <f t="shared" si="0"/>
        <v>0.23730651672126082</v>
      </c>
      <c r="F19" s="2">
        <f t="shared" si="0"/>
        <v>0.33887007395892083</v>
      </c>
      <c r="G19" s="2">
        <f t="shared" si="0"/>
        <v>0.2460986570816493</v>
      </c>
      <c r="H19" s="2">
        <f t="shared" si="0"/>
        <v>0.27309514062151075</v>
      </c>
      <c r="I19" s="2">
        <f t="shared" si="0"/>
        <v>0.27309514062151075</v>
      </c>
    </row>
    <row r="20" spans="2:9" x14ac:dyDescent="0.3">
      <c r="B20" s="2">
        <v>9.6</v>
      </c>
      <c r="C20" s="2">
        <f t="shared" si="1"/>
        <v>0.27449807835598916</v>
      </c>
      <c r="D20" s="2">
        <f t="shared" si="0"/>
        <v>0.29794915931876492</v>
      </c>
      <c r="E20" s="2">
        <f t="shared" si="0"/>
        <v>0.23442165637739557</v>
      </c>
      <c r="F20" s="2">
        <f t="shared" si="0"/>
        <v>0.33163738448602503</v>
      </c>
      <c r="G20" s="2">
        <f t="shared" si="0"/>
        <v>0.25397429473715616</v>
      </c>
      <c r="H20" s="2">
        <f t="shared" si="0"/>
        <v>0.27449807835598916</v>
      </c>
      <c r="I20" s="2">
        <f t="shared" si="0"/>
        <v>0.27449807835598916</v>
      </c>
    </row>
    <row r="21" spans="2:9" x14ac:dyDescent="0.3">
      <c r="B21" s="2">
        <v>6.8</v>
      </c>
      <c r="C21" s="2">
        <f t="shared" si="1"/>
        <v>0.27595607145311585</v>
      </c>
      <c r="D21" s="2">
        <f t="shared" si="0"/>
        <v>0.30518963987436482</v>
      </c>
      <c r="E21" s="2">
        <f t="shared" si="0"/>
        <v>0.23203751123545263</v>
      </c>
      <c r="F21" s="2">
        <f t="shared" si="0"/>
        <v>0.32446391327576102</v>
      </c>
      <c r="G21" s="2">
        <f t="shared" si="0"/>
        <v>0.26207337166981204</v>
      </c>
      <c r="H21" s="2">
        <f t="shared" si="0"/>
        <v>0.27595607145311585</v>
      </c>
      <c r="I21" s="2">
        <f t="shared" si="0"/>
        <v>0.27595607145311585</v>
      </c>
    </row>
    <row r="22" spans="2:9" x14ac:dyDescent="0.3">
      <c r="B22" s="2">
        <v>4.8</v>
      </c>
      <c r="C22" s="2">
        <f t="shared" si="1"/>
        <v>0.27653616791259583</v>
      </c>
      <c r="D22" s="2">
        <f t="shared" si="0"/>
        <v>0.31126280364809922</v>
      </c>
      <c r="E22" s="2">
        <f t="shared" si="0"/>
        <v>0.22923474675943056</v>
      </c>
      <c r="F22" s="2">
        <f t="shared" si="0"/>
        <v>0.31625934414078383</v>
      </c>
      <c r="G22" s="2">
        <f t="shared" si="0"/>
        <v>0.26950676415941099</v>
      </c>
      <c r="H22" s="2">
        <f t="shared" si="0"/>
        <v>0.27653616791259583</v>
      </c>
      <c r="I22" s="2">
        <f t="shared" si="0"/>
        <v>0.27653616791259583</v>
      </c>
    </row>
    <row r="23" spans="2:9" x14ac:dyDescent="0.3">
      <c r="B23" s="2">
        <v>3.4</v>
      </c>
      <c r="C23" s="2">
        <f t="shared" si="1"/>
        <v>0.27542748254409366</v>
      </c>
      <c r="D23" s="2">
        <f t="shared" si="0"/>
        <v>0.31497155430050094</v>
      </c>
      <c r="E23" s="2">
        <f t="shared" si="0"/>
        <v>0.22548394112342504</v>
      </c>
      <c r="F23" s="2">
        <f t="shared" si="0"/>
        <v>0.3064366436296887</v>
      </c>
      <c r="G23" s="2">
        <f t="shared" si="0"/>
        <v>0.27516543979514801</v>
      </c>
      <c r="H23" s="2">
        <f t="shared" si="0"/>
        <v>0.27542748254409366</v>
      </c>
      <c r="I23" s="2">
        <f t="shared" si="0"/>
        <v>0.27542748254409366</v>
      </c>
    </row>
    <row r="24" spans="2:9" x14ac:dyDescent="0.3">
      <c r="B24" s="2">
        <v>2.4</v>
      </c>
      <c r="C24" s="2">
        <f t="shared" si="1"/>
        <v>0.27174569086348088</v>
      </c>
      <c r="D24" s="2">
        <f t="shared" si="0"/>
        <v>0.31513056467106476</v>
      </c>
      <c r="E24" s="2">
        <f t="shared" si="0"/>
        <v>0.22015397238089096</v>
      </c>
      <c r="F24" s="2">
        <f t="shared" si="0"/>
        <v>0.29403738847443395</v>
      </c>
      <c r="G24" s="2">
        <f t="shared" si="0"/>
        <v>0.27804994696434732</v>
      </c>
      <c r="H24" s="2">
        <f t="shared" si="0"/>
        <v>0.27174569086348088</v>
      </c>
      <c r="I24" s="2">
        <f t="shared" si="0"/>
        <v>0.27174569086348088</v>
      </c>
    </row>
    <row r="25" spans="2:9" x14ac:dyDescent="0.3">
      <c r="B25" s="2">
        <v>1.7</v>
      </c>
      <c r="C25" s="2">
        <f t="shared" si="1"/>
        <v>0.26461098440401259</v>
      </c>
      <c r="D25" s="2">
        <f t="shared" si="0"/>
        <v>0.31032009129679361</v>
      </c>
      <c r="E25" s="2">
        <f t="shared" si="0"/>
        <v>0.21275379896674587</v>
      </c>
      <c r="F25" s="2">
        <f t="shared" si="0"/>
        <v>0.2785282786975527</v>
      </c>
      <c r="G25" s="2">
        <f t="shared" si="0"/>
        <v>0.27681327207044809</v>
      </c>
      <c r="H25" s="2">
        <f t="shared" si="0"/>
        <v>0.26461098440401259</v>
      </c>
      <c r="I25" s="2">
        <f t="shared" si="0"/>
        <v>0.26461098440401259</v>
      </c>
    </row>
    <row r="26" spans="2:9" x14ac:dyDescent="0.3">
      <c r="B26" s="2">
        <v>1.2</v>
      </c>
      <c r="C26" s="2">
        <f t="shared" si="1"/>
        <v>0.25289321740855342</v>
      </c>
      <c r="D26" s="2">
        <f t="shared" si="1"/>
        <v>0.29901458222733468</v>
      </c>
      <c r="E26" s="2">
        <f t="shared" si="1"/>
        <v>0.20249136349985078</v>
      </c>
      <c r="F26" s="2">
        <f t="shared" si="1"/>
        <v>0.25887967521532934</v>
      </c>
      <c r="G26" s="2">
        <f t="shared" si="1"/>
        <v>0.27004163400214837</v>
      </c>
      <c r="H26" s="2">
        <f t="shared" si="1"/>
        <v>0.25289321740855342</v>
      </c>
      <c r="I26" s="2">
        <f t="shared" si="1"/>
        <v>0.25289321740855342</v>
      </c>
    </row>
    <row r="27" spans="2:9" x14ac:dyDescent="0.3">
      <c r="B27" s="2">
        <v>0.85</v>
      </c>
      <c r="C27" s="2">
        <f t="shared" si="1"/>
        <v>0.23606474685465356</v>
      </c>
      <c r="D27" s="2">
        <f t="shared" si="1"/>
        <v>0.28043270789950098</v>
      </c>
      <c r="E27" s="2">
        <f t="shared" si="1"/>
        <v>0.18900614164335414</v>
      </c>
      <c r="F27" s="2">
        <f t="shared" si="1"/>
        <v>0.23507752608337965</v>
      </c>
      <c r="G27" s="2">
        <f t="shared" si="1"/>
        <v>0.25672894337588387</v>
      </c>
      <c r="H27" s="2">
        <f t="shared" si="1"/>
        <v>0.23606474685465356</v>
      </c>
      <c r="I27" s="2">
        <f t="shared" si="1"/>
        <v>0.23606474685465356</v>
      </c>
    </row>
    <row r="28" spans="2:9" x14ac:dyDescent="0.3">
      <c r="B28" s="2">
        <v>0.6</v>
      </c>
      <c r="C28" s="2">
        <f t="shared" si="1"/>
        <v>0.21360303617908416</v>
      </c>
      <c r="D28" s="2">
        <f t="shared" si="1"/>
        <v>0.2541417786385583</v>
      </c>
      <c r="E28" s="2">
        <f t="shared" si="1"/>
        <v>0.17173730784820287</v>
      </c>
      <c r="F28" s="2">
        <f t="shared" si="1"/>
        <v>0.20686451892361024</v>
      </c>
      <c r="G28" s="2">
        <f t="shared" si="1"/>
        <v>0.2361766806848756</v>
      </c>
      <c r="H28" s="2">
        <f t="shared" si="1"/>
        <v>0.21360303617908416</v>
      </c>
      <c r="I28" s="2">
        <f t="shared" si="1"/>
        <v>0.21360303617908416</v>
      </c>
    </row>
    <row r="29" spans="2:9" x14ac:dyDescent="0.3">
      <c r="B29" s="2">
        <v>0.42</v>
      </c>
      <c r="C29" s="2">
        <f t="shared" si="1"/>
        <v>0.18572692912006356</v>
      </c>
      <c r="D29" s="2">
        <f t="shared" si="1"/>
        <v>0.2207991875925765</v>
      </c>
      <c r="E29" s="2">
        <f t="shared" si="1"/>
        <v>0.15053249368488106</v>
      </c>
      <c r="F29" s="2">
        <f t="shared" si="1"/>
        <v>0.17480799493870122</v>
      </c>
      <c r="G29" s="2">
        <f t="shared" si="1"/>
        <v>0.20854994703777174</v>
      </c>
      <c r="H29" s="2">
        <f t="shared" si="1"/>
        <v>0.18572692912006356</v>
      </c>
      <c r="I29" s="2">
        <f t="shared" si="1"/>
        <v>0.18572692912006356</v>
      </c>
    </row>
    <row r="30" spans="2:9" x14ac:dyDescent="0.3">
      <c r="B30" s="2">
        <v>0.3</v>
      </c>
      <c r="C30" s="2">
        <f t="shared" si="1"/>
        <v>0.15667438496824343</v>
      </c>
      <c r="D30" s="2">
        <f t="shared" si="1"/>
        <v>0.18598289794030157</v>
      </c>
      <c r="E30" s="2">
        <f t="shared" si="1"/>
        <v>0.12822406843081072</v>
      </c>
      <c r="F30" s="2">
        <f t="shared" si="1"/>
        <v>0.14354701001230732</v>
      </c>
      <c r="G30" s="2">
        <f t="shared" si="1"/>
        <v>0.17841018997521499</v>
      </c>
      <c r="H30" s="2">
        <f t="shared" si="1"/>
        <v>0.15667438496824343</v>
      </c>
      <c r="I30" s="2">
        <f t="shared" si="1"/>
        <v>0.15667438496824343</v>
      </c>
    </row>
    <row r="31" spans="2:9" x14ac:dyDescent="0.3">
      <c r="B31" s="2">
        <v>0.21</v>
      </c>
      <c r="C31" s="2">
        <f t="shared" si="1"/>
        <v>0.12554740865804284</v>
      </c>
      <c r="D31" s="2">
        <f t="shared" si="1"/>
        <v>0.14894913581402799</v>
      </c>
      <c r="E31" s="2">
        <f t="shared" si="1"/>
        <v>0.10382378014969956</v>
      </c>
      <c r="F31" s="2">
        <f t="shared" si="1"/>
        <v>0.11179225942476108</v>
      </c>
      <c r="G31" s="2">
        <f t="shared" si="1"/>
        <v>0.14517576472310806</v>
      </c>
      <c r="H31" s="2">
        <f t="shared" si="1"/>
        <v>0.12554740865804284</v>
      </c>
      <c r="I31" s="2">
        <f t="shared" si="1"/>
        <v>0.12554740865804284</v>
      </c>
    </row>
    <row r="32" spans="2:9" x14ac:dyDescent="0.3">
      <c r="B32" s="2">
        <v>0.15</v>
      </c>
      <c r="C32" s="2">
        <f t="shared" si="1"/>
        <v>9.8220742671167247E-2</v>
      </c>
      <c r="D32" s="2">
        <f t="shared" si="1"/>
        <v>0.11674123754397772</v>
      </c>
      <c r="E32" s="2">
        <f t="shared" si="1"/>
        <v>8.1871019929805819E-2</v>
      </c>
      <c r="F32" s="2">
        <f t="shared" si="1"/>
        <v>8.513672534091217E-2</v>
      </c>
      <c r="G32" s="2">
        <f t="shared" si="1"/>
        <v>0.11538563985430443</v>
      </c>
      <c r="H32" s="2">
        <f t="shared" si="1"/>
        <v>9.8220742671167247E-2</v>
      </c>
      <c r="I32" s="2">
        <f t="shared" si="1"/>
        <v>9.8220742671167247E-2</v>
      </c>
    </row>
    <row r="33" spans="2:9" x14ac:dyDescent="0.3">
      <c r="B33" s="2">
        <v>0.106</v>
      </c>
      <c r="C33" s="2">
        <f t="shared" si="1"/>
        <v>7.3807907708496739E-2</v>
      </c>
      <c r="D33" s="2">
        <f t="shared" si="1"/>
        <v>8.817261841876621E-2</v>
      </c>
      <c r="E33" s="2">
        <f t="shared" si="1"/>
        <v>6.1813087753164797E-2</v>
      </c>
      <c r="F33" s="2">
        <f t="shared" si="1"/>
        <v>6.2223406597703514E-2</v>
      </c>
      <c r="G33" s="2">
        <f t="shared" si="1"/>
        <v>8.8297432634567186E-2</v>
      </c>
      <c r="H33" s="2">
        <f t="shared" si="1"/>
        <v>7.3807907708496739E-2</v>
      </c>
      <c r="I33" s="2">
        <f t="shared" si="1"/>
        <v>7.3807907708496739E-2</v>
      </c>
    </row>
    <row r="34" spans="2:9" x14ac:dyDescent="0.3">
      <c r="B34" s="2">
        <v>7.4999999999999997E-2</v>
      </c>
      <c r="C34" s="2">
        <f t="shared" si="1"/>
        <v>5.4046797278673904E-2</v>
      </c>
      <c r="D34" s="2">
        <f t="shared" si="1"/>
        <v>6.5114548075717621E-2</v>
      </c>
      <c r="E34" s="2">
        <f t="shared" si="1"/>
        <v>4.5287684686339459E-2</v>
      </c>
      <c r="F34" s="2">
        <f t="shared" si="1"/>
        <v>4.4320156055152535E-2</v>
      </c>
      <c r="G34" s="2">
        <f t="shared" si="1"/>
        <v>6.5972761877626795E-2</v>
      </c>
      <c r="H34" s="2">
        <f t="shared" si="1"/>
        <v>5.4046797278673904E-2</v>
      </c>
      <c r="I34" s="2">
        <f t="shared" si="1"/>
        <v>5.4046797278673904E-2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9744-0458-44A2-8E39-2398D85344F8}">
  <dimension ref="B1:Z37"/>
  <sheetViews>
    <sheetView zoomScale="85" zoomScaleNormal="85" workbookViewId="0">
      <selection activeCell="D10" sqref="D10"/>
    </sheetView>
  </sheetViews>
  <sheetFormatPr defaultRowHeight="14.4" x14ac:dyDescent="0.3"/>
  <cols>
    <col min="2" max="2" width="8.88671875" style="2"/>
    <col min="4" max="4" width="9.6640625" bestFit="1" customWidth="1"/>
    <col min="5" max="5" width="10.109375" bestFit="1" customWidth="1"/>
    <col min="6" max="6" width="12.6640625" bestFit="1" customWidth="1"/>
  </cols>
  <sheetData>
    <row r="1" spans="2:26" x14ac:dyDescent="0.3">
      <c r="B1" t="s">
        <v>9</v>
      </c>
      <c r="C1">
        <v>0.67500000000000004</v>
      </c>
      <c r="D1">
        <v>0.4</v>
      </c>
      <c r="E1">
        <v>0.8</v>
      </c>
      <c r="F1">
        <v>0.67500000000000004</v>
      </c>
      <c r="G1">
        <v>0.67500000000000004</v>
      </c>
      <c r="H1">
        <v>0.8</v>
      </c>
      <c r="I1">
        <v>0.4</v>
      </c>
    </row>
    <row r="2" spans="2:26" x14ac:dyDescent="0.3">
      <c r="B2" t="s">
        <v>8</v>
      </c>
      <c r="C2" s="8">
        <v>0.35</v>
      </c>
      <c r="D2" s="8">
        <v>0.35</v>
      </c>
      <c r="E2" s="8">
        <v>0.35</v>
      </c>
      <c r="F2" s="8">
        <v>0.25</v>
      </c>
      <c r="G2" s="8">
        <v>0.45</v>
      </c>
      <c r="H2" s="8">
        <v>0.25</v>
      </c>
      <c r="I2" s="8">
        <v>0.45</v>
      </c>
    </row>
    <row r="5" spans="2:26" x14ac:dyDescent="0.3">
      <c r="B5" s="2" t="s">
        <v>1</v>
      </c>
      <c r="C5" s="2">
        <v>1.1100000000000001</v>
      </c>
      <c r="D5" s="4">
        <f>0.5*$C5*(0.6607*D$1 + 0.5511) + 0.5*$C5*( -0.7207*D$2  + 1.2523)</f>
        <v>1.007566425</v>
      </c>
      <c r="E5" s="4">
        <f t="shared" ref="E5:I5" si="0">0.5*$C5*(0.6607*E$1 + 0.5511) + 0.5*$C5*( -0.7207*E$2  + 1.2523)</f>
        <v>1.1542418250000002</v>
      </c>
      <c r="F5" s="4">
        <f t="shared" si="0"/>
        <v>1.1484046125000003</v>
      </c>
      <c r="G5" s="4">
        <f t="shared" si="0"/>
        <v>1.0684069125</v>
      </c>
      <c r="H5" s="4">
        <f t="shared" si="0"/>
        <v>1.1942406750000001</v>
      </c>
      <c r="I5" s="4">
        <f t="shared" si="0"/>
        <v>0.96756757500000012</v>
      </c>
    </row>
    <row r="6" spans="2:26" x14ac:dyDescent="0.3">
      <c r="B6" s="2" t="s">
        <v>2</v>
      </c>
      <c r="C6" s="2">
        <v>2.5499999999999998</v>
      </c>
      <c r="D6" s="4">
        <f>0.5*$C6*(0.5229*D$1 + 0.6471) + 0.5*$C6</f>
        <v>2.3667314999999998</v>
      </c>
      <c r="E6" s="4">
        <f t="shared" ref="E6:I6" si="1">0.5*$C6*(0.5229*E$1 + 0.6471) + 0.5*$C6</f>
        <v>2.6334105000000001</v>
      </c>
      <c r="F6" s="4">
        <f t="shared" si="1"/>
        <v>2.5500733124999999</v>
      </c>
      <c r="G6" s="4">
        <f t="shared" si="1"/>
        <v>2.5500733124999999</v>
      </c>
      <c r="H6" s="4">
        <f t="shared" si="1"/>
        <v>2.6334105000000001</v>
      </c>
      <c r="I6" s="4">
        <f t="shared" si="1"/>
        <v>2.3667314999999998</v>
      </c>
    </row>
    <row r="7" spans="2:26" x14ac:dyDescent="0.3">
      <c r="B7" s="2" t="s">
        <v>3</v>
      </c>
      <c r="C7" s="2">
        <v>0.33</v>
      </c>
      <c r="D7" s="4">
        <f>0.5*$C7*(-2.8283*D$1 + 2.9091) + 0.5*$C7</f>
        <v>0.45833369999999996</v>
      </c>
      <c r="E7" s="4">
        <f t="shared" ref="E7:I7" si="2">0.5*$C7*(-2.8283*E$1 + 2.9091) + 0.5*$C7</f>
        <v>0.27166590000000002</v>
      </c>
      <c r="F7" s="4">
        <f t="shared" si="2"/>
        <v>0.32999958750000002</v>
      </c>
      <c r="G7" s="4">
        <f t="shared" si="2"/>
        <v>0.32999958750000002</v>
      </c>
      <c r="H7" s="4">
        <f t="shared" si="2"/>
        <v>0.27166590000000002</v>
      </c>
      <c r="I7" s="4">
        <f t="shared" si="2"/>
        <v>0.45833369999999996</v>
      </c>
    </row>
    <row r="8" spans="2:26" x14ac:dyDescent="0.3">
      <c r="B8" s="2" t="s">
        <v>4</v>
      </c>
      <c r="C8" s="2">
        <v>1.1299999999999999</v>
      </c>
      <c r="D8" s="4">
        <f>0.5*$C8+0.5*$C8*(-0.885*(D$2^2)+0.4425*D$2+0.9535)</f>
        <v>1.1299788124999999</v>
      </c>
      <c r="E8" s="4">
        <f t="shared" ref="E8:I8" si="3">0.5*$C8+0.5*$C8*(-0.885*(E$2^2)+0.4425*E$2+0.9535)</f>
        <v>1.1299788124999999</v>
      </c>
      <c r="F8" s="4">
        <f t="shared" si="3"/>
        <v>1.1349790624999998</v>
      </c>
      <c r="G8" s="4">
        <f t="shared" si="3"/>
        <v>1.1149780624999999</v>
      </c>
      <c r="H8" s="4">
        <f t="shared" si="3"/>
        <v>1.1349790624999998</v>
      </c>
      <c r="I8" s="4">
        <f t="shared" si="3"/>
        <v>1.1149780624999999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x14ac:dyDescent="0.3">
      <c r="B9" s="2" t="s">
        <v>5</v>
      </c>
      <c r="C9" s="1">
        <v>3.0000000000000001E-6</v>
      </c>
      <c r="D9" s="5">
        <f>0.5*$C9*(-2.222*D$1 + 2.5) + 0.5*$C9</f>
        <v>3.9167999999999995E-6</v>
      </c>
      <c r="E9" s="5">
        <f t="shared" ref="E9:I9" si="4">0.5*$C9*(-2.222*E$1 + 2.5) + 0.5*$C9</f>
        <v>2.5836000000000001E-6</v>
      </c>
      <c r="F9" s="5">
        <f t="shared" si="4"/>
        <v>3.0002249999999997E-6</v>
      </c>
      <c r="G9" s="5">
        <f t="shared" si="4"/>
        <v>3.0002249999999997E-6</v>
      </c>
      <c r="H9" s="5">
        <f t="shared" si="4"/>
        <v>2.5836000000000001E-6</v>
      </c>
      <c r="I9" s="5">
        <f t="shared" si="4"/>
        <v>3.9167999999999995E-6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x14ac:dyDescent="0.3">
      <c r="B10" s="2" t="s">
        <v>6</v>
      </c>
      <c r="C10" s="2">
        <v>1.1599999999999999</v>
      </c>
      <c r="D10" s="4">
        <f>0.5*$C10 + 0.5*$C10</f>
        <v>1.1599999999999999</v>
      </c>
      <c r="E10" s="4">
        <f t="shared" ref="E10:I10" si="5">0.5*$C10 + 0.5*$C10</f>
        <v>1.1599999999999999</v>
      </c>
      <c r="F10" s="4">
        <f t="shared" si="5"/>
        <v>1.1599999999999999</v>
      </c>
      <c r="G10" s="4">
        <f t="shared" si="5"/>
        <v>1.1599999999999999</v>
      </c>
      <c r="H10" s="4">
        <f t="shared" si="5"/>
        <v>1.1599999999999999</v>
      </c>
      <c r="I10" s="4">
        <f t="shared" si="5"/>
        <v>1.1599999999999999</v>
      </c>
    </row>
    <row r="11" spans="2:26" x14ac:dyDescent="0.3">
      <c r="C11" s="3"/>
      <c r="D11" s="3"/>
      <c r="E11" s="3"/>
      <c r="F11" s="3"/>
      <c r="G11" s="3"/>
      <c r="H11" s="3"/>
      <c r="I11" s="3"/>
    </row>
    <row r="12" spans="2:26" x14ac:dyDescent="0.3">
      <c r="B12" s="2" t="s">
        <v>0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2:26" x14ac:dyDescent="0.3">
      <c r="B13" s="2">
        <v>307.2</v>
      </c>
      <c r="C13" s="2"/>
      <c r="D13" s="2"/>
      <c r="E13" s="2"/>
      <c r="F13" s="2"/>
      <c r="G13" s="2"/>
      <c r="H13" s="2"/>
      <c r="I13" s="2"/>
    </row>
    <row r="14" spans="2:26" x14ac:dyDescent="0.3">
      <c r="B14" s="2">
        <v>217.2</v>
      </c>
      <c r="C14" s="2">
        <f t="shared" ref="C14:I37" si="6">C$8*( ($B14^C$5)/(1+($B14/C$7)^C$10) + C$9*($B14^C$6))</f>
        <v>3.3230473691157543</v>
      </c>
      <c r="D14" s="2">
        <f t="shared" ref="D14:I28" si="7">D$8*( ($B14^D$5)/(1+($B14/D$7)^D$10) + D$9*($B14^D$6))</f>
        <v>1.7033112170537357</v>
      </c>
      <c r="E14" s="2">
        <f t="shared" si="7"/>
        <v>4.4025819707099414</v>
      </c>
      <c r="F14" s="2">
        <f t="shared" si="7"/>
        <v>3.3941315754349008</v>
      </c>
      <c r="G14" s="2">
        <f t="shared" si="7"/>
        <v>3.2331113247936947</v>
      </c>
      <c r="H14" s="2">
        <f t="shared" si="7"/>
        <v>4.4803137414667518</v>
      </c>
      <c r="I14" s="2">
        <f t="shared" si="7"/>
        <v>1.642268718307047</v>
      </c>
    </row>
    <row r="15" spans="2:26" x14ac:dyDescent="0.3">
      <c r="B15" s="2">
        <v>153.6</v>
      </c>
      <c r="C15" s="2">
        <f t="shared" si="6"/>
        <v>1.5175594975485507</v>
      </c>
      <c r="D15" s="2">
        <f t="shared" si="7"/>
        <v>0.87356944389497448</v>
      </c>
      <c r="E15" s="2">
        <f t="shared" si="7"/>
        <v>1.9128673556894327</v>
      </c>
      <c r="F15" s="2">
        <f t="shared" si="7"/>
        <v>1.5767881659178957</v>
      </c>
      <c r="G15" s="2">
        <f t="shared" si="7"/>
        <v>1.4527206278490217</v>
      </c>
      <c r="H15" s="2">
        <f t="shared" si="7"/>
        <v>1.9755384777066207</v>
      </c>
      <c r="I15" s="2">
        <f t="shared" si="7"/>
        <v>0.82382694871312967</v>
      </c>
    </row>
    <row r="16" spans="2:26" x14ac:dyDescent="0.3">
      <c r="B16" s="2">
        <v>108.6</v>
      </c>
      <c r="C16" s="2">
        <f t="shared" si="6"/>
        <v>0.77344399908005435</v>
      </c>
      <c r="D16" s="2">
        <f t="shared" si="7"/>
        <v>0.51457980650880253</v>
      </c>
      <c r="E16" s="2">
        <f t="shared" si="7"/>
        <v>0.91294452465624665</v>
      </c>
      <c r="F16" s="2">
        <f t="shared" si="7"/>
        <v>0.82595748778640654</v>
      </c>
      <c r="G16" s="2">
        <f t="shared" si="7"/>
        <v>0.720251585974099</v>
      </c>
      <c r="H16" s="2">
        <f t="shared" si="7"/>
        <v>0.96718229041995873</v>
      </c>
      <c r="I16" s="2">
        <f t="shared" si="7"/>
        <v>0.47007216926154011</v>
      </c>
    </row>
    <row r="17" spans="2:9" x14ac:dyDescent="0.3">
      <c r="B17" s="2">
        <v>76.8</v>
      </c>
      <c r="C17" s="2">
        <f t="shared" si="6"/>
        <v>0.46860986161967444</v>
      </c>
      <c r="D17" s="2">
        <f t="shared" si="7"/>
        <v>0.36351438184064838</v>
      </c>
      <c r="E17" s="2">
        <f t="shared" si="7"/>
        <v>0.5119949172154884</v>
      </c>
      <c r="F17" s="2">
        <f t="shared" si="7"/>
        <v>0.51648130300682327</v>
      </c>
      <c r="G17" s="2">
        <f t="shared" si="7"/>
        <v>0.42156599981895271</v>
      </c>
      <c r="H17" s="2">
        <f t="shared" si="7"/>
        <v>0.56048794456501938</v>
      </c>
      <c r="I17" s="2">
        <f t="shared" si="7"/>
        <v>0.32168867675860119</v>
      </c>
    </row>
    <row r="18" spans="2:9" x14ac:dyDescent="0.3">
      <c r="B18" s="2">
        <v>54.3</v>
      </c>
      <c r="C18" s="2">
        <f t="shared" si="6"/>
        <v>0.34500147235681028</v>
      </c>
      <c r="D18" s="2">
        <f t="shared" si="7"/>
        <v>0.30415102965388058</v>
      </c>
      <c r="E18" s="2">
        <f t="shared" si="7"/>
        <v>0.35109191894779435</v>
      </c>
      <c r="F18" s="2">
        <f t="shared" si="7"/>
        <v>0.38903061836824132</v>
      </c>
      <c r="G18" s="2">
        <f t="shared" si="7"/>
        <v>0.30192221299882754</v>
      </c>
      <c r="H18" s="2">
        <f t="shared" si="7"/>
        <v>0.3949336953220946</v>
      </c>
      <c r="I18" s="2">
        <f t="shared" si="7"/>
        <v>0.26402470002574385</v>
      </c>
    </row>
    <row r="19" spans="2:9" x14ac:dyDescent="0.3">
      <c r="B19" s="2">
        <v>38.4</v>
      </c>
      <c r="C19" s="2">
        <f t="shared" si="6"/>
        <v>0.29635234152801182</v>
      </c>
      <c r="D19" s="2">
        <f t="shared" si="7"/>
        <v>0.28548071973266576</v>
      </c>
      <c r="E19" s="2">
        <f t="shared" si="7"/>
        <v>0.28664230560234022</v>
      </c>
      <c r="F19" s="2">
        <f t="shared" si="7"/>
        <v>0.33682037659377173</v>
      </c>
      <c r="G19" s="2">
        <f t="shared" si="7"/>
        <v>0.2564221250425488</v>
      </c>
      <c r="H19" s="2">
        <f t="shared" si="7"/>
        <v>0.32629352715265703</v>
      </c>
      <c r="I19" s="2">
        <f t="shared" si="7"/>
        <v>0.2467771990844454</v>
      </c>
    </row>
    <row r="20" spans="2:9" x14ac:dyDescent="0.3">
      <c r="B20" s="2">
        <v>27.2</v>
      </c>
      <c r="C20" s="2">
        <f t="shared" si="6"/>
        <v>0.27859728251808685</v>
      </c>
      <c r="D20" s="2">
        <f t="shared" si="7"/>
        <v>0.28488458187458532</v>
      </c>
      <c r="E20" s="2">
        <f t="shared" si="7"/>
        <v>0.26084619722487079</v>
      </c>
      <c r="F20" s="2">
        <f t="shared" si="7"/>
        <v>0.3155813819903856</v>
      </c>
      <c r="G20" s="2">
        <f t="shared" si="7"/>
        <v>0.24156426253425048</v>
      </c>
      <c r="H20" s="2">
        <f t="shared" si="7"/>
        <v>0.29652503905468808</v>
      </c>
      <c r="I20" s="2">
        <f t="shared" si="7"/>
        <v>0.24765394101041296</v>
      </c>
    </row>
    <row r="21" spans="2:9" x14ac:dyDescent="0.3">
      <c r="B21" s="2">
        <v>19.2</v>
      </c>
      <c r="C21" s="2">
        <f t="shared" si="6"/>
        <v>0.27334744727226656</v>
      </c>
      <c r="D21" s="2">
        <f t="shared" si="7"/>
        <v>0.29240080828561577</v>
      </c>
      <c r="E21" s="2">
        <f t="shared" si="7"/>
        <v>0.25025045645996802</v>
      </c>
      <c r="F21" s="2">
        <f t="shared" si="7"/>
        <v>0.30678056368210282</v>
      </c>
      <c r="G21" s="2">
        <f t="shared" si="7"/>
        <v>0.23924675604802115</v>
      </c>
      <c r="H21" s="2">
        <f t="shared" si="7"/>
        <v>0.28201210311668673</v>
      </c>
      <c r="I21" s="2">
        <f t="shared" si="7"/>
        <v>0.2568867170908436</v>
      </c>
    </row>
    <row r="22" spans="2:9" x14ac:dyDescent="0.3">
      <c r="B22" s="2">
        <v>13.6</v>
      </c>
      <c r="C22" s="2">
        <f t="shared" si="6"/>
        <v>0.27309514062151075</v>
      </c>
      <c r="D22" s="2">
        <f t="shared" si="7"/>
        <v>0.30331163153244067</v>
      </c>
      <c r="E22" s="2">
        <f t="shared" si="7"/>
        <v>0.2457111026472644</v>
      </c>
      <c r="F22" s="2">
        <f t="shared" si="7"/>
        <v>0.30294032999741255</v>
      </c>
      <c r="G22" s="2">
        <f t="shared" si="7"/>
        <v>0.24201110128961198</v>
      </c>
      <c r="H22" s="2">
        <f t="shared" si="7"/>
        <v>0.27364533078872172</v>
      </c>
      <c r="I22" s="2">
        <f t="shared" si="7"/>
        <v>0.26982403511584296</v>
      </c>
    </row>
    <row r="23" spans="2:9" x14ac:dyDescent="0.3">
      <c r="B23" s="2">
        <v>9.6</v>
      </c>
      <c r="C23" s="2">
        <f t="shared" si="6"/>
        <v>0.27449807835598916</v>
      </c>
      <c r="D23" s="2">
        <f t="shared" si="7"/>
        <v>0.31552790961516153</v>
      </c>
      <c r="E23" s="2">
        <f t="shared" si="7"/>
        <v>0.24323149751657286</v>
      </c>
      <c r="F23" s="2">
        <f t="shared" si="7"/>
        <v>0.3006280697430459</v>
      </c>
      <c r="G23" s="2">
        <f t="shared" si="7"/>
        <v>0.24662690806545157</v>
      </c>
      <c r="H23" s="2">
        <f t="shared" si="7"/>
        <v>0.26733323575725787</v>
      </c>
      <c r="I23" s="2">
        <f t="shared" si="7"/>
        <v>0.28448928302200799</v>
      </c>
    </row>
    <row r="24" spans="2:9" x14ac:dyDescent="0.3">
      <c r="B24" s="2">
        <v>6.8</v>
      </c>
      <c r="C24" s="2">
        <f t="shared" si="6"/>
        <v>0.27595607145311585</v>
      </c>
      <c r="D24" s="2">
        <f t="shared" si="7"/>
        <v>0.32740039492986045</v>
      </c>
      <c r="E24" s="2">
        <f t="shared" si="7"/>
        <v>0.24117584353420776</v>
      </c>
      <c r="F24" s="2">
        <f t="shared" si="7"/>
        <v>0.2983120661162299</v>
      </c>
      <c r="G24" s="2">
        <f t="shared" si="7"/>
        <v>0.25145456799367311</v>
      </c>
      <c r="H24" s="2">
        <f t="shared" si="7"/>
        <v>0.2615112213600006</v>
      </c>
      <c r="I24" s="2">
        <f t="shared" si="7"/>
        <v>0.29923991015788504</v>
      </c>
    </row>
    <row r="25" spans="2:9" x14ac:dyDescent="0.3">
      <c r="B25" s="2">
        <v>4.8</v>
      </c>
      <c r="C25" s="2">
        <f t="shared" si="6"/>
        <v>0.27653616791259583</v>
      </c>
      <c r="D25" s="2">
        <f t="shared" si="7"/>
        <v>0.33794542581591902</v>
      </c>
      <c r="E25" s="2">
        <f t="shared" si="7"/>
        <v>0.23861919975547705</v>
      </c>
      <c r="F25" s="2">
        <f t="shared" si="7"/>
        <v>0.29498953441615999</v>
      </c>
      <c r="G25" s="2">
        <f t="shared" si="7"/>
        <v>0.25563713745968331</v>
      </c>
      <c r="H25" s="2">
        <f t="shared" si="7"/>
        <v>0.25518297242530558</v>
      </c>
      <c r="I25" s="2">
        <f t="shared" si="7"/>
        <v>0.31319066744773938</v>
      </c>
    </row>
    <row r="26" spans="2:9" x14ac:dyDescent="0.3">
      <c r="B26" s="2">
        <v>3.4</v>
      </c>
      <c r="C26" s="2">
        <f t="shared" si="6"/>
        <v>0.27542748254409366</v>
      </c>
      <c r="D26" s="2">
        <f t="shared" si="7"/>
        <v>0.34561538033083972</v>
      </c>
      <c r="E26" s="2">
        <f t="shared" si="7"/>
        <v>0.23499682338856251</v>
      </c>
      <c r="F26" s="2">
        <f t="shared" si="7"/>
        <v>0.28994911575472909</v>
      </c>
      <c r="G26" s="2">
        <f t="shared" si="7"/>
        <v>0.25828254590062399</v>
      </c>
      <c r="H26" s="2">
        <f t="shared" si="7"/>
        <v>0.24787436718313433</v>
      </c>
      <c r="I26" s="2">
        <f t="shared" si="7"/>
        <v>0.32473985306257436</v>
      </c>
    </row>
    <row r="27" spans="2:9" x14ac:dyDescent="0.3">
      <c r="B27" s="2">
        <v>2.4</v>
      </c>
      <c r="C27" s="2">
        <f t="shared" si="6"/>
        <v>0.27174569086348088</v>
      </c>
      <c r="D27" s="2">
        <f t="shared" si="7"/>
        <v>0.34893347180492246</v>
      </c>
      <c r="E27" s="2">
        <f t="shared" si="7"/>
        <v>0.22963695412709687</v>
      </c>
      <c r="F27" s="2">
        <f t="shared" si="7"/>
        <v>0.2822745361841717</v>
      </c>
      <c r="G27" s="2">
        <f t="shared" si="7"/>
        <v>0.25854592298850415</v>
      </c>
      <c r="H27" s="2">
        <f t="shared" si="7"/>
        <v>0.23887210372655268</v>
      </c>
      <c r="I27" s="2">
        <f t="shared" si="7"/>
        <v>0.33245448811552775</v>
      </c>
    </row>
    <row r="28" spans="2:9" x14ac:dyDescent="0.3">
      <c r="B28" s="2">
        <v>1.7</v>
      </c>
      <c r="C28" s="2">
        <f t="shared" si="6"/>
        <v>0.26461098440401259</v>
      </c>
      <c r="D28" s="2">
        <f t="shared" si="7"/>
        <v>0.34599622528282747</v>
      </c>
      <c r="E28" s="2">
        <f t="shared" si="7"/>
        <v>0.22199943163463254</v>
      </c>
      <c r="F28" s="2">
        <f t="shared" si="7"/>
        <v>0.27124803249013058</v>
      </c>
      <c r="G28" s="2">
        <f t="shared" si="7"/>
        <v>0.25539394728766729</v>
      </c>
      <c r="H28" s="2">
        <f t="shared" si="7"/>
        <v>0.22776480638048538</v>
      </c>
      <c r="I28" s="2">
        <f t="shared" si="7"/>
        <v>0.3342336021864511</v>
      </c>
    </row>
    <row r="29" spans="2:9" x14ac:dyDescent="0.3">
      <c r="B29" s="2">
        <v>1.2</v>
      </c>
      <c r="C29" s="2">
        <f t="shared" si="6"/>
        <v>0.25289321740855342</v>
      </c>
      <c r="D29" s="2">
        <f t="shared" si="6"/>
        <v>0.33494073613553321</v>
      </c>
      <c r="E29" s="2">
        <f t="shared" si="6"/>
        <v>0.21124011391416109</v>
      </c>
      <c r="F29" s="2">
        <f t="shared" si="6"/>
        <v>0.25579198657728824</v>
      </c>
      <c r="G29" s="2">
        <f t="shared" si="6"/>
        <v>0.24764594725840264</v>
      </c>
      <c r="H29" s="2">
        <f t="shared" si="6"/>
        <v>0.21372780763036944</v>
      </c>
      <c r="I29" s="2">
        <f t="shared" si="6"/>
        <v>0.32809295010362566</v>
      </c>
    </row>
    <row r="30" spans="2:9" x14ac:dyDescent="0.3">
      <c r="B30" s="2">
        <v>0.85</v>
      </c>
      <c r="C30" s="2">
        <f t="shared" si="6"/>
        <v>0.23606474685465356</v>
      </c>
      <c r="D30" s="2">
        <f t="shared" si="6"/>
        <v>0.31481967570888847</v>
      </c>
      <c r="E30" s="2">
        <f t="shared" si="6"/>
        <v>0.19698288732774066</v>
      </c>
      <c r="F30" s="2">
        <f t="shared" si="6"/>
        <v>0.23562938914065384</v>
      </c>
      <c r="G30" s="2">
        <f t="shared" si="6"/>
        <v>0.23450613019862163</v>
      </c>
      <c r="H30" s="2">
        <f t="shared" si="6"/>
        <v>0.19657256927252872</v>
      </c>
      <c r="I30" s="2">
        <f t="shared" si="6"/>
        <v>0.31266626397198416</v>
      </c>
    </row>
    <row r="31" spans="2:9" x14ac:dyDescent="0.3">
      <c r="B31" s="2">
        <v>0.6</v>
      </c>
      <c r="C31" s="2">
        <f t="shared" si="6"/>
        <v>0.21360303617908416</v>
      </c>
      <c r="D31" s="2">
        <f t="shared" si="6"/>
        <v>0.28536136770663828</v>
      </c>
      <c r="E31" s="2">
        <f t="shared" si="6"/>
        <v>0.17867126710840506</v>
      </c>
      <c r="F31" s="2">
        <f t="shared" si="6"/>
        <v>0.21037611465824596</v>
      </c>
      <c r="G31" s="2">
        <f t="shared" si="6"/>
        <v>0.21528918609752618</v>
      </c>
      <c r="H31" s="2">
        <f t="shared" si="6"/>
        <v>0.17583228107354623</v>
      </c>
      <c r="I31" s="2">
        <f t="shared" si="6"/>
        <v>0.28738550145486769</v>
      </c>
    </row>
    <row r="32" spans="2:9" x14ac:dyDescent="0.3">
      <c r="B32" s="2">
        <v>0.42</v>
      </c>
      <c r="C32" s="2">
        <f t="shared" si="6"/>
        <v>0.18572692912006356</v>
      </c>
      <c r="D32" s="2">
        <f t="shared" si="6"/>
        <v>0.24767590289924696</v>
      </c>
      <c r="E32" s="2">
        <f t="shared" si="6"/>
        <v>0.15621209794900154</v>
      </c>
      <c r="F32" s="2">
        <f t="shared" si="6"/>
        <v>0.18043259293328423</v>
      </c>
      <c r="G32" s="2">
        <f t="shared" si="6"/>
        <v>0.18999080942450877</v>
      </c>
      <c r="H32" s="2">
        <f t="shared" si="6"/>
        <v>0.15155234082118962</v>
      </c>
      <c r="I32" s="2">
        <f t="shared" si="6"/>
        <v>0.25301678806360972</v>
      </c>
    </row>
    <row r="33" spans="2:9" x14ac:dyDescent="0.3">
      <c r="B33" s="2">
        <v>0.3</v>
      </c>
      <c r="C33" s="2">
        <f t="shared" si="6"/>
        <v>0.15667438496824343</v>
      </c>
      <c r="D33" s="2">
        <f t="shared" si="6"/>
        <v>0.20843471069141015</v>
      </c>
      <c r="E33" s="2">
        <f t="shared" si="6"/>
        <v>0.1326794468369516</v>
      </c>
      <c r="F33" s="2">
        <f t="shared" si="6"/>
        <v>0.15025404502542464</v>
      </c>
      <c r="G33" s="2">
        <f t="shared" si="6"/>
        <v>0.16253006171873358</v>
      </c>
      <c r="H33" s="2">
        <f t="shared" si="6"/>
        <v>0.12700086328620089</v>
      </c>
      <c r="I33" s="2">
        <f t="shared" si="6"/>
        <v>0.21581448461825284</v>
      </c>
    </row>
    <row r="34" spans="2:9" x14ac:dyDescent="0.3">
      <c r="B34" s="2">
        <v>0.21</v>
      </c>
      <c r="C34" s="2">
        <f t="shared" si="6"/>
        <v>0.12554740865804284</v>
      </c>
      <c r="D34" s="2">
        <f t="shared" si="6"/>
        <v>0.16698324039662818</v>
      </c>
      <c r="E34" s="2">
        <f t="shared" si="6"/>
        <v>0.10708939686062534</v>
      </c>
      <c r="F34" s="2">
        <f t="shared" si="6"/>
        <v>0.11876460636613521</v>
      </c>
      <c r="G34" s="2">
        <f t="shared" si="6"/>
        <v>0.13218627869468591</v>
      </c>
      <c r="H34" s="2">
        <f t="shared" si="6"/>
        <v>0.10105401794688738</v>
      </c>
      <c r="I34" s="2">
        <f t="shared" si="6"/>
        <v>0.17537970618294327</v>
      </c>
    </row>
    <row r="35" spans="2:9" x14ac:dyDescent="0.3">
      <c r="B35" s="2">
        <v>0.15</v>
      </c>
      <c r="C35" s="2">
        <f t="shared" si="6"/>
        <v>9.8220742671167247E-2</v>
      </c>
      <c r="D35" s="2">
        <f t="shared" si="6"/>
        <v>0.13117654670212472</v>
      </c>
      <c r="E35" s="2">
        <f t="shared" si="6"/>
        <v>8.4213813729111422E-2</v>
      </c>
      <c r="F35" s="2">
        <f t="shared" si="6"/>
        <v>9.1721374231263475E-2</v>
      </c>
      <c r="G35" s="2">
        <f t="shared" si="6"/>
        <v>0.10487206314040047</v>
      </c>
      <c r="H35" s="2">
        <f t="shared" si="6"/>
        <v>7.8405312629647811E-2</v>
      </c>
      <c r="I35" s="2">
        <f t="shared" si="6"/>
        <v>0.13963928165530926</v>
      </c>
    </row>
    <row r="36" spans="2:9" x14ac:dyDescent="0.3">
      <c r="B36" s="2">
        <v>0.106</v>
      </c>
      <c r="C36" s="2">
        <f t="shared" si="6"/>
        <v>7.3807907708496739E-2</v>
      </c>
      <c r="D36" s="2">
        <f t="shared" si="6"/>
        <v>9.9546720062257898E-2</v>
      </c>
      <c r="E36" s="2">
        <f t="shared" si="6"/>
        <v>6.3437800197641989E-2</v>
      </c>
      <c r="F36" s="2">
        <f t="shared" si="6"/>
        <v>6.8011041096546779E-2</v>
      </c>
      <c r="G36" s="2">
        <f t="shared" si="6"/>
        <v>7.9952338887297358E-2</v>
      </c>
      <c r="H36" s="2">
        <f t="shared" si="6"/>
        <v>5.824773268188075E-2</v>
      </c>
      <c r="I36" s="2">
        <f t="shared" si="6"/>
        <v>0.10745079020282597</v>
      </c>
    </row>
    <row r="37" spans="2:9" x14ac:dyDescent="0.3">
      <c r="B37" s="2">
        <v>7.4999999999999997E-2</v>
      </c>
      <c r="C37" s="2">
        <f t="shared" si="6"/>
        <v>5.4046797278673904E-2</v>
      </c>
      <c r="D37" s="2">
        <f t="shared" si="6"/>
        <v>7.4035058475391352E-2</v>
      </c>
      <c r="E37" s="2">
        <f t="shared" si="6"/>
        <v>4.6407867479335438E-2</v>
      </c>
      <c r="F37" s="2">
        <f t="shared" si="6"/>
        <v>4.9144672109023416E-2</v>
      </c>
      <c r="G37" s="2">
        <f t="shared" si="6"/>
        <v>5.9394662436858633E-2</v>
      </c>
      <c r="H37" s="2">
        <f t="shared" si="6"/>
        <v>4.2025501952290704E-2</v>
      </c>
      <c r="I37" s="2">
        <f t="shared" si="6"/>
        <v>8.1026988172049466E-2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3261-578D-441D-8825-A4804174C039}">
  <dimension ref="D5:E16"/>
  <sheetViews>
    <sheetView topLeftCell="C2" zoomScale="130" zoomScaleNormal="130" workbookViewId="0">
      <selection activeCell="P7" sqref="P7"/>
    </sheetView>
  </sheetViews>
  <sheetFormatPr defaultRowHeight="14.4" x14ac:dyDescent="0.3"/>
  <sheetData>
    <row r="5" spans="4:5" x14ac:dyDescent="0.3">
      <c r="D5" t="s">
        <v>23</v>
      </c>
      <c r="E5" t="s">
        <v>24</v>
      </c>
    </row>
    <row r="6" spans="4:5" x14ac:dyDescent="0.3">
      <c r="D6">
        <v>0</v>
      </c>
    </row>
    <row r="7" spans="4:5" x14ac:dyDescent="0.3">
      <c r="D7">
        <v>10</v>
      </c>
    </row>
    <row r="8" spans="4:5" x14ac:dyDescent="0.3">
      <c r="D8">
        <f>D7+10</f>
        <v>20</v>
      </c>
    </row>
    <row r="9" spans="4:5" x14ac:dyDescent="0.3">
      <c r="D9">
        <f t="shared" ref="D9:D16" si="0">D8+10</f>
        <v>30</v>
      </c>
    </row>
    <row r="10" spans="4:5" x14ac:dyDescent="0.3">
      <c r="D10">
        <f t="shared" si="0"/>
        <v>40</v>
      </c>
      <c r="E10">
        <v>0.7</v>
      </c>
    </row>
    <row r="11" spans="4:5" x14ac:dyDescent="0.3">
      <c r="D11">
        <f t="shared" si="0"/>
        <v>50</v>
      </c>
    </row>
    <row r="12" spans="4:5" x14ac:dyDescent="0.3">
      <c r="D12">
        <f t="shared" si="0"/>
        <v>60</v>
      </c>
    </row>
    <row r="13" spans="4:5" x14ac:dyDescent="0.3">
      <c r="D13">
        <f t="shared" si="0"/>
        <v>70</v>
      </c>
      <c r="E13">
        <v>1</v>
      </c>
    </row>
    <row r="14" spans="4:5" x14ac:dyDescent="0.3">
      <c r="D14">
        <f t="shared" si="0"/>
        <v>80</v>
      </c>
      <c r="E14">
        <v>1.1000000000000001</v>
      </c>
    </row>
    <row r="15" spans="4:5" x14ac:dyDescent="0.3">
      <c r="D15">
        <f>D14+10</f>
        <v>90</v>
      </c>
      <c r="E15">
        <v>1.1499999999999999</v>
      </c>
    </row>
    <row r="16" spans="4:5" x14ac:dyDescent="0.3">
      <c r="D16">
        <f t="shared" si="0"/>
        <v>100</v>
      </c>
      <c r="E16">
        <v>1.17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F8D7-F7C4-4AE8-8B8B-C4AEF9D23314}">
  <dimension ref="B1:N21"/>
  <sheetViews>
    <sheetView workbookViewId="0">
      <selection activeCell="N12" sqref="N12"/>
    </sheetView>
  </sheetViews>
  <sheetFormatPr defaultRowHeight="14.4" x14ac:dyDescent="0.3"/>
  <cols>
    <col min="2" max="2" width="9.88671875" bestFit="1" customWidth="1"/>
    <col min="3" max="3" width="8.21875" bestFit="1" customWidth="1"/>
    <col min="4" max="4" width="9.21875" bestFit="1" customWidth="1"/>
    <col min="5" max="5" width="9.44140625" style="9" bestFit="1" customWidth="1"/>
    <col min="6" max="6" width="16" style="9" bestFit="1" customWidth="1"/>
    <col min="7" max="8" width="9.44140625" style="9" customWidth="1"/>
    <col min="9" max="9" width="12" style="9" bestFit="1" customWidth="1"/>
    <col min="10" max="10" width="8.21875" bestFit="1" customWidth="1"/>
    <col min="14" max="14" width="26.33203125" bestFit="1" customWidth="1"/>
  </cols>
  <sheetData>
    <row r="1" spans="2:14" x14ac:dyDescent="0.3">
      <c r="C1" t="s">
        <v>15</v>
      </c>
      <c r="D1" t="s">
        <v>13</v>
      </c>
      <c r="E1" t="s">
        <v>14</v>
      </c>
      <c r="K1" t="s">
        <v>15</v>
      </c>
      <c r="L1" t="s">
        <v>11</v>
      </c>
      <c r="M1" t="s">
        <v>12</v>
      </c>
    </row>
    <row r="2" spans="2:14" x14ac:dyDescent="0.3">
      <c r="B2" s="2" t="s">
        <v>1</v>
      </c>
      <c r="C2" s="2">
        <v>1.1100000000000001</v>
      </c>
      <c r="D2" s="4">
        <v>1.05</v>
      </c>
      <c r="E2" s="6">
        <v>1.1599999999999999</v>
      </c>
      <c r="F2" s="13"/>
      <c r="G2" s="13"/>
      <c r="H2" s="13"/>
      <c r="K2" s="2">
        <v>1.1100000000000001</v>
      </c>
      <c r="L2" s="12">
        <v>1.19</v>
      </c>
      <c r="M2" s="11">
        <v>1.03</v>
      </c>
    </row>
    <row r="3" spans="2:14" x14ac:dyDescent="0.3">
      <c r="B3" s="2" t="s">
        <v>2</v>
      </c>
      <c r="C3" s="2">
        <v>2.5499999999999998</v>
      </c>
      <c r="D3" s="4">
        <v>2.4500000000000002</v>
      </c>
      <c r="E3" s="6">
        <v>2.65</v>
      </c>
      <c r="F3" s="13"/>
      <c r="G3" s="13"/>
      <c r="H3" s="13"/>
      <c r="K3" s="2">
        <v>2.5499999999999998</v>
      </c>
      <c r="L3" s="2">
        <v>2.5499999999999998</v>
      </c>
      <c r="M3" s="2">
        <v>2.5499999999999998</v>
      </c>
    </row>
    <row r="4" spans="2:14" x14ac:dyDescent="0.3">
      <c r="B4" s="2" t="s">
        <v>3</v>
      </c>
      <c r="C4" s="2">
        <v>0.33</v>
      </c>
      <c r="D4" s="4">
        <v>0.4</v>
      </c>
      <c r="E4" s="6">
        <v>0.26</v>
      </c>
      <c r="F4" s="13"/>
      <c r="G4" s="13"/>
      <c r="H4" s="13"/>
      <c r="K4" s="2">
        <v>0.33</v>
      </c>
      <c r="L4" s="2">
        <v>0.33</v>
      </c>
      <c r="M4" s="2">
        <v>0.37</v>
      </c>
    </row>
    <row r="5" spans="2:14" x14ac:dyDescent="0.3">
      <c r="B5" s="2" t="s">
        <v>4</v>
      </c>
      <c r="C5" s="2">
        <v>1.1299999999999999</v>
      </c>
      <c r="D5" s="2">
        <v>1.1299999999999999</v>
      </c>
      <c r="E5" s="2">
        <v>1.1299999999999999</v>
      </c>
      <c r="F5" s="13"/>
      <c r="G5" s="13"/>
      <c r="H5" s="13"/>
      <c r="K5" s="2">
        <v>1.1299999999999999</v>
      </c>
      <c r="L5" s="12">
        <v>1.1399999999999999</v>
      </c>
      <c r="M5" s="11">
        <v>1.1000000000000001</v>
      </c>
    </row>
    <row r="6" spans="2:14" x14ac:dyDescent="0.3">
      <c r="B6" s="2" t="s">
        <v>5</v>
      </c>
      <c r="C6" s="1">
        <v>3.0000000000000001E-6</v>
      </c>
      <c r="D6" s="5">
        <v>3.4999999999999999E-6</v>
      </c>
      <c r="E6" s="7">
        <v>2.5000000000000002E-6</v>
      </c>
      <c r="F6" s="14"/>
      <c r="G6" s="14"/>
      <c r="H6" s="14"/>
      <c r="K6" s="1">
        <v>3.0000000000000001E-6</v>
      </c>
      <c r="L6" s="1">
        <v>3.0000000000000001E-6</v>
      </c>
      <c r="M6" s="1">
        <v>3.0000000000000001E-6</v>
      </c>
    </row>
    <row r="7" spans="2:14" x14ac:dyDescent="0.3">
      <c r="B7" s="2" t="s">
        <v>6</v>
      </c>
      <c r="C7" s="2">
        <v>1.1599999999999999</v>
      </c>
      <c r="D7" s="2">
        <v>1.1599999999999999</v>
      </c>
      <c r="E7" s="2">
        <v>1.1599999999999999</v>
      </c>
      <c r="F7" s="13"/>
      <c r="G7" s="13"/>
      <c r="H7" s="13"/>
      <c r="K7" s="2">
        <v>1.1599999999999999</v>
      </c>
      <c r="L7" s="2">
        <v>1.1599999999999999</v>
      </c>
      <c r="M7" s="2">
        <v>1.1599999999999999</v>
      </c>
    </row>
    <row r="8" spans="2:14" x14ac:dyDescent="0.3">
      <c r="B8" s="2"/>
      <c r="C8" s="2"/>
      <c r="D8" s="2"/>
      <c r="E8" s="2"/>
      <c r="F8" s="13"/>
      <c r="G8" s="13"/>
      <c r="H8" s="13"/>
      <c r="K8" s="2"/>
      <c r="L8" s="2"/>
      <c r="M8" s="2"/>
    </row>
    <row r="9" spans="2:14" x14ac:dyDescent="0.3">
      <c r="B9" s="2" t="s">
        <v>1</v>
      </c>
      <c r="C9" s="2">
        <f>C2/$C2</f>
        <v>1</v>
      </c>
      <c r="D9" s="2">
        <f t="shared" ref="D9:E9" si="0">D2/$C2</f>
        <v>0.94594594594594594</v>
      </c>
      <c r="E9" s="2">
        <f t="shared" si="0"/>
        <v>1.0450450450450448</v>
      </c>
      <c r="F9" t="s">
        <v>16</v>
      </c>
      <c r="G9" s="13"/>
      <c r="H9" s="13"/>
      <c r="J9" s="2" t="s">
        <v>1</v>
      </c>
      <c r="K9" s="2">
        <f>K2/$K2</f>
        <v>1</v>
      </c>
      <c r="L9" s="2">
        <f t="shared" ref="L9:M9" si="1">L2/$K2</f>
        <v>1.072072072072072</v>
      </c>
      <c r="M9" s="2">
        <f t="shared" si="1"/>
        <v>0.92792792792792789</v>
      </c>
      <c r="N9" s="16" t="s">
        <v>21</v>
      </c>
    </row>
    <row r="10" spans="2:14" x14ac:dyDescent="0.3">
      <c r="B10" s="2" t="s">
        <v>2</v>
      </c>
      <c r="C10" s="2">
        <f t="shared" ref="C10:E10" si="2">C3/$C3</f>
        <v>1</v>
      </c>
      <c r="D10" s="2">
        <f t="shared" si="2"/>
        <v>0.96078431372549034</v>
      </c>
      <c r="E10" s="2">
        <f t="shared" si="2"/>
        <v>1.0392156862745099</v>
      </c>
      <c r="F10" s="13" t="s">
        <v>18</v>
      </c>
      <c r="G10" s="13"/>
      <c r="H10" s="13"/>
      <c r="J10" s="2" t="s">
        <v>2</v>
      </c>
      <c r="K10" s="2">
        <f t="shared" ref="K10:M10" si="3">K3/$K3</f>
        <v>1</v>
      </c>
      <c r="L10" s="2">
        <f t="shared" si="3"/>
        <v>1</v>
      </c>
      <c r="M10" s="2">
        <f t="shared" si="3"/>
        <v>1</v>
      </c>
      <c r="N10" s="2"/>
    </row>
    <row r="11" spans="2:14" x14ac:dyDescent="0.3">
      <c r="B11" s="2" t="s">
        <v>3</v>
      </c>
      <c r="C11" s="2">
        <f t="shared" ref="C11:E11" si="4">C4/$C4</f>
        <v>1</v>
      </c>
      <c r="D11" s="2">
        <f t="shared" si="4"/>
        <v>1.2121212121212122</v>
      </c>
      <c r="E11" s="2">
        <f t="shared" si="4"/>
        <v>0.78787878787878785</v>
      </c>
      <c r="F11" s="15" t="s">
        <v>17</v>
      </c>
      <c r="G11" s="13"/>
      <c r="H11" s="13"/>
      <c r="J11" s="2" t="s">
        <v>3</v>
      </c>
      <c r="K11" s="2">
        <f t="shared" ref="K11:M11" si="5">K4/$K4</f>
        <v>1</v>
      </c>
      <c r="L11" s="2">
        <f t="shared" si="5"/>
        <v>1</v>
      </c>
      <c r="M11" s="2">
        <f t="shared" si="5"/>
        <v>1.1212121212121211</v>
      </c>
      <c r="N11" s="2"/>
    </row>
    <row r="12" spans="2:14" x14ac:dyDescent="0.3">
      <c r="B12" s="2" t="s">
        <v>4</v>
      </c>
      <c r="C12" s="2">
        <f t="shared" ref="C12:E12" si="6">C5/$C5</f>
        <v>1</v>
      </c>
      <c r="D12" s="2">
        <f t="shared" si="6"/>
        <v>1</v>
      </c>
      <c r="E12" s="2">
        <f t="shared" si="6"/>
        <v>1</v>
      </c>
      <c r="F12" s="13" t="s">
        <v>20</v>
      </c>
      <c r="G12" s="13"/>
      <c r="H12" s="13"/>
      <c r="J12" s="2" t="s">
        <v>4</v>
      </c>
      <c r="K12" s="2">
        <f t="shared" ref="K12:M12" si="7">K5/$K5</f>
        <v>1</v>
      </c>
      <c r="L12" s="2">
        <f t="shared" si="7"/>
        <v>1.0088495575221239</v>
      </c>
      <c r="M12" s="2">
        <f t="shared" si="7"/>
        <v>0.9734513274336285</v>
      </c>
      <c r="N12" s="16" t="s">
        <v>22</v>
      </c>
    </row>
    <row r="13" spans="2:14" x14ac:dyDescent="0.3">
      <c r="B13" s="2" t="s">
        <v>5</v>
      </c>
      <c r="C13" s="2">
        <f t="shared" ref="C13:E13" si="8">C6/$C6</f>
        <v>1</v>
      </c>
      <c r="D13" s="2">
        <f t="shared" si="8"/>
        <v>1.1666666666666665</v>
      </c>
      <c r="E13" s="2">
        <f t="shared" si="8"/>
        <v>0.83333333333333337</v>
      </c>
      <c r="F13" s="15" t="s">
        <v>19</v>
      </c>
      <c r="G13" s="13"/>
      <c r="H13" s="13"/>
      <c r="J13" s="2" t="s">
        <v>5</v>
      </c>
      <c r="K13" s="2">
        <f t="shared" ref="K13:M14" si="9">K6/$K6</f>
        <v>1</v>
      </c>
      <c r="L13" s="2">
        <f t="shared" si="9"/>
        <v>1</v>
      </c>
      <c r="M13" s="2">
        <f t="shared" si="9"/>
        <v>1</v>
      </c>
      <c r="N13" s="2"/>
    </row>
    <row r="14" spans="2:14" x14ac:dyDescent="0.3">
      <c r="B14" s="2" t="s">
        <v>6</v>
      </c>
      <c r="C14" s="2">
        <f t="shared" ref="C14:E14" si="10">C7/$C7</f>
        <v>1</v>
      </c>
      <c r="D14" s="2">
        <f t="shared" si="10"/>
        <v>1</v>
      </c>
      <c r="E14" s="2">
        <f t="shared" si="10"/>
        <v>1</v>
      </c>
      <c r="F14" s="13" t="s">
        <v>20</v>
      </c>
      <c r="G14" s="13"/>
      <c r="H14" s="13"/>
      <c r="J14" s="2" t="s">
        <v>6</v>
      </c>
      <c r="K14" s="2">
        <f>K7/$K7</f>
        <v>1</v>
      </c>
      <c r="L14" s="2">
        <f t="shared" si="9"/>
        <v>1</v>
      </c>
      <c r="M14" s="2">
        <f t="shared" si="9"/>
        <v>1</v>
      </c>
      <c r="N14" s="2"/>
    </row>
    <row r="16" spans="2:14" x14ac:dyDescent="0.3">
      <c r="B16" s="2" t="s">
        <v>9</v>
      </c>
      <c r="C16">
        <v>0.67500000000000004</v>
      </c>
      <c r="D16" s="8">
        <v>0.6</v>
      </c>
      <c r="E16" s="10">
        <v>0.75</v>
      </c>
      <c r="F16" s="10"/>
      <c r="G16" s="10"/>
      <c r="H16" s="10"/>
      <c r="J16" s="2" t="s">
        <v>8</v>
      </c>
      <c r="K16" s="8">
        <v>0.35</v>
      </c>
      <c r="L16" s="10">
        <v>0.25</v>
      </c>
      <c r="M16" s="10">
        <v>0.45</v>
      </c>
      <c r="N16" s="8"/>
    </row>
    <row r="17" spans="2:10" x14ac:dyDescent="0.3">
      <c r="I17" s="10"/>
      <c r="J17" s="10"/>
    </row>
    <row r="18" spans="2:10" x14ac:dyDescent="0.3">
      <c r="B18" s="2"/>
      <c r="D18" s="8"/>
      <c r="E18" s="10"/>
      <c r="F18" s="10"/>
      <c r="G18" s="10"/>
      <c r="H18" s="10"/>
      <c r="I18" s="10"/>
      <c r="J18" s="10"/>
    </row>
    <row r="19" spans="2:10" x14ac:dyDescent="0.3">
      <c r="B19" s="2"/>
      <c r="D19" s="8"/>
      <c r="E19" s="10"/>
      <c r="F19" s="10"/>
      <c r="G19" s="10"/>
      <c r="H19" s="10"/>
      <c r="I19" s="10"/>
      <c r="J19" s="10"/>
    </row>
    <row r="21" spans="2:10" x14ac:dyDescent="0.3">
      <c r="E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117A-7B74-4D34-A2B0-18F40EB55E35}">
  <dimension ref="B1:F16"/>
  <sheetViews>
    <sheetView tabSelected="1" workbookViewId="0">
      <selection activeCell="C2" sqref="C2"/>
    </sheetView>
  </sheetViews>
  <sheetFormatPr defaultRowHeight="14.4" x14ac:dyDescent="0.3"/>
  <sheetData>
    <row r="1" spans="2:6" x14ac:dyDescent="0.3">
      <c r="C1">
        <v>-2</v>
      </c>
    </row>
    <row r="2" spans="2:6" x14ac:dyDescent="0.3">
      <c r="C2">
        <v>2.5</v>
      </c>
      <c r="E2" t="s">
        <v>25</v>
      </c>
      <c r="F2">
        <v>3</v>
      </c>
    </row>
    <row r="3" spans="2:6" x14ac:dyDescent="0.3">
      <c r="C3">
        <v>-0.24440000000000001</v>
      </c>
    </row>
    <row r="5" spans="2:6" x14ac:dyDescent="0.3">
      <c r="B5" t="s">
        <v>9</v>
      </c>
      <c r="C5" t="s">
        <v>10</v>
      </c>
      <c r="E5" t="s">
        <v>26</v>
      </c>
    </row>
    <row r="6" spans="2:6" x14ac:dyDescent="0.3">
      <c r="B6">
        <v>0</v>
      </c>
      <c r="C6">
        <f>$C$1*B6^2 + $C$2*B6 + $C$3</f>
        <v>-0.24440000000000001</v>
      </c>
      <c r="E6">
        <f>-$F$2/2*(B6^2) + $F$2*B6</f>
        <v>0</v>
      </c>
    </row>
    <row r="7" spans="2:6" x14ac:dyDescent="0.3">
      <c r="B7">
        <v>0.1</v>
      </c>
      <c r="C7">
        <f>$C$1*B7^2 + $C$2*B7 + $C$3</f>
        <v>-1.4400000000000024E-2</v>
      </c>
      <c r="E7">
        <f>-$F$2/2*(B7^2) + $F$2*B7</f>
        <v>0.28500000000000003</v>
      </c>
    </row>
    <row r="8" spans="2:6" x14ac:dyDescent="0.3">
      <c r="B8">
        <f>B7+0.1</f>
        <v>0.2</v>
      </c>
      <c r="C8">
        <f t="shared" ref="C8:C16" si="0">$C$1*B8^2 + $C$2*B8 + $C$3</f>
        <v>0.17559999999999998</v>
      </c>
      <c r="E8">
        <f t="shared" ref="E8:E16" si="1">-$F$2/2*(B8^2) + $F$2*B8</f>
        <v>0.54</v>
      </c>
    </row>
    <row r="9" spans="2:6" x14ac:dyDescent="0.3">
      <c r="B9">
        <f t="shared" ref="B9:B16" si="2">B8+0.1</f>
        <v>0.30000000000000004</v>
      </c>
      <c r="C9">
        <f t="shared" si="0"/>
        <v>0.32560000000000006</v>
      </c>
      <c r="E9">
        <f t="shared" si="1"/>
        <v>0.76500000000000012</v>
      </c>
    </row>
    <row r="10" spans="2:6" x14ac:dyDescent="0.3">
      <c r="B10">
        <f t="shared" si="2"/>
        <v>0.4</v>
      </c>
      <c r="C10">
        <f t="shared" si="0"/>
        <v>0.43559999999999993</v>
      </c>
      <c r="E10">
        <f t="shared" si="1"/>
        <v>0.96000000000000019</v>
      </c>
    </row>
    <row r="11" spans="2:6" x14ac:dyDescent="0.3">
      <c r="B11">
        <f t="shared" si="2"/>
        <v>0.5</v>
      </c>
      <c r="C11">
        <f t="shared" si="0"/>
        <v>0.50560000000000005</v>
      </c>
      <c r="E11">
        <f t="shared" si="1"/>
        <v>1.125</v>
      </c>
    </row>
    <row r="12" spans="2:6" x14ac:dyDescent="0.3">
      <c r="B12">
        <f t="shared" si="2"/>
        <v>0.6</v>
      </c>
      <c r="C12">
        <f t="shared" si="0"/>
        <v>0.53560000000000008</v>
      </c>
      <c r="E12">
        <f t="shared" si="1"/>
        <v>1.2599999999999998</v>
      </c>
    </row>
    <row r="13" spans="2:6" x14ac:dyDescent="0.3">
      <c r="B13">
        <f t="shared" si="2"/>
        <v>0.7</v>
      </c>
      <c r="C13">
        <f t="shared" si="0"/>
        <v>0.52560000000000007</v>
      </c>
      <c r="E13">
        <f t="shared" si="1"/>
        <v>1.3649999999999998</v>
      </c>
    </row>
    <row r="14" spans="2:6" x14ac:dyDescent="0.3">
      <c r="B14">
        <f t="shared" si="2"/>
        <v>0.79999999999999993</v>
      </c>
      <c r="C14">
        <f t="shared" si="0"/>
        <v>0.47559999999999997</v>
      </c>
      <c r="E14">
        <f t="shared" si="1"/>
        <v>1.44</v>
      </c>
    </row>
    <row r="15" spans="2:6" x14ac:dyDescent="0.3">
      <c r="B15">
        <f t="shared" si="2"/>
        <v>0.89999999999999991</v>
      </c>
      <c r="C15">
        <f t="shared" si="0"/>
        <v>0.38560000000000033</v>
      </c>
      <c r="E15">
        <f t="shared" si="1"/>
        <v>1.4849999999999999</v>
      </c>
    </row>
    <row r="16" spans="2:6" x14ac:dyDescent="0.3">
      <c r="B16">
        <f t="shared" si="2"/>
        <v>0.99999999999999989</v>
      </c>
      <c r="C16">
        <f t="shared" si="0"/>
        <v>0.25559999999999999</v>
      </c>
      <c r="E16">
        <f t="shared" si="1"/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</vt:lpstr>
      <vt:lpstr>kE_test</vt:lpstr>
      <vt:lpstr>SumpLevel</vt:lpstr>
      <vt:lpstr>LoadSpeed</vt:lpstr>
      <vt:lpstr>Dischargemodel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dcterms:created xsi:type="dcterms:W3CDTF">2021-12-28T15:17:30Z</dcterms:created>
  <dcterms:modified xsi:type="dcterms:W3CDTF">2022-02-04T11:57:38Z</dcterms:modified>
</cp:coreProperties>
</file>