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381B141E-52F9-4C94-87AA-A0A711C53AD9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E18" i="2"/>
  <c r="C18" i="2"/>
  <c r="B18" i="2"/>
  <c r="E15" i="2"/>
  <c r="E16" i="2" s="1"/>
  <c r="C15" i="2"/>
  <c r="C16" i="2" s="1"/>
  <c r="B15" i="2"/>
  <c r="B16" i="2" s="1"/>
  <c r="E32" i="2"/>
  <c r="E31" i="2"/>
  <c r="E30" i="2"/>
  <c r="C32" i="2"/>
  <c r="C31" i="2"/>
  <c r="C30" i="2"/>
  <c r="B32" i="2"/>
  <c r="B31" i="2"/>
  <c r="B30" i="2"/>
  <c r="E24" i="2"/>
  <c r="E23" i="2"/>
  <c r="D24" i="2"/>
  <c r="C24" i="2"/>
  <c r="C23" i="2"/>
  <c r="B24" i="2"/>
  <c r="B23" i="2"/>
  <c r="E22" i="2"/>
  <c r="E25" i="2" s="1"/>
  <c r="C22" i="2"/>
  <c r="C25" i="2" s="1"/>
  <c r="B22" i="2"/>
  <c r="B25" i="2" s="1"/>
  <c r="D20" i="2"/>
  <c r="D22" i="2" s="1"/>
  <c r="D25" i="2" s="1"/>
  <c r="F24" i="2" l="1"/>
  <c r="D23" i="2"/>
  <c r="F23" i="2" s="1"/>
  <c r="F25" i="2"/>
  <c r="I7" i="2"/>
  <c r="D38" i="2"/>
  <c r="C38" i="2"/>
  <c r="B38" i="2"/>
  <c r="I6" i="2"/>
  <c r="D35" i="2"/>
  <c r="C35" i="2"/>
  <c r="B35" i="2"/>
  <c r="E8" i="2" l="1"/>
  <c r="C8" i="2"/>
  <c r="B8" i="2"/>
  <c r="D8" i="2" s="1"/>
  <c r="C7" i="2"/>
  <c r="B7" i="2"/>
  <c r="D7" i="2" s="1"/>
  <c r="F35" i="2"/>
  <c r="F38" i="2"/>
  <c r="E11" i="2"/>
  <c r="C11" i="2"/>
  <c r="B11" i="2"/>
  <c r="E7" i="2"/>
  <c r="F7" i="2" l="1"/>
  <c r="F11" i="2"/>
</calcChain>
</file>

<file path=xl/sharedStrings.xml><?xml version="1.0" encoding="utf-8"?>
<sst xmlns="http://schemas.openxmlformats.org/spreadsheetml/2006/main" count="83" uniqueCount="44">
  <si>
    <t>Parameters: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</si>
  <si>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GHG emissions from combustion of biomass.</t>
    </r>
  </si>
  <si>
    <t>Source</t>
  </si>
  <si>
    <t>CO2</t>
  </si>
  <si>
    <t>CH4</t>
  </si>
  <si>
    <t>N2O</t>
  </si>
  <si>
    <t>CO</t>
  </si>
  <si>
    <t>Total</t>
  </si>
  <si>
    <t>Input variables:</t>
  </si>
  <si>
    <t>GWP</t>
  </si>
  <si>
    <t>Fuel quantity (ODT)</t>
  </si>
  <si>
    <t>Wood fuel / wood waste (industrial combustion):</t>
  </si>
  <si>
    <t>Emission factor (g/kg fuel)</t>
  </si>
  <si>
    <t>NIR</t>
  </si>
  <si>
    <t>Emission (tCO2e)</t>
  </si>
  <si>
    <t>Carbon content (tC/ODT)</t>
  </si>
  <si>
    <t>Pellet stove:</t>
  </si>
  <si>
    <t>Open burning:</t>
  </si>
  <si>
    <t>Fraction of carbon emitted</t>
  </si>
  <si>
    <t>Kurz et al. (2009)</t>
  </si>
  <si>
    <t>Carbon dioxide mixing ratios</t>
  </si>
  <si>
    <t>Emission factor for N2O (kg N2O kg CO2-1)</t>
  </si>
  <si>
    <t>Value</t>
  </si>
  <si>
    <t>Lamlom et al. ?</t>
  </si>
  <si>
    <t>Wood hypothetically burned as 100% CO2:</t>
  </si>
  <si>
    <t>Aurell et al. (2019) Wet</t>
  </si>
  <si>
    <t>Aurell et al. (2019) Dry</t>
  </si>
  <si>
    <t>Urbanski et al. (2009) - Boreal Forest</t>
  </si>
  <si>
    <t>Urbanski et al. (2009) - Temperate Forest</t>
  </si>
  <si>
    <t>Urbanski et al. (2009) - Average</t>
  </si>
  <si>
    <t>n/a</t>
  </si>
  <si>
    <t>fcgadgets Biophysical Parameters Table</t>
  </si>
  <si>
    <t>McMeeking et al. (2009) - Montane</t>
  </si>
  <si>
    <t>McMeeking et al. (2009) - Coastal Plain</t>
  </si>
  <si>
    <t>McMeeking et al. (2009) - Boreal</t>
  </si>
  <si>
    <t>Prescribed burning studies:</t>
  </si>
  <si>
    <t>Wildfire studies:</t>
  </si>
  <si>
    <t>Lab studies:</t>
  </si>
  <si>
    <t>Aurell et al. (2019) Average</t>
  </si>
  <si>
    <t>Akagi et al. (2013) S. Carolina</t>
  </si>
  <si>
    <t>Parameters</t>
  </si>
  <si>
    <t>Kurz et al. (2009), NIR (2018)</t>
  </si>
  <si>
    <t>Kurz et al. (2009), NIR (2018) backed out from first principles and assuming carbon content as specified</t>
  </si>
  <si>
    <t>tC/t 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</si>
</sst>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2" fontId="0" fillId="2" borderId="1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abSelected="1" zoomScale="90" zoomScaleNormal="90" workbookViewId="0">
      <selection activeCell="F9" sqref="F9"/>
    </sheetView>
  </sheetViews>
  <sheetFormatPr defaultRowHeight="14.4" x14ac:dyDescent="0.3"/>
  <cols>
    <col min="1" max="1" width="41.44140625" customWidth="1"/>
    <col min="2" max="5" width="9.33203125" style="9" customWidth="1"/>
    <col min="6" max="6" width="9.5546875" style="9" customWidth="1"/>
    <col min="7" max="7" width="40.44140625" style="3" customWidth="1"/>
    <col min="8" max="8" width="37" style="4" customWidth="1"/>
    <col min="9" max="9" width="8.88671875" style="4"/>
  </cols>
  <sheetData>
    <row r="1" spans="1:10" x14ac:dyDescent="0.3">
      <c r="A1" t="s">
        <v>1</v>
      </c>
    </row>
    <row r="2" spans="1:10" x14ac:dyDescent="0.3">
      <c r="A2" s="1" t="s">
        <v>40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2" t="s">
        <v>2</v>
      </c>
      <c r="H2" s="5" t="s">
        <v>8</v>
      </c>
    </row>
    <row r="3" spans="1:10" x14ac:dyDescent="0.3">
      <c r="A3" t="s">
        <v>9</v>
      </c>
      <c r="B3" s="9">
        <v>1</v>
      </c>
      <c r="C3" s="9">
        <v>28</v>
      </c>
      <c r="D3" s="9">
        <v>265</v>
      </c>
      <c r="E3" s="9">
        <v>3.3</v>
      </c>
      <c r="G3" s="3" t="s">
        <v>31</v>
      </c>
      <c r="H3" s="4" t="s">
        <v>10</v>
      </c>
      <c r="I3" s="8">
        <v>1</v>
      </c>
    </row>
    <row r="4" spans="1:10" x14ac:dyDescent="0.3">
      <c r="A4" t="s">
        <v>20</v>
      </c>
      <c r="B4" s="9">
        <v>3.6669999999999998</v>
      </c>
      <c r="C4" s="9">
        <v>1.333</v>
      </c>
      <c r="E4" s="9">
        <v>2.3330000000000002</v>
      </c>
      <c r="G4" s="3" t="s">
        <v>31</v>
      </c>
    </row>
    <row r="5" spans="1:10" x14ac:dyDescent="0.3">
      <c r="A5" s="1" t="s">
        <v>17</v>
      </c>
      <c r="F5" s="11"/>
      <c r="H5" s="5" t="s">
        <v>0</v>
      </c>
      <c r="I5" s="5" t="s">
        <v>22</v>
      </c>
      <c r="J5" s="1" t="s">
        <v>2</v>
      </c>
    </row>
    <row r="6" spans="1:10" x14ac:dyDescent="0.3">
      <c r="A6" t="s">
        <v>18</v>
      </c>
      <c r="B6" s="9">
        <v>0.9</v>
      </c>
      <c r="C6" s="9">
        <v>0.01</v>
      </c>
      <c r="E6" s="9">
        <v>0.09</v>
      </c>
      <c r="F6" s="11"/>
      <c r="G6" s="12" t="s">
        <v>41</v>
      </c>
      <c r="H6" s="4" t="s">
        <v>15</v>
      </c>
      <c r="I6" s="4">
        <f>0.5*I3</f>
        <v>0.5</v>
      </c>
      <c r="J6" t="s">
        <v>23</v>
      </c>
    </row>
    <row r="7" spans="1:10" x14ac:dyDescent="0.3">
      <c r="A7" t="s">
        <v>14</v>
      </c>
      <c r="B7" s="9">
        <f>$I$6*B6*B4*B3</f>
        <v>1.65015</v>
      </c>
      <c r="C7" s="9">
        <f>$I$6*C6*C4*C3</f>
        <v>0.18662000000000001</v>
      </c>
      <c r="D7" s="9">
        <f>I7*B7*D3</f>
        <v>7.4339257500000006E-2</v>
      </c>
      <c r="E7" s="9">
        <f>$I$6*E6*E4*E3</f>
        <v>0.34645049999999999</v>
      </c>
      <c r="F7" s="11">
        <f>SUM(B7:E7)</f>
        <v>2.2575597575000002</v>
      </c>
      <c r="G7" s="12" t="s">
        <v>41</v>
      </c>
      <c r="H7" s="4" t="s">
        <v>21</v>
      </c>
      <c r="I7" s="6">
        <f>0.17*0.001</f>
        <v>1.7000000000000001E-4</v>
      </c>
      <c r="J7" s="7" t="s">
        <v>19</v>
      </c>
    </row>
    <row r="8" spans="1:10" x14ac:dyDescent="0.3">
      <c r="A8" t="s">
        <v>12</v>
      </c>
      <c r="B8" s="9">
        <f>$I$3*$I$6*B6*B4*1000</f>
        <v>1650.15</v>
      </c>
      <c r="C8" s="9">
        <f>$I$3*$I$6*C6*C4*1000</f>
        <v>6.665</v>
      </c>
      <c r="D8" s="9">
        <f>I7*B8</f>
        <v>0.28052550000000004</v>
      </c>
      <c r="E8" s="9">
        <f>$I$3*$I$6*E6*E4*1000</f>
        <v>104.98500000000001</v>
      </c>
      <c r="F8" s="11">
        <f>C7/F7*100</f>
        <v>8.2664478483910084</v>
      </c>
      <c r="G8" s="12" t="s">
        <v>42</v>
      </c>
    </row>
    <row r="9" spans="1:10" x14ac:dyDescent="0.3">
      <c r="A9" s="1" t="s">
        <v>24</v>
      </c>
      <c r="F9" s="11"/>
    </row>
    <row r="10" spans="1:10" x14ac:dyDescent="0.3">
      <c r="A10" t="s">
        <v>18</v>
      </c>
      <c r="B10" s="9">
        <v>1</v>
      </c>
      <c r="C10" s="9">
        <v>0</v>
      </c>
      <c r="E10" s="9">
        <v>0</v>
      </c>
      <c r="F10" s="11"/>
      <c r="G10" s="12" t="s">
        <v>30</v>
      </c>
    </row>
    <row r="11" spans="1:10" x14ac:dyDescent="0.3">
      <c r="A11" t="s">
        <v>14</v>
      </c>
      <c r="B11" s="9">
        <f>$I$6*B10*B4*B$3</f>
        <v>1.8334999999999999</v>
      </c>
      <c r="C11" s="9">
        <f>$I$6*C10*C4*C$3</f>
        <v>0</v>
      </c>
      <c r="D11" s="9">
        <v>0</v>
      </c>
      <c r="E11" s="9">
        <f>$I$6*E10*E4*E$3</f>
        <v>0</v>
      </c>
      <c r="F11" s="11">
        <f>SUM(B11:E11)</f>
        <v>1.8334999999999999</v>
      </c>
      <c r="G11" s="12" t="s">
        <v>30</v>
      </c>
    </row>
    <row r="12" spans="1:10" x14ac:dyDescent="0.3">
      <c r="A12" s="1" t="s">
        <v>35</v>
      </c>
    </row>
    <row r="13" spans="1:10" x14ac:dyDescent="0.3">
      <c r="A13" t="s">
        <v>12</v>
      </c>
      <c r="B13" s="9">
        <v>1689</v>
      </c>
      <c r="C13" s="9">
        <v>5.7</v>
      </c>
      <c r="E13" s="9">
        <v>82</v>
      </c>
      <c r="G13" s="3" t="s">
        <v>25</v>
      </c>
    </row>
    <row r="14" spans="1:10" x14ac:dyDescent="0.3">
      <c r="A14" t="s">
        <v>12</v>
      </c>
      <c r="B14" s="9">
        <v>1785</v>
      </c>
      <c r="C14" s="9">
        <v>1.1000000000000001</v>
      </c>
      <c r="E14" s="9">
        <v>29</v>
      </c>
      <c r="G14" s="3" t="s">
        <v>26</v>
      </c>
    </row>
    <row r="15" spans="1:10" x14ac:dyDescent="0.3">
      <c r="A15" t="s">
        <v>12</v>
      </c>
      <c r="B15" s="9">
        <f>AVERAGE(B13:B14)</f>
        <v>1737</v>
      </c>
      <c r="C15" s="9">
        <f>AVERAGE(C13:C14)</f>
        <v>3.4000000000000004</v>
      </c>
      <c r="E15" s="9">
        <f>AVERAGE(E13:E14)</f>
        <v>55.5</v>
      </c>
      <c r="G15" s="3" t="s">
        <v>38</v>
      </c>
      <c r="I15" s="4">
        <v>0.16500000000000001</v>
      </c>
      <c r="J15" t="s">
        <v>43</v>
      </c>
    </row>
    <row r="16" spans="1:10" x14ac:dyDescent="0.3">
      <c r="A16" t="s">
        <v>14</v>
      </c>
      <c r="B16" s="9">
        <f>B15/1000*B$3*$I$3</f>
        <v>1.7370000000000001</v>
      </c>
      <c r="C16" s="9">
        <f>C15/1000*C$3*$I$3</f>
        <v>9.5200000000000007E-2</v>
      </c>
      <c r="E16" s="9">
        <f>E15/1000*E$3*$I$3</f>
        <v>0.18314999999999998</v>
      </c>
      <c r="G16" s="3" t="s">
        <v>38</v>
      </c>
    </row>
    <row r="17" spans="1:7" x14ac:dyDescent="0.3">
      <c r="A17" t="s">
        <v>12</v>
      </c>
      <c r="B17" s="9">
        <v>1675</v>
      </c>
      <c r="C17" s="9">
        <v>2.66</v>
      </c>
      <c r="E17" s="9">
        <v>79</v>
      </c>
      <c r="G17" s="3" t="s">
        <v>39</v>
      </c>
    </row>
    <row r="18" spans="1:7" x14ac:dyDescent="0.3">
      <c r="A18" t="s">
        <v>14</v>
      </c>
      <c r="B18" s="9">
        <f>B17/1000*B3*$I$3</f>
        <v>1.675</v>
      </c>
      <c r="C18" s="9">
        <f>C17/1000*C3*$I$3</f>
        <v>7.4480000000000005E-2</v>
      </c>
      <c r="E18" s="9">
        <f>E17/1000*E3*$I$3</f>
        <v>0.26069999999999999</v>
      </c>
      <c r="G18" s="3" t="s">
        <v>39</v>
      </c>
    </row>
    <row r="19" spans="1:7" x14ac:dyDescent="0.3">
      <c r="A19" s="1" t="s">
        <v>36</v>
      </c>
    </row>
    <row r="20" spans="1:7" x14ac:dyDescent="0.3">
      <c r="A20" t="s">
        <v>12</v>
      </c>
      <c r="B20" s="9">
        <v>1604</v>
      </c>
      <c r="C20" s="9">
        <v>4.5</v>
      </c>
      <c r="D20" s="9">
        <f>(0.14+0.4)/2</f>
        <v>0.27</v>
      </c>
      <c r="E20" s="9">
        <v>105</v>
      </c>
      <c r="G20" s="3" t="s">
        <v>27</v>
      </c>
    </row>
    <row r="21" spans="1:7" x14ac:dyDescent="0.3">
      <c r="A21" t="s">
        <v>12</v>
      </c>
      <c r="B21" s="9">
        <v>1619</v>
      </c>
      <c r="C21" s="9">
        <v>3.4</v>
      </c>
      <c r="D21" s="9">
        <v>0.16</v>
      </c>
      <c r="E21" s="9">
        <v>89.6</v>
      </c>
      <c r="G21" s="3" t="s">
        <v>28</v>
      </c>
    </row>
    <row r="22" spans="1:7" x14ac:dyDescent="0.3">
      <c r="A22" t="s">
        <v>12</v>
      </c>
      <c r="B22" s="9">
        <f>AVERAGE(B20:B21)</f>
        <v>1611.5</v>
      </c>
      <c r="C22" s="9">
        <f>AVERAGE(C20:C21)</f>
        <v>3.95</v>
      </c>
      <c r="D22" s="9">
        <f>AVERAGE(D20:D21)</f>
        <v>0.21500000000000002</v>
      </c>
      <c r="E22" s="9">
        <f>AVERAGE(E20:E21)</f>
        <v>97.3</v>
      </c>
      <c r="G22" s="3" t="s">
        <v>29</v>
      </c>
    </row>
    <row r="23" spans="1:7" x14ac:dyDescent="0.3">
      <c r="A23" t="s">
        <v>14</v>
      </c>
      <c r="B23" s="9">
        <f>B20/1000*$I$3*B3</f>
        <v>1.6040000000000001</v>
      </c>
      <c r="C23" s="9">
        <f>C20/1000*$I$3*C3</f>
        <v>0.126</v>
      </c>
      <c r="D23" s="9">
        <f>D20/1000*$I$3*D3</f>
        <v>7.1550000000000002E-2</v>
      </c>
      <c r="E23" s="9">
        <f>E20/1000*$I$3*E3</f>
        <v>0.34649999999999997</v>
      </c>
      <c r="F23" s="10">
        <f>SUM(B23:E23)</f>
        <v>2.14805</v>
      </c>
      <c r="G23" s="3" t="s">
        <v>27</v>
      </c>
    </row>
    <row r="24" spans="1:7" x14ac:dyDescent="0.3">
      <c r="A24" t="s">
        <v>14</v>
      </c>
      <c r="B24" s="9">
        <f>B21/1000*$I$3*B3</f>
        <v>1.619</v>
      </c>
      <c r="C24" s="9">
        <f>C21/1000*$I$3*C3</f>
        <v>9.5199999999999993E-2</v>
      </c>
      <c r="D24" s="9">
        <f>D21/1000*$I$3*D3</f>
        <v>4.24E-2</v>
      </c>
      <c r="E24" s="9">
        <f>E21/1000*$I$3*E3</f>
        <v>0.29568</v>
      </c>
      <c r="F24" s="10">
        <f>SUM(B24:E24)</f>
        <v>2.0522800000000001</v>
      </c>
      <c r="G24" s="3" t="s">
        <v>28</v>
      </c>
    </row>
    <row r="25" spans="1:7" x14ac:dyDescent="0.3">
      <c r="A25" t="s">
        <v>14</v>
      </c>
      <c r="B25" s="9">
        <f>B22/1000*$I$3*B3</f>
        <v>1.6114999999999999</v>
      </c>
      <c r="C25" s="9">
        <f>C22/1000*$I$3*C3</f>
        <v>0.1106</v>
      </c>
      <c r="D25" s="9">
        <f>D22/1000*$I$3*D3</f>
        <v>5.6975000000000005E-2</v>
      </c>
      <c r="E25" s="9">
        <f>E22/1000*$I$3*E3</f>
        <v>0.32108999999999999</v>
      </c>
      <c r="F25" s="10">
        <f>SUM(B25:E25)</f>
        <v>2.1001650000000001</v>
      </c>
      <c r="G25" s="3" t="s">
        <v>29</v>
      </c>
    </row>
    <row r="26" spans="1:7" x14ac:dyDescent="0.3">
      <c r="A26" s="1" t="s">
        <v>37</v>
      </c>
    </row>
    <row r="27" spans="1:7" x14ac:dyDescent="0.3">
      <c r="A27" t="s">
        <v>12</v>
      </c>
      <c r="B27" s="9">
        <v>1552</v>
      </c>
      <c r="C27" s="9">
        <v>3.7</v>
      </c>
      <c r="E27" s="9">
        <v>92</v>
      </c>
      <c r="G27" s="3" t="s">
        <v>32</v>
      </c>
    </row>
    <row r="28" spans="1:7" x14ac:dyDescent="0.3">
      <c r="A28" t="s">
        <v>12</v>
      </c>
      <c r="B28" s="9">
        <v>1632</v>
      </c>
      <c r="C28" s="9">
        <v>2.5</v>
      </c>
      <c r="E28" s="9">
        <v>93.2</v>
      </c>
      <c r="G28" s="3" t="s">
        <v>33</v>
      </c>
    </row>
    <row r="29" spans="1:7" x14ac:dyDescent="0.3">
      <c r="A29" t="s">
        <v>12</v>
      </c>
      <c r="B29" s="9">
        <v>1311</v>
      </c>
      <c r="C29" s="9">
        <v>1.4</v>
      </c>
      <c r="E29" s="9">
        <v>70.599999999999994</v>
      </c>
      <c r="G29" s="3" t="s">
        <v>34</v>
      </c>
    </row>
    <row r="30" spans="1:7" x14ac:dyDescent="0.3">
      <c r="A30" t="s">
        <v>14</v>
      </c>
      <c r="B30" s="9">
        <f t="shared" ref="B30:C32" si="0">B27/1000*B$3*$I$3</f>
        <v>1.552</v>
      </c>
      <c r="C30" s="9">
        <f t="shared" si="0"/>
        <v>0.1036</v>
      </c>
      <c r="E30" s="9">
        <f>E27/1000*E$3*$I$3</f>
        <v>0.30359999999999998</v>
      </c>
      <c r="F30" s="10"/>
      <c r="G30" s="3" t="s">
        <v>32</v>
      </c>
    </row>
    <row r="31" spans="1:7" x14ac:dyDescent="0.3">
      <c r="A31" t="s">
        <v>14</v>
      </c>
      <c r="B31" s="9">
        <f t="shared" si="0"/>
        <v>1.6319999999999999</v>
      </c>
      <c r="C31" s="9">
        <f t="shared" si="0"/>
        <v>7.0000000000000007E-2</v>
      </c>
      <c r="E31" s="9">
        <f>E28/1000*E$3*$I$3</f>
        <v>0.30756</v>
      </c>
      <c r="F31" s="10"/>
      <c r="G31" s="3" t="s">
        <v>33</v>
      </c>
    </row>
    <row r="32" spans="1:7" x14ac:dyDescent="0.3">
      <c r="A32" t="s">
        <v>14</v>
      </c>
      <c r="B32" s="9">
        <f t="shared" si="0"/>
        <v>1.3109999999999999</v>
      </c>
      <c r="C32" s="9">
        <f t="shared" si="0"/>
        <v>3.9199999999999999E-2</v>
      </c>
      <c r="E32" s="9">
        <f>E29/1000*E$3*$I$3</f>
        <v>0.23297999999999996</v>
      </c>
      <c r="F32" s="10"/>
      <c r="G32" s="3" t="s">
        <v>34</v>
      </c>
    </row>
    <row r="33" spans="1:7" x14ac:dyDescent="0.3">
      <c r="A33" s="1" t="s">
        <v>11</v>
      </c>
    </row>
    <row r="34" spans="1:7" x14ac:dyDescent="0.3">
      <c r="A34" t="s">
        <v>12</v>
      </c>
      <c r="B34" s="9">
        <v>1715</v>
      </c>
      <c r="C34" s="9">
        <v>0.1</v>
      </c>
      <c r="D34" s="9">
        <v>7.0000000000000007E-2</v>
      </c>
      <c r="G34" s="3" t="s">
        <v>13</v>
      </c>
    </row>
    <row r="35" spans="1:7" x14ac:dyDescent="0.3">
      <c r="A35" t="s">
        <v>14</v>
      </c>
      <c r="B35" s="9">
        <f>B3*B34/1000*$I$3</f>
        <v>1.7150000000000001</v>
      </c>
      <c r="C35" s="9">
        <f>C3*C34/1000*$I$3</f>
        <v>2.8000000000000004E-3</v>
      </c>
      <c r="D35" s="9">
        <f>D3*D34/1000*$I$3</f>
        <v>1.8550000000000001E-2</v>
      </c>
      <c r="F35" s="11">
        <f>SUM(B35:E35)</f>
        <v>1.7363500000000001</v>
      </c>
      <c r="G35" s="3" t="s">
        <v>13</v>
      </c>
    </row>
    <row r="36" spans="1:7" x14ac:dyDescent="0.3">
      <c r="A36" s="1" t="s">
        <v>16</v>
      </c>
      <c r="F36" s="11"/>
    </row>
    <row r="37" spans="1:7" x14ac:dyDescent="0.3">
      <c r="A37" t="s">
        <v>12</v>
      </c>
      <c r="B37" s="9">
        <v>1652</v>
      </c>
      <c r="C37" s="9">
        <v>4.12</v>
      </c>
      <c r="D37" s="9">
        <v>5.8999999999999997E-2</v>
      </c>
      <c r="F37" s="11"/>
      <c r="G37" s="3" t="s">
        <v>13</v>
      </c>
    </row>
    <row r="38" spans="1:7" x14ac:dyDescent="0.3">
      <c r="A38" t="s">
        <v>14</v>
      </c>
      <c r="B38" s="9">
        <f>$I$3*B37/1000*B3</f>
        <v>1.6519999999999999</v>
      </c>
      <c r="C38" s="9">
        <f>$I$3*C37/1000*C3</f>
        <v>0.11536000000000002</v>
      </c>
      <c r="D38" s="9">
        <f>$I$3*D37/1000*D3</f>
        <v>1.5635E-2</v>
      </c>
      <c r="F38" s="11">
        <f>SUM(B38:E38)</f>
        <v>1.7829950000000001</v>
      </c>
      <c r="G38" s="3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2019-01-30T18:40:18Z</dcterms:created>
  <dcterms:modified xsi:type="dcterms:W3CDTF">2022-11-17T19:18:05Z</dcterms:modified>
</cp:coreProperties>
</file>