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36BEFFFA-F7E3-44B3-9115-0412FF4A7C84}" xr6:coauthVersionLast="47" xr6:coauthVersionMax="47" xr10:uidLastSave="{00000000-0000-0000-0000-000000000000}"/>
  <bookViews>
    <workbookView xWindow="840" yWindow="-108" windowWidth="22308" windowHeight="14616" xr2:uid="{00000000-000D-0000-FFFF-FFFF00000000}"/>
  </bookViews>
  <sheets>
    <sheet name="ByPool" sheetId="6" r:id="rId1"/>
    <sheet name="ByCompound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6" l="1"/>
  <c r="B12" i="6"/>
  <c r="B7" i="6"/>
  <c r="D50" i="5"/>
  <c r="C50" i="5"/>
  <c r="B50" i="5"/>
  <c r="D47" i="5"/>
  <c r="C47" i="5"/>
  <c r="B47" i="5"/>
  <c r="D44" i="5"/>
  <c r="C44" i="5"/>
  <c r="B44" i="5"/>
  <c r="D41" i="5"/>
  <c r="C41" i="5"/>
  <c r="B41" i="5"/>
  <c r="D38" i="5"/>
  <c r="C38" i="5"/>
  <c r="B38" i="5"/>
  <c r="E35" i="5"/>
  <c r="C35" i="5"/>
  <c r="B35" i="5"/>
  <c r="E34" i="5"/>
  <c r="C34" i="5"/>
  <c r="B34" i="5"/>
  <c r="E33" i="5"/>
  <c r="C33" i="5"/>
  <c r="B33" i="5"/>
  <c r="E25" i="5"/>
  <c r="D25" i="5"/>
  <c r="C25" i="5"/>
  <c r="B25" i="5"/>
  <c r="E24" i="5"/>
  <c r="C24" i="5"/>
  <c r="B24" i="5"/>
  <c r="E23" i="5"/>
  <c r="E26" i="5" s="1"/>
  <c r="C23" i="5"/>
  <c r="C26" i="5" s="1"/>
  <c r="B23" i="5"/>
  <c r="B26" i="5" s="1"/>
  <c r="D21" i="5"/>
  <c r="D23" i="5" s="1"/>
  <c r="D26" i="5" s="1"/>
  <c r="E19" i="5"/>
  <c r="C19" i="5"/>
  <c r="B19" i="5"/>
  <c r="E16" i="5"/>
  <c r="E17" i="5" s="1"/>
  <c r="C16" i="5"/>
  <c r="C17" i="5" s="1"/>
  <c r="B16" i="5"/>
  <c r="B17" i="5" s="1"/>
  <c r="I8" i="5"/>
  <c r="I7" i="5"/>
  <c r="E9" i="5" s="1"/>
  <c r="F38" i="5" l="1"/>
  <c r="B9" i="5"/>
  <c r="D9" i="5" s="1"/>
  <c r="F41" i="5"/>
  <c r="D24" i="5"/>
  <c r="F24" i="5" s="1"/>
  <c r="F26" i="5"/>
  <c r="F25" i="5"/>
  <c r="B8" i="5"/>
  <c r="D8" i="5" s="1"/>
  <c r="C12" i="5"/>
  <c r="C8" i="5"/>
  <c r="E12" i="5"/>
  <c r="B12" i="5"/>
  <c r="E8" i="5"/>
  <c r="C9" i="5"/>
  <c r="F12" i="5" l="1"/>
  <c r="F8" i="5"/>
  <c r="F9" i="5" s="1"/>
</calcChain>
</file>

<file path=xl/sharedStrings.xml><?xml version="1.0" encoding="utf-8"?>
<sst xmlns="http://schemas.openxmlformats.org/spreadsheetml/2006/main" count="287" uniqueCount="80">
  <si>
    <t>Value</t>
  </si>
  <si>
    <t>Kurz et al. (2009)</t>
  </si>
  <si>
    <t>Parameters</t>
  </si>
  <si>
    <t>CO2</t>
  </si>
  <si>
    <t>CH4</t>
  </si>
  <si>
    <t>N2O</t>
  </si>
  <si>
    <t>CO</t>
  </si>
  <si>
    <t>Total</t>
  </si>
  <si>
    <t>Source</t>
  </si>
  <si>
    <t>Input variables:</t>
  </si>
  <si>
    <t>GWP</t>
  </si>
  <si>
    <t>fcgadgets Biophysical Parameters Table</t>
  </si>
  <si>
    <t>Fuel quantity (ODT)</t>
  </si>
  <si>
    <t>Carbon dioxide mixing ratios</t>
  </si>
  <si>
    <t>Open burning:</t>
  </si>
  <si>
    <t>Parameters:</t>
  </si>
  <si>
    <t>Fraction of carbon emitted</t>
  </si>
  <si>
    <t>Kurz et al. (2009), NIR (2018)</t>
  </si>
  <si>
    <t>Carbon content (tC/ODT)</t>
  </si>
  <si>
    <t>Lamlom et al. ?</t>
  </si>
  <si>
    <t>Emission (tCO2e)</t>
  </si>
  <si>
    <t>Emission factor for N2O (kg N2O kg CO2-1)</t>
  </si>
  <si>
    <t>Emission factor (g/kg fuel)</t>
  </si>
  <si>
    <t>Kurz et al. (2009), NIR (2018) backed out from first principles and assuming carbon content as specified</t>
  </si>
  <si>
    <t>Wood hypothetically burned as 100% CO2:</t>
  </si>
  <si>
    <t>n/a</t>
  </si>
  <si>
    <t>Prescribed burning studies:</t>
  </si>
  <si>
    <t>Aurell et al. (2019) Wet</t>
  </si>
  <si>
    <t>Aurell et al. (2019) Dry</t>
  </si>
  <si>
    <t>Aurell et al. (2019) Average</t>
  </si>
  <si>
    <t>Akagi et al. (2013) S. Carolina</t>
  </si>
  <si>
    <t>Wildfire studies:</t>
  </si>
  <si>
    <t>Urbanski et al. (2009) - Boreal Forest</t>
  </si>
  <si>
    <t>Urbanski et al. (2009) - Temperate Forest</t>
  </si>
  <si>
    <t>Urbanski et al. (2009) - Average</t>
  </si>
  <si>
    <t>Lab studies:</t>
  </si>
  <si>
    <t>McMeeking et al. (2009) - Montane</t>
  </si>
  <si>
    <t>McMeeking et al. (2009) - Coastal Plain</t>
  </si>
  <si>
    <t>McMeeking et al. (2009) - Boreal</t>
  </si>
  <si>
    <t>Wood fuel / wood waste (industrial combustion):</t>
  </si>
  <si>
    <t>NIR</t>
  </si>
  <si>
    <t>Pellet stove:</t>
  </si>
  <si>
    <t>Coal:</t>
  </si>
  <si>
    <t>Emission factor (kg/mmBtu)</t>
  </si>
  <si>
    <t>Bituminous (https://www.epa.gov/sites/default/files/2015-07/documents/emission-factors_2014.pdf)</t>
  </si>
  <si>
    <t>%</t>
  </si>
  <si>
    <t>Natural gas:</t>
  </si>
  <si>
    <t>https://www.epa.gov/sites/default/files/2015-07/documents/emission-factors_2014.pdf</t>
  </si>
  <si>
    <t>Oil:</t>
  </si>
  <si>
    <t>Total (%)</t>
  </si>
  <si>
    <t>Biomass:</t>
  </si>
  <si>
    <r>
      <rPr>
        <b/>
        <sz val="11"/>
        <color theme="1"/>
        <rFont val="Calibri"/>
        <family val="2"/>
        <scheme val="minor"/>
      </rPr>
      <t>Table 1.</t>
    </r>
    <r>
      <rPr>
        <sz val="11"/>
        <color theme="1"/>
        <rFont val="Calibri"/>
        <family val="2"/>
        <scheme val="minor"/>
      </rPr>
      <t xml:space="preserve"> GHG emissions from combustion of organic material.</t>
    </r>
  </si>
  <si>
    <t>Dead Wood</t>
  </si>
  <si>
    <t>Volkova et al. (2022)</t>
  </si>
  <si>
    <t>Variable</t>
  </si>
  <si>
    <t>Tree biomass</t>
  </si>
  <si>
    <t>Percent combustion (%)</t>
  </si>
  <si>
    <t>Severity</t>
  </si>
  <si>
    <t>High</t>
  </si>
  <si>
    <t>Low to moderate</t>
  </si>
  <si>
    <t>Species</t>
  </si>
  <si>
    <t>Eucalyptus</t>
  </si>
  <si>
    <t>Dead wood</t>
  </si>
  <si>
    <r>
      <rPr>
        <b/>
        <sz val="11"/>
        <color theme="1"/>
        <rFont val="Calibri"/>
        <family val="2"/>
        <scheme val="minor"/>
      </rPr>
      <t>Table 1.</t>
    </r>
    <r>
      <rPr>
        <sz val="11"/>
        <color theme="1"/>
        <rFont val="Calibri"/>
        <family val="2"/>
        <scheme val="minor"/>
      </rPr>
      <t xml:space="preserve"> Combustion fraction of organic material during wildfire.</t>
    </r>
  </si>
  <si>
    <t>Harmon et al (2022)</t>
  </si>
  <si>
    <t>Mixed Conifer</t>
  </si>
  <si>
    <t>Location</t>
  </si>
  <si>
    <t>Australia</t>
  </si>
  <si>
    <t>Western US</t>
  </si>
  <si>
    <t>Campbell et al. (2002)</t>
  </si>
  <si>
    <t>Foliage</t>
  </si>
  <si>
    <t>Branch</t>
  </si>
  <si>
    <t>Bark</t>
  </si>
  <si>
    <t>Stemwood</t>
  </si>
  <si>
    <t>Litter</t>
  </si>
  <si>
    <t>Soil</t>
  </si>
  <si>
    <t>Large conifers</t>
  </si>
  <si>
    <t>Large hardwood</t>
  </si>
  <si>
    <t>Moderate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</si>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</sst>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2" fontId="0" fillId="3" borderId="1" xfId="0" applyNumberFormat="1" applyFill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4" fontId="1" fillId="2" borderId="0" xfId="0" applyNumberFormat="1" applyFont="1" applyFill="1" applyAlignment="1">
      <alignment horizontal="left"/>
    </xf>
    <xf numFmtId="164" fontId="0" fillId="2" borderId="0" xfId="0" applyNumberFormat="1" applyFill="1" applyAlignment="1">
      <alignment horizontal="right"/>
    </xf>
    <xf numFmtId="0" fontId="0" fillId="2" borderId="0" xfId="0" applyFill="1" applyAlignment="1">
      <alignment horizontal="left"/>
    </xf>
    <xf numFmtId="0" fontId="1" fillId="4" borderId="0" xfId="0" applyFont="1" applyFill="1"/>
    <xf numFmtId="0" fontId="0" fillId="4" borderId="0" xfId="0" applyFill="1"/>
    <xf numFmtId="164" fontId="0" fillId="0" borderId="0" xfId="0" applyNumberFormat="1" applyFont="1" applyFill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 applyFont="1" applyFill="1" applyAlignment="1">
      <alignment horizontal="left"/>
    </xf>
    <xf numFmtId="165" fontId="0" fillId="0" borderId="0" xfId="0" applyNumberFormat="1"/>
    <xf numFmtId="165" fontId="1" fillId="0" borderId="0" xfId="0" applyNumberFormat="1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FB83-EBA9-4479-B681-3F1015C3A574}">
  <dimension ref="A1:M40"/>
  <sheetViews>
    <sheetView tabSelected="1" zoomScale="85" zoomScaleNormal="85" workbookViewId="0">
      <selection activeCell="B12" sqref="B12"/>
    </sheetView>
  </sheetViews>
  <sheetFormatPr defaultRowHeight="14.4" x14ac:dyDescent="0.3"/>
  <cols>
    <col min="1" max="1" width="14.5546875" customWidth="1"/>
    <col min="2" max="2" width="21.109375" style="26" customWidth="1"/>
    <col min="3" max="3" width="18.33203125" customWidth="1"/>
    <col min="4" max="5" width="13.88671875" style="7" customWidth="1"/>
    <col min="6" max="6" width="26.21875" customWidth="1"/>
  </cols>
  <sheetData>
    <row r="1" spans="1:13" x14ac:dyDescent="0.3">
      <c r="A1" t="s">
        <v>63</v>
      </c>
      <c r="B1" s="24"/>
      <c r="C1" s="6"/>
      <c r="D1" s="30"/>
      <c r="E1" s="30"/>
    </row>
    <row r="2" spans="1:13" x14ac:dyDescent="0.3">
      <c r="A2" s="8" t="s">
        <v>54</v>
      </c>
      <c r="B2" s="27" t="s">
        <v>56</v>
      </c>
      <c r="C2" s="28" t="s">
        <v>57</v>
      </c>
      <c r="D2" s="28" t="s">
        <v>60</v>
      </c>
      <c r="E2" s="28" t="s">
        <v>66</v>
      </c>
      <c r="F2" s="29" t="s">
        <v>8</v>
      </c>
      <c r="G2" s="21"/>
      <c r="H2" s="21"/>
      <c r="I2" s="21"/>
      <c r="K2" s="21"/>
      <c r="L2" s="21"/>
      <c r="M2" s="21"/>
    </row>
    <row r="3" spans="1:13" x14ac:dyDescent="0.3">
      <c r="A3" t="s">
        <v>55</v>
      </c>
      <c r="B3" s="25">
        <v>49</v>
      </c>
      <c r="C3" s="21" t="s">
        <v>58</v>
      </c>
      <c r="D3" s="20" t="s">
        <v>61</v>
      </c>
      <c r="E3" s="20" t="s">
        <v>67</v>
      </c>
      <c r="F3" s="21" t="s">
        <v>53</v>
      </c>
      <c r="G3" s="23"/>
      <c r="H3" s="21"/>
      <c r="I3" s="21"/>
      <c r="K3" s="21"/>
      <c r="L3" s="21"/>
      <c r="M3" s="21"/>
    </row>
    <row r="4" spans="1:13" x14ac:dyDescent="0.3">
      <c r="A4" t="s">
        <v>55</v>
      </c>
      <c r="B4" s="25">
        <v>17</v>
      </c>
      <c r="C4" s="21" t="s">
        <v>59</v>
      </c>
      <c r="D4" s="20" t="s">
        <v>61</v>
      </c>
      <c r="E4" s="20" t="s">
        <v>67</v>
      </c>
      <c r="F4" s="21" t="s">
        <v>53</v>
      </c>
      <c r="G4" s="23"/>
      <c r="H4" s="21"/>
      <c r="I4" s="21"/>
      <c r="K4" s="21"/>
      <c r="L4" s="21"/>
      <c r="M4" s="21"/>
    </row>
    <row r="5" spans="1:13" x14ac:dyDescent="0.3">
      <c r="A5" t="s">
        <v>62</v>
      </c>
      <c r="B5" s="25">
        <v>72</v>
      </c>
      <c r="C5" s="21" t="s">
        <v>58</v>
      </c>
      <c r="D5" s="20" t="s">
        <v>61</v>
      </c>
      <c r="E5" s="20" t="s">
        <v>67</v>
      </c>
      <c r="F5" s="21" t="s">
        <v>53</v>
      </c>
      <c r="G5" s="21"/>
      <c r="H5" s="21"/>
      <c r="I5" s="21"/>
      <c r="J5" s="21"/>
      <c r="K5" s="21"/>
      <c r="L5" s="21"/>
      <c r="M5" s="21"/>
    </row>
    <row r="6" spans="1:13" x14ac:dyDescent="0.3">
      <c r="A6" t="s">
        <v>62</v>
      </c>
      <c r="B6" s="25">
        <v>59</v>
      </c>
      <c r="C6" s="21" t="s">
        <v>59</v>
      </c>
      <c r="D6" s="20" t="s">
        <v>61</v>
      </c>
      <c r="E6" s="20" t="s">
        <v>67</v>
      </c>
      <c r="F6" s="21" t="s">
        <v>53</v>
      </c>
      <c r="G6" s="21"/>
      <c r="H6" s="21"/>
      <c r="I6" s="21"/>
      <c r="J6" s="21"/>
      <c r="K6" s="21"/>
      <c r="L6" s="21"/>
      <c r="M6" s="21"/>
    </row>
    <row r="7" spans="1:13" x14ac:dyDescent="0.3">
      <c r="A7" t="s">
        <v>55</v>
      </c>
      <c r="B7" s="25">
        <f>(0.1+3.2)/2</f>
        <v>1.6500000000000001</v>
      </c>
      <c r="C7" s="21" t="s">
        <v>58</v>
      </c>
      <c r="D7" s="22" t="s">
        <v>65</v>
      </c>
      <c r="E7" s="22" t="s">
        <v>68</v>
      </c>
      <c r="F7" s="21" t="s">
        <v>64</v>
      </c>
      <c r="G7" s="21"/>
      <c r="H7" s="21"/>
      <c r="I7" s="21"/>
      <c r="J7" s="21"/>
      <c r="K7" s="21"/>
      <c r="L7" s="21"/>
      <c r="M7" s="21"/>
    </row>
    <row r="8" spans="1:13" x14ac:dyDescent="0.3">
      <c r="A8" t="s">
        <v>70</v>
      </c>
      <c r="B8" s="31">
        <v>69</v>
      </c>
      <c r="C8" s="21" t="s">
        <v>58</v>
      </c>
      <c r="D8" s="7" t="s">
        <v>76</v>
      </c>
      <c r="E8" s="22" t="s">
        <v>68</v>
      </c>
      <c r="F8" s="21" t="s">
        <v>69</v>
      </c>
    </row>
    <row r="9" spans="1:13" x14ac:dyDescent="0.3">
      <c r="A9" t="s">
        <v>71</v>
      </c>
      <c r="B9" s="31">
        <v>5</v>
      </c>
      <c r="C9" s="21" t="s">
        <v>58</v>
      </c>
      <c r="D9" s="7" t="s">
        <v>76</v>
      </c>
      <c r="E9" s="22" t="s">
        <v>68</v>
      </c>
      <c r="F9" s="21" t="s">
        <v>69</v>
      </c>
    </row>
    <row r="10" spans="1:13" x14ac:dyDescent="0.3">
      <c r="A10" t="s">
        <v>72</v>
      </c>
      <c r="B10" s="31">
        <v>20</v>
      </c>
      <c r="C10" s="21" t="s">
        <v>58</v>
      </c>
      <c r="D10" s="7" t="s">
        <v>76</v>
      </c>
      <c r="E10" s="22" t="s">
        <v>68</v>
      </c>
      <c r="F10" s="21" t="s">
        <v>69</v>
      </c>
    </row>
    <row r="11" spans="1:13" x14ac:dyDescent="0.3">
      <c r="A11" t="s">
        <v>73</v>
      </c>
      <c r="B11" s="31">
        <v>0</v>
      </c>
      <c r="C11" s="21" t="s">
        <v>58</v>
      </c>
      <c r="D11" s="7" t="s">
        <v>76</v>
      </c>
      <c r="E11" s="22" t="s">
        <v>68</v>
      </c>
      <c r="F11" s="21" t="s">
        <v>69</v>
      </c>
    </row>
    <row r="12" spans="1:13" x14ac:dyDescent="0.3">
      <c r="A12" t="s">
        <v>62</v>
      </c>
      <c r="B12" s="31">
        <f>(12+24)/2</f>
        <v>18</v>
      </c>
      <c r="C12" s="21" t="s">
        <v>58</v>
      </c>
      <c r="E12" s="22" t="s">
        <v>68</v>
      </c>
      <c r="F12" s="21" t="s">
        <v>69</v>
      </c>
    </row>
    <row r="13" spans="1:13" x14ac:dyDescent="0.3">
      <c r="A13" t="s">
        <v>74</v>
      </c>
      <c r="B13" s="31">
        <v>100</v>
      </c>
      <c r="C13" s="21" t="s">
        <v>58</v>
      </c>
      <c r="E13" s="22" t="s">
        <v>68</v>
      </c>
      <c r="F13" s="21" t="s">
        <v>69</v>
      </c>
    </row>
    <row r="14" spans="1:13" x14ac:dyDescent="0.3">
      <c r="A14" t="s">
        <v>75</v>
      </c>
      <c r="B14" s="31">
        <v>8</v>
      </c>
      <c r="C14" s="21" t="s">
        <v>58</v>
      </c>
      <c r="E14" s="22" t="s">
        <v>68</v>
      </c>
      <c r="F14" s="21" t="s">
        <v>69</v>
      </c>
    </row>
    <row r="15" spans="1:13" x14ac:dyDescent="0.3">
      <c r="A15" t="s">
        <v>70</v>
      </c>
      <c r="B15" s="31">
        <v>58</v>
      </c>
      <c r="C15" s="21" t="s">
        <v>58</v>
      </c>
      <c r="D15" s="7" t="s">
        <v>77</v>
      </c>
      <c r="E15" s="22" t="s">
        <v>68</v>
      </c>
      <c r="F15" s="21" t="s">
        <v>69</v>
      </c>
    </row>
    <row r="16" spans="1:13" x14ac:dyDescent="0.3">
      <c r="A16" t="s">
        <v>71</v>
      </c>
      <c r="B16" s="31">
        <v>5</v>
      </c>
      <c r="C16" s="21" t="s">
        <v>58</v>
      </c>
      <c r="D16" s="7" t="s">
        <v>77</v>
      </c>
      <c r="E16" s="22" t="s">
        <v>68</v>
      </c>
      <c r="F16" s="21" t="s">
        <v>69</v>
      </c>
    </row>
    <row r="17" spans="1:6" x14ac:dyDescent="0.3">
      <c r="A17" t="s">
        <v>72</v>
      </c>
      <c r="B17" s="31">
        <v>22</v>
      </c>
      <c r="C17" s="21" t="s">
        <v>58</v>
      </c>
      <c r="D17" s="7" t="s">
        <v>77</v>
      </c>
      <c r="E17" s="22" t="s">
        <v>68</v>
      </c>
      <c r="F17" s="21" t="s">
        <v>69</v>
      </c>
    </row>
    <row r="18" spans="1:6" x14ac:dyDescent="0.3">
      <c r="A18" t="s">
        <v>73</v>
      </c>
      <c r="B18" s="31">
        <v>0</v>
      </c>
      <c r="C18" s="21" t="s">
        <v>58</v>
      </c>
      <c r="D18" s="7" t="s">
        <v>77</v>
      </c>
      <c r="E18" s="22" t="s">
        <v>68</v>
      </c>
      <c r="F18" s="21" t="s">
        <v>69</v>
      </c>
    </row>
    <row r="19" spans="1:6" x14ac:dyDescent="0.3">
      <c r="A19" t="s">
        <v>70</v>
      </c>
      <c r="B19" s="31">
        <v>27</v>
      </c>
      <c r="C19" s="21" t="s">
        <v>78</v>
      </c>
      <c r="D19" s="7" t="s">
        <v>76</v>
      </c>
      <c r="E19" s="22" t="s">
        <v>68</v>
      </c>
      <c r="F19" s="21" t="s">
        <v>69</v>
      </c>
    </row>
    <row r="20" spans="1:6" x14ac:dyDescent="0.3">
      <c r="A20" t="s">
        <v>71</v>
      </c>
      <c r="B20" s="31">
        <v>2</v>
      </c>
      <c r="C20" s="21" t="s">
        <v>78</v>
      </c>
      <c r="D20" s="7" t="s">
        <v>76</v>
      </c>
      <c r="E20" s="22" t="s">
        <v>68</v>
      </c>
      <c r="F20" s="21" t="s">
        <v>69</v>
      </c>
    </row>
    <row r="21" spans="1:6" x14ac:dyDescent="0.3">
      <c r="A21" t="s">
        <v>72</v>
      </c>
      <c r="B21" s="31">
        <v>6</v>
      </c>
      <c r="C21" s="21" t="s">
        <v>78</v>
      </c>
      <c r="D21" s="7" t="s">
        <v>76</v>
      </c>
      <c r="E21" s="22" t="s">
        <v>68</v>
      </c>
      <c r="F21" s="21" t="s">
        <v>69</v>
      </c>
    </row>
    <row r="22" spans="1:6" x14ac:dyDescent="0.3">
      <c r="A22" t="s">
        <v>73</v>
      </c>
      <c r="B22" s="31">
        <v>0</v>
      </c>
      <c r="C22" s="21" t="s">
        <v>78</v>
      </c>
      <c r="D22" s="7" t="s">
        <v>76</v>
      </c>
      <c r="E22" s="22" t="s">
        <v>68</v>
      </c>
      <c r="F22" s="21" t="s">
        <v>69</v>
      </c>
    </row>
    <row r="23" spans="1:6" x14ac:dyDescent="0.3">
      <c r="A23" t="s">
        <v>62</v>
      </c>
      <c r="B23" s="31">
        <f>(4+8)/2</f>
        <v>6</v>
      </c>
      <c r="C23" s="21" t="s">
        <v>78</v>
      </c>
      <c r="E23" s="22" t="s">
        <v>68</v>
      </c>
      <c r="F23" s="21" t="s">
        <v>69</v>
      </c>
    </row>
    <row r="24" spans="1:6" x14ac:dyDescent="0.3">
      <c r="A24" t="s">
        <v>74</v>
      </c>
      <c r="B24" s="31">
        <v>76</v>
      </c>
      <c r="C24" s="21" t="s">
        <v>78</v>
      </c>
      <c r="E24" s="22" t="s">
        <v>68</v>
      </c>
      <c r="F24" s="21" t="s">
        <v>69</v>
      </c>
    </row>
    <row r="25" spans="1:6" x14ac:dyDescent="0.3">
      <c r="A25" t="s">
        <v>75</v>
      </c>
      <c r="B25" s="31">
        <v>4</v>
      </c>
      <c r="C25" s="21" t="s">
        <v>78</v>
      </c>
      <c r="E25" s="22" t="s">
        <v>68</v>
      </c>
      <c r="F25" s="21" t="s">
        <v>69</v>
      </c>
    </row>
    <row r="26" spans="1:6" x14ac:dyDescent="0.3">
      <c r="A26" t="s">
        <v>70</v>
      </c>
      <c r="B26" s="31">
        <v>29</v>
      </c>
      <c r="C26" s="21" t="s">
        <v>78</v>
      </c>
      <c r="D26" s="7" t="s">
        <v>77</v>
      </c>
      <c r="E26" s="22" t="s">
        <v>68</v>
      </c>
      <c r="F26" s="21" t="s">
        <v>69</v>
      </c>
    </row>
    <row r="27" spans="1:6" x14ac:dyDescent="0.3">
      <c r="A27" t="s">
        <v>71</v>
      </c>
      <c r="B27" s="31">
        <v>2</v>
      </c>
      <c r="C27" s="21" t="s">
        <v>78</v>
      </c>
      <c r="D27" s="7" t="s">
        <v>77</v>
      </c>
      <c r="E27" s="22" t="s">
        <v>68</v>
      </c>
      <c r="F27" s="21" t="s">
        <v>69</v>
      </c>
    </row>
    <row r="28" spans="1:6" x14ac:dyDescent="0.3">
      <c r="A28" t="s">
        <v>72</v>
      </c>
      <c r="B28" s="31">
        <v>11</v>
      </c>
      <c r="C28" s="21" t="s">
        <v>78</v>
      </c>
      <c r="D28" s="7" t="s">
        <v>77</v>
      </c>
      <c r="E28" s="22" t="s">
        <v>68</v>
      </c>
      <c r="F28" s="21" t="s">
        <v>69</v>
      </c>
    </row>
    <row r="29" spans="1:6" x14ac:dyDescent="0.3">
      <c r="A29" t="s">
        <v>73</v>
      </c>
      <c r="B29" s="31">
        <v>0</v>
      </c>
      <c r="C29" s="21" t="s">
        <v>78</v>
      </c>
      <c r="D29" s="7" t="s">
        <v>77</v>
      </c>
      <c r="E29" s="22" t="s">
        <v>68</v>
      </c>
      <c r="F29" s="21" t="s">
        <v>69</v>
      </c>
    </row>
    <row r="30" spans="1:6" x14ac:dyDescent="0.3">
      <c r="A30" t="s">
        <v>70</v>
      </c>
      <c r="B30" s="31">
        <v>8</v>
      </c>
      <c r="C30" s="21" t="s">
        <v>79</v>
      </c>
      <c r="D30" s="7" t="s">
        <v>76</v>
      </c>
      <c r="E30" s="22" t="s">
        <v>68</v>
      </c>
      <c r="F30" s="21" t="s">
        <v>69</v>
      </c>
    </row>
    <row r="31" spans="1:6" x14ac:dyDescent="0.3">
      <c r="A31" t="s">
        <v>71</v>
      </c>
      <c r="B31" s="31">
        <v>0</v>
      </c>
      <c r="C31" s="21" t="s">
        <v>79</v>
      </c>
      <c r="D31" s="7" t="s">
        <v>76</v>
      </c>
      <c r="E31" s="22" t="s">
        <v>68</v>
      </c>
      <c r="F31" s="21" t="s">
        <v>69</v>
      </c>
    </row>
    <row r="32" spans="1:6" x14ac:dyDescent="0.3">
      <c r="A32" t="s">
        <v>72</v>
      </c>
      <c r="B32" s="31">
        <v>3</v>
      </c>
      <c r="C32" s="21" t="s">
        <v>79</v>
      </c>
      <c r="D32" s="7" t="s">
        <v>76</v>
      </c>
      <c r="E32" s="22" t="s">
        <v>68</v>
      </c>
      <c r="F32" s="21" t="s">
        <v>69</v>
      </c>
    </row>
    <row r="33" spans="1:6" x14ac:dyDescent="0.3">
      <c r="A33" t="s">
        <v>73</v>
      </c>
      <c r="B33" s="31">
        <v>0</v>
      </c>
      <c r="C33" s="21" t="s">
        <v>79</v>
      </c>
      <c r="D33" s="7" t="s">
        <v>76</v>
      </c>
      <c r="E33" s="22" t="s">
        <v>68</v>
      </c>
      <c r="F33" s="21" t="s">
        <v>69</v>
      </c>
    </row>
    <row r="34" spans="1:6" x14ac:dyDescent="0.3">
      <c r="A34" t="s">
        <v>62</v>
      </c>
      <c r="B34" s="31">
        <v>3</v>
      </c>
      <c r="C34" s="21" t="s">
        <v>79</v>
      </c>
      <c r="E34" s="22" t="s">
        <v>68</v>
      </c>
      <c r="F34" s="21" t="s">
        <v>69</v>
      </c>
    </row>
    <row r="35" spans="1:6" x14ac:dyDescent="0.3">
      <c r="A35" t="s">
        <v>74</v>
      </c>
      <c r="B35" s="31">
        <v>75</v>
      </c>
      <c r="C35" s="21" t="s">
        <v>79</v>
      </c>
      <c r="E35" s="22" t="s">
        <v>68</v>
      </c>
      <c r="F35" s="21" t="s">
        <v>69</v>
      </c>
    </row>
    <row r="36" spans="1:6" x14ac:dyDescent="0.3">
      <c r="A36" t="s">
        <v>75</v>
      </c>
      <c r="B36" s="31">
        <v>4</v>
      </c>
      <c r="C36" s="21" t="s">
        <v>79</v>
      </c>
      <c r="E36" s="22" t="s">
        <v>68</v>
      </c>
      <c r="F36" s="21" t="s">
        <v>69</v>
      </c>
    </row>
    <row r="37" spans="1:6" x14ac:dyDescent="0.3">
      <c r="A37" t="s">
        <v>70</v>
      </c>
      <c r="B37" s="31">
        <v>12</v>
      </c>
      <c r="C37" s="21" t="s">
        <v>79</v>
      </c>
      <c r="D37" s="7" t="s">
        <v>77</v>
      </c>
      <c r="E37" s="22" t="s">
        <v>68</v>
      </c>
      <c r="F37" s="21" t="s">
        <v>69</v>
      </c>
    </row>
    <row r="38" spans="1:6" x14ac:dyDescent="0.3">
      <c r="A38" t="s">
        <v>71</v>
      </c>
      <c r="B38" s="31">
        <v>1</v>
      </c>
      <c r="C38" s="21" t="s">
        <v>79</v>
      </c>
      <c r="D38" s="7" t="s">
        <v>77</v>
      </c>
      <c r="E38" s="22" t="s">
        <v>68</v>
      </c>
      <c r="F38" s="21" t="s">
        <v>69</v>
      </c>
    </row>
    <row r="39" spans="1:6" x14ac:dyDescent="0.3">
      <c r="A39" t="s">
        <v>72</v>
      </c>
      <c r="B39" s="31">
        <v>3</v>
      </c>
      <c r="C39" s="21" t="s">
        <v>79</v>
      </c>
      <c r="D39" s="7" t="s">
        <v>77</v>
      </c>
      <c r="E39" s="22" t="s">
        <v>68</v>
      </c>
      <c r="F39" s="21" t="s">
        <v>69</v>
      </c>
    </row>
    <row r="40" spans="1:6" x14ac:dyDescent="0.3">
      <c r="A40" t="s">
        <v>73</v>
      </c>
      <c r="B40" s="31">
        <v>0</v>
      </c>
      <c r="C40" s="21" t="s">
        <v>79</v>
      </c>
      <c r="D40" s="7" t="s">
        <v>77</v>
      </c>
      <c r="E40" s="22" t="s">
        <v>68</v>
      </c>
      <c r="F40" s="21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35CC-81EE-4780-A307-9CB18E550D56}">
  <dimension ref="A1:N50"/>
  <sheetViews>
    <sheetView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G1" sqref="G1:G1048576"/>
    </sheetView>
  </sheetViews>
  <sheetFormatPr defaultRowHeight="14.4" x14ac:dyDescent="0.3"/>
  <cols>
    <col min="1" max="1" width="41.44140625" customWidth="1"/>
    <col min="2" max="5" width="9.33203125" style="6" customWidth="1"/>
    <col min="6" max="6" width="9.5546875" style="6" customWidth="1"/>
    <col min="7" max="7" width="40.44140625" style="7" customWidth="1"/>
    <col min="8" max="8" width="37" style="5" customWidth="1"/>
    <col min="9" max="9" width="8.88671875" style="5"/>
    <col min="10" max="10" width="15.44140625" customWidth="1"/>
  </cols>
  <sheetData>
    <row r="1" spans="1:14" x14ac:dyDescent="0.3">
      <c r="A1" t="s">
        <v>51</v>
      </c>
    </row>
    <row r="2" spans="1:14" x14ac:dyDescent="0.3">
      <c r="A2" s="8" t="s">
        <v>2</v>
      </c>
      <c r="B2" s="15" t="s">
        <v>50</v>
      </c>
      <c r="C2" s="16"/>
      <c r="D2" s="16"/>
      <c r="E2" s="16"/>
      <c r="F2" s="16"/>
      <c r="G2" s="17"/>
      <c r="H2" s="4"/>
      <c r="I2" s="4"/>
      <c r="J2" s="3"/>
      <c r="K2" s="18" t="s">
        <v>52</v>
      </c>
      <c r="L2" s="19"/>
      <c r="M2" s="19"/>
      <c r="N2" s="19"/>
    </row>
    <row r="3" spans="1:14" x14ac:dyDescent="0.3"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10" t="s">
        <v>8</v>
      </c>
      <c r="H3" s="11" t="s">
        <v>9</v>
      </c>
      <c r="K3" s="9" t="s">
        <v>49</v>
      </c>
    </row>
    <row r="4" spans="1:14" x14ac:dyDescent="0.3">
      <c r="A4" t="s">
        <v>10</v>
      </c>
      <c r="B4" s="6">
        <v>1</v>
      </c>
      <c r="C4" s="6">
        <v>28</v>
      </c>
      <c r="D4" s="6">
        <v>265</v>
      </c>
      <c r="E4" s="6">
        <v>3.3</v>
      </c>
      <c r="G4" s="7" t="s">
        <v>11</v>
      </c>
      <c r="H4" s="5" t="s">
        <v>12</v>
      </c>
      <c r="I4" s="12">
        <v>1</v>
      </c>
    </row>
    <row r="5" spans="1:14" x14ac:dyDescent="0.3">
      <c r="A5" t="s">
        <v>13</v>
      </c>
      <c r="B5" s="6">
        <v>3.6669999999999998</v>
      </c>
      <c r="C5" s="6">
        <v>1.333</v>
      </c>
      <c r="E5" s="6">
        <v>2.3330000000000002</v>
      </c>
      <c r="G5" s="7" t="s">
        <v>11</v>
      </c>
    </row>
    <row r="6" spans="1:14" x14ac:dyDescent="0.3">
      <c r="A6" s="8" t="s">
        <v>14</v>
      </c>
      <c r="F6" s="13"/>
      <c r="H6" s="11" t="s">
        <v>15</v>
      </c>
      <c r="I6" s="11" t="s">
        <v>0</v>
      </c>
      <c r="J6" s="8" t="s">
        <v>8</v>
      </c>
    </row>
    <row r="7" spans="1:14" x14ac:dyDescent="0.3">
      <c r="A7" t="s">
        <v>16</v>
      </c>
      <c r="B7" s="6">
        <v>0.9</v>
      </c>
      <c r="C7" s="6">
        <v>0.01</v>
      </c>
      <c r="E7" s="6">
        <v>0.09</v>
      </c>
      <c r="F7" s="13"/>
      <c r="G7" s="2" t="s">
        <v>17</v>
      </c>
      <c r="H7" s="5" t="s">
        <v>18</v>
      </c>
      <c r="I7" s="5">
        <f>0.5*I4</f>
        <v>0.5</v>
      </c>
      <c r="J7" t="s">
        <v>19</v>
      </c>
    </row>
    <row r="8" spans="1:14" x14ac:dyDescent="0.3">
      <c r="A8" t="s">
        <v>20</v>
      </c>
      <c r="B8" s="6">
        <f>$I$7*B7*B5*B4</f>
        <v>1.65015</v>
      </c>
      <c r="C8" s="6">
        <f>$I$7*C7*C5*C4</f>
        <v>0.18662000000000001</v>
      </c>
      <c r="D8" s="6">
        <f>I8*B8*D4</f>
        <v>7.4339257500000006E-2</v>
      </c>
      <c r="E8" s="6">
        <f>$I$7*E7*E5*E4</f>
        <v>0.34645049999999999</v>
      </c>
      <c r="F8" s="13">
        <f>SUM(B8:E8)</f>
        <v>2.2575597575000002</v>
      </c>
      <c r="G8" s="2" t="s">
        <v>17</v>
      </c>
      <c r="H8" s="5" t="s">
        <v>21</v>
      </c>
      <c r="I8" s="14">
        <f>0.17*0.001</f>
        <v>1.7000000000000001E-4</v>
      </c>
      <c r="J8" s="1" t="s">
        <v>1</v>
      </c>
    </row>
    <row r="9" spans="1:14" x14ac:dyDescent="0.3">
      <c r="A9" t="s">
        <v>22</v>
      </c>
      <c r="B9" s="6">
        <f>$I$4*$I$7*B7*B5*1000</f>
        <v>1650.15</v>
      </c>
      <c r="C9" s="6">
        <f>$I$4*$I$7*C7*C5*1000</f>
        <v>6.665</v>
      </c>
      <c r="D9" s="6">
        <f>I8*B9</f>
        <v>0.28052550000000004</v>
      </c>
      <c r="E9" s="6">
        <f>$I$4*$I$7*E7*E5*1000</f>
        <v>104.98500000000001</v>
      </c>
      <c r="F9" s="13">
        <f>C8/F8*100</f>
        <v>8.2664478483910084</v>
      </c>
      <c r="G9" s="2" t="s">
        <v>23</v>
      </c>
    </row>
    <row r="10" spans="1:14" x14ac:dyDescent="0.3">
      <c r="A10" s="8" t="s">
        <v>24</v>
      </c>
      <c r="F10" s="13"/>
    </row>
    <row r="11" spans="1:14" x14ac:dyDescent="0.3">
      <c r="A11" t="s">
        <v>16</v>
      </c>
      <c r="B11" s="6">
        <v>1</v>
      </c>
      <c r="C11" s="6">
        <v>0</v>
      </c>
      <c r="E11" s="6">
        <v>0</v>
      </c>
      <c r="F11" s="13"/>
      <c r="G11" s="2" t="s">
        <v>25</v>
      </c>
    </row>
    <row r="12" spans="1:14" x14ac:dyDescent="0.3">
      <c r="A12" t="s">
        <v>20</v>
      </c>
      <c r="B12" s="6">
        <f>$I$7*B11*B5*B$4</f>
        <v>1.8334999999999999</v>
      </c>
      <c r="C12" s="6">
        <f>$I$7*C11*C5*C$4</f>
        <v>0</v>
      </c>
      <c r="D12" s="6">
        <v>0</v>
      </c>
      <c r="E12" s="6">
        <f>$I$7*E11*E5*E$4</f>
        <v>0</v>
      </c>
      <c r="F12" s="13">
        <f>SUM(B12:E12)</f>
        <v>1.8334999999999999</v>
      </c>
      <c r="G12" s="2" t="s">
        <v>25</v>
      </c>
    </row>
    <row r="13" spans="1:14" x14ac:dyDescent="0.3">
      <c r="A13" s="8" t="s">
        <v>26</v>
      </c>
    </row>
    <row r="14" spans="1:14" x14ac:dyDescent="0.3">
      <c r="A14" t="s">
        <v>22</v>
      </c>
      <c r="B14" s="6">
        <v>1689</v>
      </c>
      <c r="C14" s="6">
        <v>5.7</v>
      </c>
      <c r="E14" s="6">
        <v>82</v>
      </c>
      <c r="G14" s="7" t="s">
        <v>27</v>
      </c>
    </row>
    <row r="15" spans="1:14" x14ac:dyDescent="0.3">
      <c r="A15" t="s">
        <v>22</v>
      </c>
      <c r="B15" s="6">
        <v>1785</v>
      </c>
      <c r="C15" s="6">
        <v>1.1000000000000001</v>
      </c>
      <c r="E15" s="6">
        <v>29</v>
      </c>
      <c r="G15" s="7" t="s">
        <v>28</v>
      </c>
    </row>
    <row r="16" spans="1:14" x14ac:dyDescent="0.3">
      <c r="A16" t="s">
        <v>22</v>
      </c>
      <c r="B16" s="6">
        <f>AVERAGE(B14:B15)</f>
        <v>1737</v>
      </c>
      <c r="C16" s="6">
        <f>AVERAGE(C14:C15)</f>
        <v>3.4000000000000004</v>
      </c>
      <c r="E16" s="6">
        <f>AVERAGE(E14:E15)</f>
        <v>55.5</v>
      </c>
      <c r="G16" s="7" t="s">
        <v>29</v>
      </c>
    </row>
    <row r="17" spans="1:11" x14ac:dyDescent="0.3">
      <c r="A17" t="s">
        <v>20</v>
      </c>
      <c r="B17" s="6">
        <f>B16/1000*B$4*$I$4</f>
        <v>1.7370000000000001</v>
      </c>
      <c r="C17" s="6">
        <f>C16/1000*C$4*$I$4</f>
        <v>9.5200000000000007E-2</v>
      </c>
      <c r="E17" s="6">
        <f>E16/1000*E$4*$I$4</f>
        <v>0.18314999999999998</v>
      </c>
      <c r="G17" s="7" t="s">
        <v>29</v>
      </c>
    </row>
    <row r="18" spans="1:11" x14ac:dyDescent="0.3">
      <c r="A18" t="s">
        <v>22</v>
      </c>
      <c r="B18" s="6">
        <v>1675</v>
      </c>
      <c r="C18" s="6">
        <v>2.66</v>
      </c>
      <c r="E18" s="6">
        <v>79</v>
      </c>
      <c r="G18" s="7" t="s">
        <v>30</v>
      </c>
    </row>
    <row r="19" spans="1:11" x14ac:dyDescent="0.3">
      <c r="A19" t="s">
        <v>20</v>
      </c>
      <c r="B19" s="6">
        <f>B18/1000*B4*$I$4</f>
        <v>1.675</v>
      </c>
      <c r="C19" s="6">
        <f>C18/1000*C4*$I$4</f>
        <v>7.4480000000000005E-2</v>
      </c>
      <c r="E19" s="6">
        <f>E18/1000*E4*$I$4</f>
        <v>0.26069999999999999</v>
      </c>
      <c r="G19" s="7" t="s">
        <v>30</v>
      </c>
    </row>
    <row r="20" spans="1:11" x14ac:dyDescent="0.3">
      <c r="A20" s="8" t="s">
        <v>31</v>
      </c>
    </row>
    <row r="21" spans="1:11" x14ac:dyDescent="0.3">
      <c r="A21" t="s">
        <v>22</v>
      </c>
      <c r="B21" s="6">
        <v>1604</v>
      </c>
      <c r="C21" s="6">
        <v>4.5</v>
      </c>
      <c r="D21" s="6">
        <f>(0.14+0.4)/2</f>
        <v>0.27</v>
      </c>
      <c r="E21" s="6">
        <v>105</v>
      </c>
      <c r="G21" s="7" t="s">
        <v>32</v>
      </c>
    </row>
    <row r="22" spans="1:11" x14ac:dyDescent="0.3">
      <c r="A22" t="s">
        <v>22</v>
      </c>
      <c r="B22" s="6">
        <v>1619</v>
      </c>
      <c r="C22" s="6">
        <v>3.4</v>
      </c>
      <c r="D22" s="6">
        <v>0.16</v>
      </c>
      <c r="E22" s="6">
        <v>89.6</v>
      </c>
      <c r="G22" s="7" t="s">
        <v>33</v>
      </c>
    </row>
    <row r="23" spans="1:11" x14ac:dyDescent="0.3">
      <c r="A23" t="s">
        <v>22</v>
      </c>
      <c r="B23" s="6">
        <f>AVERAGE(B21:B22)</f>
        <v>1611.5</v>
      </c>
      <c r="C23" s="6">
        <f>AVERAGE(C21:C22)</f>
        <v>3.95</v>
      </c>
      <c r="D23" s="6">
        <f>AVERAGE(D21:D22)</f>
        <v>0.21500000000000002</v>
      </c>
      <c r="E23" s="6">
        <f>AVERAGE(E21:E22)</f>
        <v>97.3</v>
      </c>
      <c r="G23" s="7" t="s">
        <v>34</v>
      </c>
    </row>
    <row r="24" spans="1:11" x14ac:dyDescent="0.3">
      <c r="A24" t="s">
        <v>20</v>
      </c>
      <c r="B24" s="6">
        <f>B21/1000*$I$4*B4</f>
        <v>1.6040000000000001</v>
      </c>
      <c r="C24" s="6">
        <f>C21/1000*$I$4*C4</f>
        <v>0.126</v>
      </c>
      <c r="D24" s="6">
        <f>D21/1000*$I$4*D4</f>
        <v>7.1550000000000002E-2</v>
      </c>
      <c r="E24" s="6">
        <f>E21/1000*$I$4*E4</f>
        <v>0.34649999999999997</v>
      </c>
      <c r="F24" s="9">
        <f>SUM(B24:E24)</f>
        <v>2.14805</v>
      </c>
      <c r="G24" s="7" t="s">
        <v>32</v>
      </c>
    </row>
    <row r="25" spans="1:11" x14ac:dyDescent="0.3">
      <c r="A25" t="s">
        <v>20</v>
      </c>
      <c r="B25" s="6">
        <f>B22/1000*$I$4*B4</f>
        <v>1.619</v>
      </c>
      <c r="C25" s="6">
        <f>C22/1000*$I$4*C4</f>
        <v>9.5199999999999993E-2</v>
      </c>
      <c r="D25" s="6">
        <f>D22/1000*$I$4*D4</f>
        <v>4.24E-2</v>
      </c>
      <c r="E25" s="6">
        <f>E22/1000*$I$4*E4</f>
        <v>0.29568</v>
      </c>
      <c r="F25" s="9">
        <f>SUM(B25:E25)</f>
        <v>2.0522800000000001</v>
      </c>
      <c r="G25" s="7" t="s">
        <v>33</v>
      </c>
    </row>
    <row r="26" spans="1:11" x14ac:dyDescent="0.3">
      <c r="A26" t="s">
        <v>20</v>
      </c>
      <c r="B26" s="6">
        <f>B23/1000*$I$4*B4</f>
        <v>1.6114999999999999</v>
      </c>
      <c r="C26" s="6">
        <f>C23/1000*$I$4*C4</f>
        <v>0.1106</v>
      </c>
      <c r="D26" s="6">
        <f>D23/1000*$I$4*D4</f>
        <v>5.6975000000000005E-2</v>
      </c>
      <c r="E26" s="6">
        <f>E23/1000*$I$4*E4</f>
        <v>0.32108999999999999</v>
      </c>
      <c r="F26" s="9">
        <f>SUM(B26:E26)</f>
        <v>2.1001650000000001</v>
      </c>
      <c r="G26" s="7" t="s">
        <v>34</v>
      </c>
    </row>
    <row r="27" spans="1:11" x14ac:dyDescent="0.3">
      <c r="F27" s="9"/>
      <c r="G27" t="s">
        <v>53</v>
      </c>
      <c r="K27">
        <v>72</v>
      </c>
    </row>
    <row r="28" spans="1:11" x14ac:dyDescent="0.3">
      <c r="F28" s="9"/>
      <c r="G28" t="s">
        <v>53</v>
      </c>
      <c r="K28">
        <v>59</v>
      </c>
    </row>
    <row r="29" spans="1:11" x14ac:dyDescent="0.3">
      <c r="A29" s="8" t="s">
        <v>35</v>
      </c>
    </row>
    <row r="30" spans="1:11" x14ac:dyDescent="0.3">
      <c r="A30" t="s">
        <v>22</v>
      </c>
      <c r="B30" s="6">
        <v>1552</v>
      </c>
      <c r="C30" s="6">
        <v>3.7</v>
      </c>
      <c r="E30" s="6">
        <v>92</v>
      </c>
      <c r="G30" s="7" t="s">
        <v>36</v>
      </c>
    </row>
    <row r="31" spans="1:11" x14ac:dyDescent="0.3">
      <c r="A31" t="s">
        <v>22</v>
      </c>
      <c r="B31" s="6">
        <v>1632</v>
      </c>
      <c r="C31" s="6">
        <v>2.5</v>
      </c>
      <c r="E31" s="6">
        <v>93.2</v>
      </c>
      <c r="G31" s="7" t="s">
        <v>37</v>
      </c>
    </row>
    <row r="32" spans="1:11" x14ac:dyDescent="0.3">
      <c r="A32" t="s">
        <v>22</v>
      </c>
      <c r="B32" s="6">
        <v>1311</v>
      </c>
      <c r="C32" s="6">
        <v>1.4</v>
      </c>
      <c r="E32" s="6">
        <v>70.599999999999994</v>
      </c>
      <c r="G32" s="7" t="s">
        <v>38</v>
      </c>
    </row>
    <row r="33" spans="1:7" x14ac:dyDescent="0.3">
      <c r="A33" t="s">
        <v>20</v>
      </c>
      <c r="B33" s="6">
        <f>B30/1000*B$4*$I$4</f>
        <v>1.552</v>
      </c>
      <c r="C33" s="6">
        <f>C30/1000*C$4*$I$4</f>
        <v>0.1036</v>
      </c>
      <c r="E33" s="6">
        <f>E30/1000*E$4*$I$4</f>
        <v>0.30359999999999998</v>
      </c>
      <c r="F33" s="9"/>
      <c r="G33" s="7" t="s">
        <v>36</v>
      </c>
    </row>
    <row r="34" spans="1:7" x14ac:dyDescent="0.3">
      <c r="A34" t="s">
        <v>20</v>
      </c>
      <c r="B34" s="6">
        <f>B31/1000*B$4*$I$4</f>
        <v>1.6319999999999999</v>
      </c>
      <c r="C34" s="6">
        <f>C31/1000*C$4*$I$4</f>
        <v>7.0000000000000007E-2</v>
      </c>
      <c r="E34" s="6">
        <f>E31/1000*E$4*$I$4</f>
        <v>0.30756</v>
      </c>
      <c r="F34" s="9"/>
      <c r="G34" s="7" t="s">
        <v>37</v>
      </c>
    </row>
    <row r="35" spans="1:7" x14ac:dyDescent="0.3">
      <c r="A35" t="s">
        <v>20</v>
      </c>
      <c r="B35" s="6">
        <f>B32/1000*B$4*$I$4</f>
        <v>1.3109999999999999</v>
      </c>
      <c r="C35" s="6">
        <f>C32/1000*C$4*$I$4</f>
        <v>3.9199999999999999E-2</v>
      </c>
      <c r="E35" s="6">
        <f>E32/1000*E$4*$I$4</f>
        <v>0.23297999999999996</v>
      </c>
      <c r="F35" s="9"/>
      <c r="G35" s="7" t="s">
        <v>38</v>
      </c>
    </row>
    <row r="36" spans="1:7" x14ac:dyDescent="0.3">
      <c r="A36" s="8" t="s">
        <v>39</v>
      </c>
    </row>
    <row r="37" spans="1:7" x14ac:dyDescent="0.3">
      <c r="A37" t="s">
        <v>22</v>
      </c>
      <c r="B37" s="6">
        <v>1715</v>
      </c>
      <c r="C37" s="6">
        <v>0.1</v>
      </c>
      <c r="D37" s="6">
        <v>7.0000000000000007E-2</v>
      </c>
      <c r="G37" s="7" t="s">
        <v>40</v>
      </c>
    </row>
    <row r="38" spans="1:7" x14ac:dyDescent="0.3">
      <c r="A38" t="s">
        <v>20</v>
      </c>
      <c r="B38" s="6">
        <f>B4*B37/1000*$I$4</f>
        <v>1.7150000000000001</v>
      </c>
      <c r="C38" s="6">
        <f>C4*C37/1000*$I$4</f>
        <v>2.8000000000000004E-3</v>
      </c>
      <c r="D38" s="6">
        <f>D4*D37/1000*$I$4</f>
        <v>1.8550000000000001E-2</v>
      </c>
      <c r="F38" s="13">
        <f>SUM(B38:E38)</f>
        <v>1.7363500000000001</v>
      </c>
      <c r="G38" s="7" t="s">
        <v>40</v>
      </c>
    </row>
    <row r="39" spans="1:7" x14ac:dyDescent="0.3">
      <c r="A39" s="8" t="s">
        <v>41</v>
      </c>
      <c r="F39" s="13"/>
    </row>
    <row r="40" spans="1:7" x14ac:dyDescent="0.3">
      <c r="A40" t="s">
        <v>22</v>
      </c>
      <c r="B40" s="6">
        <v>1652</v>
      </c>
      <c r="C40" s="6">
        <v>4.12</v>
      </c>
      <c r="D40" s="6">
        <v>5.8999999999999997E-2</v>
      </c>
      <c r="F40" s="13"/>
      <c r="G40" s="7" t="s">
        <v>40</v>
      </c>
    </row>
    <row r="41" spans="1:7" x14ac:dyDescent="0.3">
      <c r="A41" t="s">
        <v>20</v>
      </c>
      <c r="B41" s="6">
        <f>$I$4*B40/1000*B4</f>
        <v>1.6519999999999999</v>
      </c>
      <c r="C41" s="6">
        <f>$I$4*C40/1000*C4</f>
        <v>0.11536000000000002</v>
      </c>
      <c r="D41" s="6">
        <f>$I$4*D40/1000*D4</f>
        <v>1.5635E-2</v>
      </c>
      <c r="F41" s="13">
        <f>SUM(B41:E41)</f>
        <v>1.7829950000000001</v>
      </c>
      <c r="G41" s="7" t="s">
        <v>40</v>
      </c>
    </row>
    <row r="42" spans="1:7" x14ac:dyDescent="0.3">
      <c r="A42" s="8" t="s">
        <v>42</v>
      </c>
    </row>
    <row r="43" spans="1:7" x14ac:dyDescent="0.3">
      <c r="A43" t="s">
        <v>43</v>
      </c>
      <c r="B43" s="6">
        <v>93.28</v>
      </c>
      <c r="C43" s="6">
        <v>11</v>
      </c>
      <c r="D43" s="6">
        <v>1.6</v>
      </c>
      <c r="G43" s="7" t="s">
        <v>44</v>
      </c>
    </row>
    <row r="44" spans="1:7" x14ac:dyDescent="0.3">
      <c r="A44" t="s">
        <v>45</v>
      </c>
      <c r="B44" s="6">
        <f>B43/SUM(B43:D43)*100</f>
        <v>88.099735549678883</v>
      </c>
      <c r="C44" s="6">
        <f>C43/SUM(B43:D43)*100</f>
        <v>10.38911975821685</v>
      </c>
      <c r="D44" s="6">
        <f>D43/SUM(B43:D43)*100</f>
        <v>1.511144692104269</v>
      </c>
    </row>
    <row r="45" spans="1:7" x14ac:dyDescent="0.3">
      <c r="A45" s="8" t="s">
        <v>46</v>
      </c>
    </row>
    <row r="46" spans="1:7" x14ac:dyDescent="0.3">
      <c r="A46" t="s">
        <v>43</v>
      </c>
      <c r="B46" s="6">
        <v>53.06</v>
      </c>
      <c r="C46" s="6">
        <v>1</v>
      </c>
      <c r="D46" s="6">
        <v>0.1</v>
      </c>
      <c r="G46" t="s">
        <v>47</v>
      </c>
    </row>
    <row r="47" spans="1:7" x14ac:dyDescent="0.3">
      <c r="A47" t="s">
        <v>45</v>
      </c>
      <c r="B47" s="6">
        <f>B46/SUM(B46:D46)*100</f>
        <v>97.968980797636632</v>
      </c>
      <c r="C47" s="6">
        <f>C46/SUM(B46:D46)*100</f>
        <v>1.8463810930576068</v>
      </c>
      <c r="D47" s="6">
        <f>D46/SUM(B46:D46)*100</f>
        <v>0.18463810930576069</v>
      </c>
    </row>
    <row r="48" spans="1:7" x14ac:dyDescent="0.3">
      <c r="A48" s="8" t="s">
        <v>48</v>
      </c>
    </row>
    <row r="49" spans="1:7" x14ac:dyDescent="0.3">
      <c r="A49" t="s">
        <v>43</v>
      </c>
      <c r="B49" s="6">
        <v>65</v>
      </c>
      <c r="C49" s="6">
        <v>3</v>
      </c>
      <c r="D49" s="6">
        <v>0.6</v>
      </c>
      <c r="G49" t="s">
        <v>47</v>
      </c>
    </row>
    <row r="50" spans="1:7" x14ac:dyDescent="0.3">
      <c r="A50" t="s">
        <v>45</v>
      </c>
      <c r="B50" s="6">
        <f>B49/SUM(B49:D49)*100</f>
        <v>94.75218658892129</v>
      </c>
      <c r="C50" s="6">
        <f>C49/SUM(B49:D49)*100</f>
        <v>4.3731778425655978</v>
      </c>
      <c r="D50" s="6">
        <f>D49/SUM(B49:D49)*100</f>
        <v>0.87463556851311952</v>
      </c>
      <c r="G50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ByPool</vt:lpstr>
      <vt:lpstr>ByCompound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2018-02-20T23:35:46Z</dcterms:created>
  <dcterms:modified xsi:type="dcterms:W3CDTF">2023-07-24T16:09:11Z</dcterms:modified>
</cp:coreProperties>
</file>