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716558D-0C7B-4B09-B55E-113050D04D9A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Default" sheetId="5" r:id="rId1"/>
    <sheet name="PulpCalculations" sheetId="6" r:id="rId2"/>
    <sheet name="Dymond12_UpdateFrozen" sheetId="7" r:id="rId3"/>
    <sheet name="Ghafghazi16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5" l="1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1" i="5"/>
  <c r="B60" i="5"/>
  <c r="B59" i="5"/>
  <c r="B58" i="5"/>
  <c r="B57" i="5"/>
  <c r="B56" i="5"/>
  <c r="B55" i="5"/>
  <c r="B50" i="5"/>
  <c r="B25" i="5"/>
  <c r="D24" i="5" s="1"/>
  <c r="B14" i="5"/>
  <c r="D13" i="5" s="1"/>
  <c r="B47" i="5"/>
  <c r="B46" i="5"/>
  <c r="B45" i="5"/>
  <c r="B44" i="5"/>
  <c r="B43" i="5"/>
  <c r="B42" i="5"/>
  <c r="B41" i="5"/>
  <c r="B39" i="5"/>
  <c r="B3" i="5"/>
  <c r="D2" i="5" s="1"/>
  <c r="D51" i="8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D53" i="5" l="1"/>
  <c r="E48" i="8"/>
  <c r="E3" i="8" s="1"/>
  <c r="C6" i="8"/>
  <c r="C21" i="8"/>
  <c r="C10" i="8"/>
  <c r="C22" i="8"/>
  <c r="C11" i="8"/>
  <c r="C23" i="8"/>
  <c r="D78" i="5"/>
  <c r="D83" i="5"/>
  <c r="D111" i="5" l="1"/>
  <c r="D62" i="5" l="1"/>
  <c r="D35" i="5"/>
  <c r="D48" i="5"/>
  <c r="B22" i="6"/>
  <c r="B21" i="6"/>
  <c r="B20" i="6"/>
</calcChain>
</file>

<file path=xl/sharedStrings.xml><?xml version="1.0" encoding="utf-8"?>
<sst xmlns="http://schemas.openxmlformats.org/spreadsheetml/2006/main" count="592" uniqueCount="259">
  <si>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</si>
  <si>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</si>
  <si>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</si>
  <si>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</si>
  <si>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</si>
  <si>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</si>
  <si>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</si>
  <si>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</si>
  <si>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</si>
  <si>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</si>
  <si>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</si>
  <si>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</si>
  <si>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</si>
  <si>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</si>
  <si>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</si>
  <si>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</si>
  <si>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</si>
  <si>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</si>
  <si>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</si>
  <si>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</si>
  <si>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</si>
  <si>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</si>
  <si>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</si>
  <si>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</si>
  <si>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</si>
  <si>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</si>
  <si>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</si>
  <si>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</si>
  <si>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</si>
  <si>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</si>
  <si>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</si>
  <si>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</si>
  <si>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</si>
  <si>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</si>
  <si>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</si>
  <si>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</si>
  <si>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</si>
  <si>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</si>
  <si>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</si>
  <si>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</si>
  <si>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</si>
  <si>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</si>
  <si>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</si>
  <si>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</si>
  <si>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</si>
  <si>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</si>
  <si>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</si>
  <si>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</si>
  <si>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</si>
  <si>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</si>
  <si>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</si>
  <si>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</si>
  <si>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</si>
  <si>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</si>
  <si>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</si>
  <si>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</si>
  <si>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</si>
  <si>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</si>
  <si>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</si>
  <si>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</si>
  <si>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</si>
  <si>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</si>
  <si>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</si>
  <si>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</si>
  <si>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</si>
  <si>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</si>
  <si>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</si>
  <si>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</si>
  <si>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</si>
  <si>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</si>
  <si>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</si>
  <si>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</si>
  <si>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</si>
  <si>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</si>
  <si>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</si>
  <si>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</si>
  <si>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</si>
  <si>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</si>
  <si>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</si>
  <si>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</si>
  <si>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</si>
  <si>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</si>
  <si>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</si>
  <si>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</si>
  <si>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</si>
  <si>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</si>
  <si>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</si>
  <si>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</si>
  <si>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</si>
  <si>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</si>
  <si>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</si>
  <si>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</si>
  <si>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</si>
  <si>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</si>
  <si>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</si>
  <si>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</si>
  <si>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</si>
  <si>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</si>
  <si>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</si>
  <si>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</si>
  <si>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</si>
  <si>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</si>
  <si>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</si>
  <si>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</si>
  <si>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</si>
  <si>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</si>
  <si>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</si>
  <si>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</si>
  <si>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</si>
  <si>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</si>
  <si>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</si>
  <si>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</si>
  <si>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</si>
  <si>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</si>
  <si>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</si>
  <si>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</si>
  <si>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</si>
  <si>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</si>
  <si>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</si>
  <si>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</si>
  <si>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</si>
  <si>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</si>
  <si>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</si>
  <si>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</si>
  <si>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</si>
  <si>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</si>
  <si>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</si>
  <si>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</si>
  <si>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</si>
  <si>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</si>
  <si>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</si>
  <si>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</si>
  <si>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</si>
  <si>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</si>
  <si>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</si>
  <si>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</si>
  <si>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</si>
  <si>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</si>
  <si>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</si>
  <si>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</si>
  <si>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</si>
  <si>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</si>
  <si>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</si>
  <si>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</si>
  <si>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</si>
  <si>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</si>
  <si>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</si>
  <si>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</si>
  <si>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</si>
  <si>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</si>
  <si>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</si>
  <si>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</si>
  <si>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</si>
  <si>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</si>
  <si>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</si>
  <si>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</si>
  <si>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</si>
  <si>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</si>
  <si>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</si>
  <si>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</si>
  <si>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</si>
  <si>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</si>
  <si>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</si>
  <si>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</si>
  <si>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</si>
  <si>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</si>
  <si>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</si>
  <si>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</si>
  <si>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</si>
  <si>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</si>
  <si>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</si>
  <si>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</si>
  <si>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</si>
  <si>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</si>
  <si>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</si>
  <si>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</si>
  <si>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</si>
  <si>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</si>
  <si>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</si>
  <si>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</si>
  <si>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</si>
  <si>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</si>
  <si>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</si>
  <si>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</si>
  <si>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</si>
  <si>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</si>
  <si>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</si>
  <si>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</si>
  <si>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</si>
  <si>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</si>
  <si>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</si>
  <si>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</si>
  <si>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</si>
  <si>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</si>
  <si>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</si>
  <si>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</si>
  <si>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</si>
  <si>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</si>
  <si>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</si>
  <si>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</si>
  <si>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</si>
  <si>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</si>
  <si>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</si>
  <si>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</si>
  <si>
    <t>SawMillToSFH</t>
  </si>
  <si>
    <t>SawMillToMFH</t>
  </si>
  <si>
    <t>SawMillToCom</t>
  </si>
  <si>
    <t>SawMillToFurn</t>
  </si>
  <si>
    <t>SawMillToShip</t>
  </si>
  <si>
    <t>SawMillToRepairs</t>
  </si>
  <si>
    <t>SawMillToOther</t>
  </si>
  <si>
    <t>RemovedMerchToSawMill</t>
  </si>
  <si>
    <t>RemovedNonMerchToSawMill</t>
  </si>
  <si>
    <t>RemovedSnagStemToSawMill</t>
  </si>
  <si>
    <t>Ghafghazi 2016</t>
  </si>
  <si>
    <t>RemovedMerchToIPP</t>
  </si>
  <si>
    <t>Ghafghazi 2016 has 13.71% going to Pulp Mill but they don't represent Chipper Mill, I have assumed 50% split between chipper and pulp mill</t>
  </si>
  <si>
    <t>SawMillToIPP</t>
  </si>
  <si>
    <t>SawMillToMDFMill</t>
  </si>
  <si>
    <t>Surplus sent to pulp</t>
  </si>
  <si>
    <t>RemovedMerchToLogExport</t>
  </si>
  <si>
    <t>RemovedNonMerchToLogExport</t>
  </si>
  <si>
    <t>RemovedNonMerchToIPP</t>
  </si>
  <si>
    <t>RemovedSnagStemToLogExport</t>
  </si>
  <si>
    <t>RemovedSnagStemToIPP</t>
  </si>
  <si>
    <t>PlywoodMillToIPP</t>
  </si>
  <si>
    <t>OSBMillToIPP</t>
  </si>
  <si>
    <t>ChipperMillToPowerFacility</t>
  </si>
  <si>
    <t>PlywoodMillToPowerFacility</t>
  </si>
  <si>
    <t>OSBMillToPowerFacility</t>
  </si>
  <si>
    <t>SawMillToPowerFacility</t>
  </si>
  <si>
    <t>SawMillToPulpMill</t>
  </si>
  <si>
    <t>SawMillToPelletMill</t>
  </si>
  <si>
    <t>SawMillToLogExport</t>
  </si>
  <si>
    <t>PulpMillToPaper</t>
  </si>
  <si>
    <t>PulpMillToPowerFacility</t>
  </si>
  <si>
    <t>PulpMillToIPP</t>
  </si>
  <si>
    <t>PulpMillToEffluent</t>
  </si>
  <si>
    <t>PulpMillToSpecialtyPulpProducts</t>
  </si>
  <si>
    <t>PelletMillToPellets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</si>
  <si>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</si>
  <si>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</si>
  <si>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</si>
  <si>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</si>
  <si>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</si>
  <si>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</si>
  <si>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</si>
  <si>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</si>
  <si>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</si>
  <si>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PiledStemwoodToFirewoodDom</t>
  </si>
  <si>
    <t>Best Estimate</t>
  </si>
  <si>
    <t xml:space="preserve">Dymond (2012), </t>
  </si>
  <si>
    <t>National Council for Air and Stream Improvement, Inc: Critical review of forest products decomposition in municipal solid waste landfills. NC: Research Triangle Park; 2004. Technical Bulletin No. 0872.</t>
  </si>
  <si>
    <t>Guess work</t>
  </si>
  <si>
    <t>Needs work</t>
  </si>
  <si>
    <t>Not in use</t>
  </si>
  <si>
    <t>n/a</t>
  </si>
  <si>
    <t>B Watson pers comm.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</si>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</sst>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vertical="top"/>
    </xf>
    <xf numFmtId="0" fontId="0" fillId="0" borderId="0" xfId="0" applyFill="1"/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164" fontId="3" fillId="0" borderId="0" xfId="0" applyNumberFormat="1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zoomScale="85" zoomScaleNormal="85" workbookViewId="0">
      <selection activeCell="C126" sqref="C126"/>
    </sheetView>
  </sheetViews>
  <sheetFormatPr defaultRowHeight="14.4" x14ac:dyDescent="0.3"/>
  <cols>
    <col min="1" max="1" width="35.6640625" customWidth="1"/>
    <col min="2" max="2" width="14.33203125" style="3" customWidth="1"/>
    <col min="3" max="3" width="18.77734375" customWidth="1"/>
    <col min="4" max="4" width="10" style="7" customWidth="1"/>
    <col min="5" max="5" width="36.5546875" style="32" customWidth="1"/>
  </cols>
  <sheetData>
    <row r="1" spans="1:7" x14ac:dyDescent="0.3">
      <c r="A1" s="8" t="s">
        <v>2</v>
      </c>
      <c r="B1" s="9" t="s">
        <v>250</v>
      </c>
      <c r="C1" s="8" t="s">
        <v>4</v>
      </c>
      <c r="D1" s="10" t="s">
        <v>5</v>
      </c>
      <c r="E1" s="11" t="s">
        <v>258</v>
      </c>
    </row>
    <row r="2" spans="1:7" x14ac:dyDescent="0.3">
      <c r="A2" s="28" t="s">
        <v>70</v>
      </c>
      <c r="B2" s="13">
        <v>0</v>
      </c>
      <c r="C2" s="12" t="s">
        <v>255</v>
      </c>
      <c r="D2" s="14">
        <f>SUM(B2:B12)</f>
        <v>0.99950000000000006</v>
      </c>
      <c r="E2" s="27"/>
    </row>
    <row r="3" spans="1:7" x14ac:dyDescent="0.3">
      <c r="A3" s="28" t="s">
        <v>71</v>
      </c>
      <c r="B3" s="13">
        <f>0.1371</f>
        <v>0.1371</v>
      </c>
      <c r="C3" s="12" t="s">
        <v>216</v>
      </c>
      <c r="D3" s="14"/>
      <c r="E3" s="27"/>
    </row>
    <row r="4" spans="1:7" x14ac:dyDescent="0.3">
      <c r="A4" s="28" t="s">
        <v>124</v>
      </c>
      <c r="B4" s="13">
        <v>2.4E-2</v>
      </c>
      <c r="C4" s="12" t="s">
        <v>214</v>
      </c>
      <c r="D4" s="14"/>
      <c r="E4" s="27"/>
    </row>
    <row r="5" spans="1:7" x14ac:dyDescent="0.3">
      <c r="A5" s="28" t="s">
        <v>211</v>
      </c>
      <c r="B5" s="13">
        <v>0.68700000000000006</v>
      </c>
      <c r="C5" s="12" t="s">
        <v>214</v>
      </c>
      <c r="D5" s="15"/>
      <c r="E5" s="27"/>
    </row>
    <row r="6" spans="1:7" x14ac:dyDescent="0.3">
      <c r="A6" s="28" t="s">
        <v>73</v>
      </c>
      <c r="B6" s="13">
        <v>4.4200000000000003E-2</v>
      </c>
      <c r="C6" s="12" t="s">
        <v>214</v>
      </c>
      <c r="D6" s="15"/>
      <c r="E6" s="27"/>
      <c r="F6" s="2"/>
      <c r="G6" s="2"/>
    </row>
    <row r="7" spans="1:7" x14ac:dyDescent="0.3">
      <c r="A7" s="28" t="s">
        <v>74</v>
      </c>
      <c r="B7" s="13">
        <v>1.5599999999999999E-2</v>
      </c>
      <c r="C7" s="12" t="s">
        <v>214</v>
      </c>
      <c r="D7" s="15"/>
      <c r="E7" s="27"/>
      <c r="F7" s="2"/>
      <c r="G7" s="2"/>
    </row>
    <row r="8" spans="1:7" x14ac:dyDescent="0.3">
      <c r="A8" s="28" t="s">
        <v>75</v>
      </c>
      <c r="B8" s="13">
        <v>0</v>
      </c>
      <c r="C8" s="12" t="s">
        <v>214</v>
      </c>
      <c r="D8" s="15"/>
      <c r="E8" s="27"/>
      <c r="F8" s="2"/>
      <c r="G8" s="2"/>
    </row>
    <row r="9" spans="1:7" x14ac:dyDescent="0.3">
      <c r="A9" s="28" t="s">
        <v>135</v>
      </c>
      <c r="B9" s="13">
        <v>0</v>
      </c>
      <c r="C9" s="12" t="s">
        <v>255</v>
      </c>
      <c r="D9" s="15"/>
      <c r="E9" s="27"/>
    </row>
    <row r="10" spans="1:7" x14ac:dyDescent="0.3">
      <c r="A10" s="28" t="s">
        <v>136</v>
      </c>
      <c r="B10" s="13">
        <v>0</v>
      </c>
      <c r="C10" s="12" t="s">
        <v>255</v>
      </c>
      <c r="D10" s="15"/>
      <c r="E10" s="27"/>
    </row>
    <row r="11" spans="1:7" x14ac:dyDescent="0.3">
      <c r="A11" s="28" t="s">
        <v>220</v>
      </c>
      <c r="B11" s="13">
        <v>7.7799999999999994E-2</v>
      </c>
      <c r="C11" s="12" t="s">
        <v>214</v>
      </c>
      <c r="D11" s="15"/>
      <c r="E11" s="27"/>
      <c r="F11" s="2"/>
      <c r="G11" s="2"/>
    </row>
    <row r="12" spans="1:7" x14ac:dyDescent="0.3">
      <c r="A12" s="28" t="s">
        <v>215</v>
      </c>
      <c r="B12" s="13">
        <v>1.38E-2</v>
      </c>
      <c r="C12" s="12" t="s">
        <v>214</v>
      </c>
      <c r="D12" s="15"/>
      <c r="E12" s="27"/>
      <c r="F12" s="2"/>
      <c r="G12" s="2"/>
    </row>
    <row r="13" spans="1:7" x14ac:dyDescent="0.3">
      <c r="A13" s="29" t="s">
        <v>76</v>
      </c>
      <c r="B13" s="13">
        <v>0</v>
      </c>
      <c r="C13" s="12" t="s">
        <v>255</v>
      </c>
      <c r="D13" s="14">
        <f>SUM(B13:B23)</f>
        <v>0.99950000000000006</v>
      </c>
      <c r="E13" s="27"/>
      <c r="F13" s="2"/>
      <c r="G13" s="2"/>
    </row>
    <row r="14" spans="1:7" x14ac:dyDescent="0.3">
      <c r="A14" s="29" t="s">
        <v>77</v>
      </c>
      <c r="B14" s="13">
        <f>0.1371</f>
        <v>0.1371</v>
      </c>
      <c r="C14" s="12" t="s">
        <v>216</v>
      </c>
      <c r="D14" s="15"/>
      <c r="E14" s="27"/>
    </row>
    <row r="15" spans="1:7" x14ac:dyDescent="0.3">
      <c r="A15" s="29" t="s">
        <v>125</v>
      </c>
      <c r="B15" s="13">
        <v>2.4E-2</v>
      </c>
      <c r="C15" s="12" t="s">
        <v>214</v>
      </c>
      <c r="D15" s="15"/>
      <c r="E15" s="27"/>
    </row>
    <row r="16" spans="1:7" x14ac:dyDescent="0.3">
      <c r="A16" s="29" t="s">
        <v>212</v>
      </c>
      <c r="B16" s="13">
        <v>0.68700000000000006</v>
      </c>
      <c r="C16" s="12" t="s">
        <v>214</v>
      </c>
      <c r="D16" s="15"/>
      <c r="E16" s="27"/>
    </row>
    <row r="17" spans="1:5" x14ac:dyDescent="0.3">
      <c r="A17" s="29" t="s">
        <v>79</v>
      </c>
      <c r="B17" s="13">
        <v>4.4200000000000003E-2</v>
      </c>
      <c r="C17" s="12" t="s">
        <v>214</v>
      </c>
      <c r="D17" s="15"/>
      <c r="E17" s="27"/>
    </row>
    <row r="18" spans="1:5" x14ac:dyDescent="0.3">
      <c r="A18" s="29" t="s">
        <v>80</v>
      </c>
      <c r="B18" s="13">
        <v>1.5599999999999999E-2</v>
      </c>
      <c r="C18" s="12" t="s">
        <v>214</v>
      </c>
      <c r="D18" s="15"/>
      <c r="E18" s="27"/>
    </row>
    <row r="19" spans="1:5" x14ac:dyDescent="0.3">
      <c r="A19" s="29" t="s">
        <v>81</v>
      </c>
      <c r="B19" s="13">
        <v>0</v>
      </c>
      <c r="C19" s="12" t="s">
        <v>214</v>
      </c>
      <c r="D19" s="15"/>
      <c r="E19" s="27"/>
    </row>
    <row r="20" spans="1:5" x14ac:dyDescent="0.3">
      <c r="A20" s="29" t="s">
        <v>137</v>
      </c>
      <c r="B20" s="13">
        <v>0</v>
      </c>
      <c r="C20" s="12" t="s">
        <v>255</v>
      </c>
      <c r="D20" s="15"/>
      <c r="E20" s="27"/>
    </row>
    <row r="21" spans="1:5" x14ac:dyDescent="0.3">
      <c r="A21" s="29" t="s">
        <v>138</v>
      </c>
      <c r="B21" s="13">
        <v>0</v>
      </c>
      <c r="C21" s="12" t="s">
        <v>255</v>
      </c>
      <c r="D21" s="15"/>
      <c r="E21" s="27"/>
    </row>
    <row r="22" spans="1:5" x14ac:dyDescent="0.3">
      <c r="A22" s="29" t="s">
        <v>221</v>
      </c>
      <c r="B22" s="13">
        <v>7.7799999999999994E-2</v>
      </c>
      <c r="C22" s="12" t="s">
        <v>214</v>
      </c>
      <c r="D22" s="15"/>
      <c r="E22" s="27"/>
    </row>
    <row r="23" spans="1:5" x14ac:dyDescent="0.3">
      <c r="A23" s="29" t="s">
        <v>222</v>
      </c>
      <c r="B23" s="13">
        <v>1.38E-2</v>
      </c>
      <c r="C23" s="12" t="s">
        <v>214</v>
      </c>
      <c r="D23" s="15"/>
      <c r="E23" s="27"/>
    </row>
    <row r="24" spans="1:5" x14ac:dyDescent="0.3">
      <c r="A24" s="28" t="s">
        <v>82</v>
      </c>
      <c r="B24" s="13">
        <v>0</v>
      </c>
      <c r="C24" s="12" t="s">
        <v>255</v>
      </c>
      <c r="D24" s="14">
        <f>SUM(B24:B34)</f>
        <v>0.99950000000000006</v>
      </c>
      <c r="E24" s="27"/>
    </row>
    <row r="25" spans="1:5" x14ac:dyDescent="0.3">
      <c r="A25" s="28" t="s">
        <v>83</v>
      </c>
      <c r="B25" s="13">
        <f>0.1371</f>
        <v>0.1371</v>
      </c>
      <c r="C25" s="12" t="s">
        <v>216</v>
      </c>
      <c r="D25" s="15"/>
      <c r="E25" s="27"/>
    </row>
    <row r="26" spans="1:5" x14ac:dyDescent="0.3">
      <c r="A26" s="28" t="s">
        <v>126</v>
      </c>
      <c r="B26" s="13">
        <v>2.4E-2</v>
      </c>
      <c r="C26" s="12" t="s">
        <v>214</v>
      </c>
      <c r="D26" s="15"/>
      <c r="E26" s="27"/>
    </row>
    <row r="27" spans="1:5" x14ac:dyDescent="0.3">
      <c r="A27" s="28" t="s">
        <v>213</v>
      </c>
      <c r="B27" s="13">
        <v>0.68700000000000006</v>
      </c>
      <c r="C27" s="12" t="s">
        <v>214</v>
      </c>
      <c r="D27" s="15"/>
      <c r="E27" s="27"/>
    </row>
    <row r="28" spans="1:5" x14ac:dyDescent="0.3">
      <c r="A28" s="28" t="s">
        <v>85</v>
      </c>
      <c r="B28" s="13">
        <v>4.4200000000000003E-2</v>
      </c>
      <c r="C28" s="12" t="s">
        <v>214</v>
      </c>
      <c r="D28" s="15"/>
      <c r="E28" s="27"/>
    </row>
    <row r="29" spans="1:5" x14ac:dyDescent="0.3">
      <c r="A29" s="28" t="s">
        <v>86</v>
      </c>
      <c r="B29" s="13">
        <v>1.5599999999999999E-2</v>
      </c>
      <c r="C29" s="12" t="s">
        <v>214</v>
      </c>
      <c r="D29" s="15"/>
      <c r="E29" s="27"/>
    </row>
    <row r="30" spans="1:5" x14ac:dyDescent="0.3">
      <c r="A30" s="28" t="s">
        <v>87</v>
      </c>
      <c r="B30" s="13">
        <v>0</v>
      </c>
      <c r="C30" s="12" t="s">
        <v>214</v>
      </c>
      <c r="D30" s="15"/>
      <c r="E30" s="27"/>
    </row>
    <row r="31" spans="1:5" x14ac:dyDescent="0.3">
      <c r="A31" s="28" t="s">
        <v>139</v>
      </c>
      <c r="B31" s="13">
        <v>0</v>
      </c>
      <c r="C31" s="12" t="s">
        <v>255</v>
      </c>
      <c r="D31" s="15"/>
      <c r="E31" s="27"/>
    </row>
    <row r="32" spans="1:5" x14ac:dyDescent="0.3">
      <c r="A32" s="28" t="s">
        <v>140</v>
      </c>
      <c r="B32" s="13">
        <v>0</v>
      </c>
      <c r="C32" s="12" t="s">
        <v>255</v>
      </c>
      <c r="D32" s="15"/>
      <c r="E32" s="27"/>
    </row>
    <row r="33" spans="1:5" x14ac:dyDescent="0.3">
      <c r="A33" s="28" t="s">
        <v>223</v>
      </c>
      <c r="B33" s="13">
        <v>7.7799999999999994E-2</v>
      </c>
      <c r="C33" s="12" t="s">
        <v>214</v>
      </c>
      <c r="D33" s="15"/>
      <c r="E33" s="27"/>
    </row>
    <row r="34" spans="1:5" x14ac:dyDescent="0.3">
      <c r="A34" s="28" t="s">
        <v>224</v>
      </c>
      <c r="B34" s="13">
        <v>1.38E-2</v>
      </c>
      <c r="C34" s="12" t="s">
        <v>214</v>
      </c>
      <c r="D34" s="15"/>
      <c r="E34" s="27"/>
    </row>
    <row r="35" spans="1:5" x14ac:dyDescent="0.3">
      <c r="A35" s="29" t="s">
        <v>231</v>
      </c>
      <c r="B35" s="13">
        <v>0.35499999999999998</v>
      </c>
      <c r="C35" s="12" t="s">
        <v>214</v>
      </c>
      <c r="D35" s="14">
        <f>SUM(B35:B47)</f>
        <v>0.99992536999999992</v>
      </c>
      <c r="E35" s="27" t="s">
        <v>219</v>
      </c>
    </row>
    <row r="36" spans="1:5" x14ac:dyDescent="0.3">
      <c r="A36" s="29" t="s">
        <v>218</v>
      </c>
      <c r="B36" s="13">
        <v>7.0000000000000001E-3</v>
      </c>
      <c r="C36" s="12" t="s">
        <v>214</v>
      </c>
      <c r="D36" s="14"/>
      <c r="E36" s="27"/>
    </row>
    <row r="37" spans="1:5" x14ac:dyDescent="0.3">
      <c r="A37" s="29" t="s">
        <v>232</v>
      </c>
      <c r="B37" s="13">
        <v>6.8000000000000005E-2</v>
      </c>
      <c r="C37" s="12" t="s">
        <v>214</v>
      </c>
      <c r="D37" s="14"/>
      <c r="E37" s="27"/>
    </row>
    <row r="38" spans="1:5" x14ac:dyDescent="0.3">
      <c r="A38" s="29" t="s">
        <v>230</v>
      </c>
      <c r="B38" s="13">
        <v>4.2999999999999997E-2</v>
      </c>
      <c r="C38" s="12" t="s">
        <v>214</v>
      </c>
      <c r="D38" s="14"/>
      <c r="E38" s="27"/>
    </row>
    <row r="39" spans="1:5" x14ac:dyDescent="0.3">
      <c r="A39" s="29" t="s">
        <v>217</v>
      </c>
      <c r="B39" s="13">
        <f>0.052+0.031</f>
        <v>8.299999999999999E-2</v>
      </c>
      <c r="C39" s="12" t="s">
        <v>214</v>
      </c>
      <c r="D39" s="14"/>
      <c r="E39" s="27"/>
    </row>
    <row r="40" spans="1:5" x14ac:dyDescent="0.3">
      <c r="A40" s="29" t="s">
        <v>233</v>
      </c>
      <c r="B40" s="13">
        <v>5.0000000000000001E-3</v>
      </c>
      <c r="C40" s="12" t="s">
        <v>214</v>
      </c>
      <c r="D40" s="14"/>
      <c r="E40" s="27"/>
    </row>
    <row r="41" spans="1:5" x14ac:dyDescent="0.3">
      <c r="A41" s="29" t="s">
        <v>204</v>
      </c>
      <c r="B41" s="13">
        <f>0.439*0.2755</f>
        <v>0.12094450000000001</v>
      </c>
      <c r="C41" s="12" t="s">
        <v>214</v>
      </c>
      <c r="D41" s="14"/>
      <c r="E41" s="27"/>
    </row>
    <row r="42" spans="1:5" x14ac:dyDescent="0.3">
      <c r="A42" s="29" t="s">
        <v>205</v>
      </c>
      <c r="B42" s="13">
        <f>0.439*0.01857</f>
        <v>8.1522299999999999E-3</v>
      </c>
      <c r="C42" s="12" t="s">
        <v>214</v>
      </c>
      <c r="D42" s="14"/>
      <c r="E42" s="27"/>
    </row>
    <row r="43" spans="1:5" x14ac:dyDescent="0.3">
      <c r="A43" s="29" t="s">
        <v>206</v>
      </c>
      <c r="B43" s="13">
        <f>0.439*0.0774</f>
        <v>3.3978599999999998E-2</v>
      </c>
      <c r="C43" s="12" t="s">
        <v>214</v>
      </c>
      <c r="D43" s="14"/>
      <c r="E43" s="27"/>
    </row>
    <row r="44" spans="1:5" x14ac:dyDescent="0.3">
      <c r="A44" s="29" t="s">
        <v>207</v>
      </c>
      <c r="B44" s="13">
        <f>0.439*0.1269</f>
        <v>5.5709100000000004E-2</v>
      </c>
      <c r="C44" s="12" t="s">
        <v>214</v>
      </c>
      <c r="D44" s="14"/>
      <c r="E44" s="27"/>
    </row>
    <row r="45" spans="1:5" x14ac:dyDescent="0.3">
      <c r="A45" s="29" t="s">
        <v>208</v>
      </c>
      <c r="B45" s="13">
        <f>0.439*0.0928</f>
        <v>4.0739199999999996E-2</v>
      </c>
      <c r="C45" s="12" t="s">
        <v>214</v>
      </c>
      <c r="D45" s="14"/>
      <c r="E45" s="27"/>
    </row>
    <row r="46" spans="1:5" x14ac:dyDescent="0.3">
      <c r="A46" s="29" t="s">
        <v>209</v>
      </c>
      <c r="B46" s="13">
        <f>0.439*0.26006</f>
        <v>0.11416634000000001</v>
      </c>
      <c r="C46" s="12" t="s">
        <v>214</v>
      </c>
      <c r="D46" s="14"/>
      <c r="E46" s="27"/>
    </row>
    <row r="47" spans="1:5" x14ac:dyDescent="0.3">
      <c r="A47" s="29" t="s">
        <v>210</v>
      </c>
      <c r="B47" s="13">
        <f>0.439*0.1486</f>
        <v>6.5235399999999999E-2</v>
      </c>
      <c r="C47" s="12" t="s">
        <v>214</v>
      </c>
      <c r="D47" s="14"/>
      <c r="E47" s="27"/>
    </row>
    <row r="48" spans="1:5" x14ac:dyDescent="0.3">
      <c r="A48" s="28" t="s">
        <v>234</v>
      </c>
      <c r="B48" s="13">
        <v>0.26100000000000001</v>
      </c>
      <c r="C48" s="12" t="s">
        <v>214</v>
      </c>
      <c r="D48" s="14">
        <f>SUM(B48:B51)</f>
        <v>1</v>
      </c>
      <c r="E48" s="27" t="s">
        <v>61</v>
      </c>
    </row>
    <row r="49" spans="1:5" x14ac:dyDescent="0.3">
      <c r="A49" s="28" t="s">
        <v>235</v>
      </c>
      <c r="B49" s="13">
        <v>0.63800000000000001</v>
      </c>
      <c r="C49" s="12" t="s">
        <v>214</v>
      </c>
      <c r="D49" s="15"/>
      <c r="E49" s="27" t="s">
        <v>60</v>
      </c>
    </row>
    <row r="50" spans="1:5" x14ac:dyDescent="0.3">
      <c r="A50" s="28" t="s">
        <v>236</v>
      </c>
      <c r="B50" s="13">
        <f>0.033+0.068</f>
        <v>0.10100000000000001</v>
      </c>
      <c r="C50" s="12" t="s">
        <v>214</v>
      </c>
      <c r="D50" s="15"/>
      <c r="E50" s="27"/>
    </row>
    <row r="51" spans="1:5" x14ac:dyDescent="0.3">
      <c r="A51" s="28" t="s">
        <v>237</v>
      </c>
      <c r="B51" s="13">
        <v>0</v>
      </c>
      <c r="C51" s="12" t="s">
        <v>255</v>
      </c>
      <c r="D51" s="15"/>
      <c r="E51" s="27"/>
    </row>
    <row r="52" spans="1:5" x14ac:dyDescent="0.3">
      <c r="A52" s="28" t="s">
        <v>238</v>
      </c>
      <c r="B52" s="13">
        <v>0</v>
      </c>
      <c r="C52" s="12" t="s">
        <v>255</v>
      </c>
      <c r="D52" s="15"/>
      <c r="E52" s="27" t="s">
        <v>62</v>
      </c>
    </row>
    <row r="53" spans="1:5" s="22" customFormat="1" x14ac:dyDescent="0.3">
      <c r="A53" s="29" t="s">
        <v>228</v>
      </c>
      <c r="B53" s="19">
        <v>0.19</v>
      </c>
      <c r="C53" s="12" t="s">
        <v>214</v>
      </c>
      <c r="D53" s="33">
        <f>SUM(B53:B61)</f>
        <v>1.0004400000000002</v>
      </c>
      <c r="E53" s="30"/>
    </row>
    <row r="54" spans="1:5" s="22" customFormat="1" x14ac:dyDescent="0.3">
      <c r="A54" s="29" t="s">
        <v>225</v>
      </c>
      <c r="B54" s="13">
        <v>2.8000000000000001E-2</v>
      </c>
      <c r="C54" s="12" t="s">
        <v>214</v>
      </c>
      <c r="D54" s="14"/>
      <c r="E54" s="30"/>
    </row>
    <row r="55" spans="1:5" x14ac:dyDescent="0.3">
      <c r="A55" s="29" t="s">
        <v>102</v>
      </c>
      <c r="B55" s="13">
        <f>0.775*0.28</f>
        <v>0.21700000000000003</v>
      </c>
      <c r="C55" s="12" t="s">
        <v>214</v>
      </c>
      <c r="D55" s="14"/>
      <c r="E55" s="27"/>
    </row>
    <row r="56" spans="1:5" x14ac:dyDescent="0.3">
      <c r="A56" s="29" t="s">
        <v>103</v>
      </c>
      <c r="B56" s="13">
        <f>0.775*0.014</f>
        <v>1.085E-2</v>
      </c>
      <c r="C56" s="12" t="s">
        <v>214</v>
      </c>
      <c r="D56" s="14"/>
      <c r="E56" s="27"/>
    </row>
    <row r="57" spans="1:5" x14ac:dyDescent="0.3">
      <c r="A57" s="29" t="s">
        <v>104</v>
      </c>
      <c r="B57" s="13">
        <f>0.775*0.08</f>
        <v>6.2000000000000006E-2</v>
      </c>
      <c r="C57" s="12" t="s">
        <v>214</v>
      </c>
      <c r="D57" s="14"/>
      <c r="E57" s="27"/>
    </row>
    <row r="58" spans="1:5" x14ac:dyDescent="0.3">
      <c r="A58" s="29" t="s">
        <v>105</v>
      </c>
      <c r="B58" s="13">
        <f>0.775*0.13</f>
        <v>0.10075000000000001</v>
      </c>
      <c r="C58" s="12" t="s">
        <v>214</v>
      </c>
      <c r="D58" s="14"/>
      <c r="E58" s="27"/>
    </row>
    <row r="59" spans="1:5" x14ac:dyDescent="0.3">
      <c r="A59" s="29" t="s">
        <v>106</v>
      </c>
      <c r="B59" s="13">
        <f>0.775*0.097</f>
        <v>7.5175000000000006E-2</v>
      </c>
      <c r="C59" s="12" t="s">
        <v>214</v>
      </c>
      <c r="D59" s="14"/>
      <c r="E59" s="27"/>
    </row>
    <row r="60" spans="1:5" x14ac:dyDescent="0.3">
      <c r="A60" s="29" t="s">
        <v>107</v>
      </c>
      <c r="B60" s="13">
        <f>0.775*0.26</f>
        <v>0.20150000000000001</v>
      </c>
      <c r="C60" s="12" t="s">
        <v>214</v>
      </c>
      <c r="D60" s="14"/>
      <c r="E60" s="27"/>
    </row>
    <row r="61" spans="1:5" x14ac:dyDescent="0.3">
      <c r="A61" s="29" t="s">
        <v>108</v>
      </c>
      <c r="B61" s="13">
        <f>0.775*0.1486</f>
        <v>0.11516500000000002</v>
      </c>
      <c r="C61" s="12" t="s">
        <v>214</v>
      </c>
      <c r="D61" s="14"/>
      <c r="E61" s="27"/>
    </row>
    <row r="62" spans="1:5" x14ac:dyDescent="0.3">
      <c r="A62" s="28" t="s">
        <v>229</v>
      </c>
      <c r="B62" s="13">
        <v>0.151</v>
      </c>
      <c r="C62" s="12" t="s">
        <v>214</v>
      </c>
      <c r="D62" s="14">
        <f>SUM(B62:B70)</f>
        <v>0.99986247000000006</v>
      </c>
      <c r="E62" s="27"/>
    </row>
    <row r="63" spans="1:5" x14ac:dyDescent="0.3">
      <c r="A63" s="28" t="s">
        <v>226</v>
      </c>
      <c r="B63" s="13">
        <v>0.04</v>
      </c>
      <c r="C63" s="12" t="s">
        <v>214</v>
      </c>
      <c r="D63" s="14"/>
      <c r="E63" s="27"/>
    </row>
    <row r="64" spans="1:5" x14ac:dyDescent="0.3">
      <c r="A64" s="28" t="s">
        <v>110</v>
      </c>
      <c r="B64" s="13">
        <f>0.809*0.2755</f>
        <v>0.22287950000000004</v>
      </c>
      <c r="C64" s="12" t="s">
        <v>214</v>
      </c>
      <c r="D64" s="14"/>
      <c r="E64" s="27"/>
    </row>
    <row r="65" spans="1:5" x14ac:dyDescent="0.3">
      <c r="A65" s="28" t="s">
        <v>111</v>
      </c>
      <c r="B65" s="13">
        <f>0.809*0.01857</f>
        <v>1.5023130000000001E-2</v>
      </c>
      <c r="C65" s="12" t="s">
        <v>214</v>
      </c>
      <c r="D65" s="14"/>
      <c r="E65" s="27"/>
    </row>
    <row r="66" spans="1:5" x14ac:dyDescent="0.3">
      <c r="A66" s="28" t="s">
        <v>112</v>
      </c>
      <c r="B66" s="13">
        <f>0.809*0.0774</f>
        <v>6.2616599999999994E-2</v>
      </c>
      <c r="C66" s="12" t="s">
        <v>214</v>
      </c>
      <c r="D66" s="14"/>
      <c r="E66" s="27"/>
    </row>
    <row r="67" spans="1:5" x14ac:dyDescent="0.3">
      <c r="A67" s="28" t="s">
        <v>113</v>
      </c>
      <c r="B67" s="13">
        <f>0.809*0.1269</f>
        <v>0.10266210000000002</v>
      </c>
      <c r="C67" s="12" t="s">
        <v>214</v>
      </c>
      <c r="D67" s="14"/>
      <c r="E67" s="27"/>
    </row>
    <row r="68" spans="1:5" x14ac:dyDescent="0.3">
      <c r="A68" s="28" t="s">
        <v>114</v>
      </c>
      <c r="B68" s="13">
        <f>0.809*0.0928</f>
        <v>7.5075199999999995E-2</v>
      </c>
      <c r="C68" s="12" t="s">
        <v>214</v>
      </c>
      <c r="D68" s="14"/>
      <c r="E68" s="27"/>
    </row>
    <row r="69" spans="1:5" x14ac:dyDescent="0.3">
      <c r="A69" s="28" t="s">
        <v>115</v>
      </c>
      <c r="B69" s="13">
        <f>0.809*0.26006</f>
        <v>0.21038854000000001</v>
      </c>
      <c r="C69" s="12" t="s">
        <v>214</v>
      </c>
      <c r="D69" s="14"/>
      <c r="E69" s="27"/>
    </row>
    <row r="70" spans="1:5" x14ac:dyDescent="0.3">
      <c r="A70" s="28" t="s">
        <v>116</v>
      </c>
      <c r="B70" s="13">
        <f>0.809*0.1486</f>
        <v>0.12021740000000002</v>
      </c>
      <c r="C70" s="12" t="s">
        <v>214</v>
      </c>
      <c r="D70" s="14"/>
      <c r="E70" s="27"/>
    </row>
    <row r="71" spans="1:5" x14ac:dyDescent="0.3">
      <c r="A71" s="29" t="s">
        <v>117</v>
      </c>
      <c r="B71" s="13">
        <f>1*0.2755</f>
        <v>0.27550000000000002</v>
      </c>
      <c r="C71" s="12" t="s">
        <v>214</v>
      </c>
      <c r="D71" s="14"/>
      <c r="E71" s="27"/>
    </row>
    <row r="72" spans="1:5" x14ac:dyDescent="0.3">
      <c r="A72" s="29" t="s">
        <v>118</v>
      </c>
      <c r="B72" s="13">
        <f>1*0.01857</f>
        <v>1.857E-2</v>
      </c>
      <c r="C72" s="12" t="s">
        <v>214</v>
      </c>
      <c r="D72" s="14"/>
      <c r="E72" s="27"/>
    </row>
    <row r="73" spans="1:5" x14ac:dyDescent="0.3">
      <c r="A73" s="29" t="s">
        <v>119</v>
      </c>
      <c r="B73" s="13">
        <f>1*0.0774</f>
        <v>7.7399999999999997E-2</v>
      </c>
      <c r="C73" s="12" t="s">
        <v>214</v>
      </c>
      <c r="D73" s="14"/>
      <c r="E73" s="27"/>
    </row>
    <row r="74" spans="1:5" x14ac:dyDescent="0.3">
      <c r="A74" s="29" t="s">
        <v>120</v>
      </c>
      <c r="B74" s="13">
        <f>1*0.1269</f>
        <v>0.12690000000000001</v>
      </c>
      <c r="C74" s="12" t="s">
        <v>214</v>
      </c>
      <c r="D74" s="14"/>
      <c r="E74" s="27"/>
    </row>
    <row r="75" spans="1:5" x14ac:dyDescent="0.3">
      <c r="A75" s="29" t="s">
        <v>121</v>
      </c>
      <c r="B75" s="13">
        <f>1*0.0928</f>
        <v>9.2799999999999994E-2</v>
      </c>
      <c r="C75" s="12" t="s">
        <v>214</v>
      </c>
      <c r="D75" s="14"/>
      <c r="E75" s="27"/>
    </row>
    <row r="76" spans="1:5" x14ac:dyDescent="0.3">
      <c r="A76" s="29" t="s">
        <v>122</v>
      </c>
      <c r="B76" s="13">
        <f>1*0.26006</f>
        <v>0.26006000000000001</v>
      </c>
      <c r="C76" s="12" t="s">
        <v>214</v>
      </c>
      <c r="D76" s="14"/>
      <c r="E76" s="27"/>
    </row>
    <row r="77" spans="1:5" x14ac:dyDescent="0.3">
      <c r="A77" s="29" t="s">
        <v>123</v>
      </c>
      <c r="B77" s="13">
        <f>1*0.1486</f>
        <v>0.14860000000000001</v>
      </c>
      <c r="C77" s="12" t="s">
        <v>214</v>
      </c>
      <c r="D77" s="14"/>
      <c r="E77" s="27"/>
    </row>
    <row r="78" spans="1:5" x14ac:dyDescent="0.3">
      <c r="A78" s="28" t="s">
        <v>239</v>
      </c>
      <c r="B78" s="13">
        <v>1</v>
      </c>
      <c r="C78" s="12" t="s">
        <v>256</v>
      </c>
      <c r="D78" s="14">
        <f>SUM(B78:B78)</f>
        <v>1</v>
      </c>
      <c r="E78" s="27"/>
    </row>
    <row r="79" spans="1:5" x14ac:dyDescent="0.3">
      <c r="A79" s="29" t="s">
        <v>141</v>
      </c>
      <c r="B79" s="13">
        <v>1</v>
      </c>
      <c r="C79" s="12" t="s">
        <v>255</v>
      </c>
      <c r="D79" s="14"/>
      <c r="E79" s="27"/>
    </row>
    <row r="80" spans="1:5" x14ac:dyDescent="0.3">
      <c r="A80" s="28" t="s">
        <v>142</v>
      </c>
      <c r="B80" s="13">
        <v>0.8</v>
      </c>
      <c r="C80" s="12" t="s">
        <v>255</v>
      </c>
      <c r="D80" s="14"/>
      <c r="E80" s="27"/>
    </row>
    <row r="81" spans="1:5" x14ac:dyDescent="0.3">
      <c r="A81" s="28" t="s">
        <v>143</v>
      </c>
      <c r="B81" s="13">
        <v>0.1</v>
      </c>
      <c r="C81" s="12" t="s">
        <v>255</v>
      </c>
      <c r="D81" s="14"/>
      <c r="E81" s="27"/>
    </row>
    <row r="82" spans="1:5" x14ac:dyDescent="0.3">
      <c r="A82" s="28" t="s">
        <v>144</v>
      </c>
      <c r="B82" s="13">
        <v>0.1</v>
      </c>
      <c r="C82" s="12" t="s">
        <v>255</v>
      </c>
      <c r="D82" s="14"/>
      <c r="E82" s="27"/>
    </row>
    <row r="83" spans="1:5" x14ac:dyDescent="0.3">
      <c r="A83" s="29" t="s">
        <v>132</v>
      </c>
      <c r="B83" s="13">
        <v>0</v>
      </c>
      <c r="C83" s="12" t="s">
        <v>255</v>
      </c>
      <c r="D83" s="14">
        <f>SUM(B83:B85)</f>
        <v>0</v>
      </c>
      <c r="E83" s="27"/>
    </row>
    <row r="84" spans="1:5" x14ac:dyDescent="0.3">
      <c r="A84" s="29" t="s">
        <v>133</v>
      </c>
      <c r="B84" s="13">
        <v>0</v>
      </c>
      <c r="C84" s="12" t="s">
        <v>255</v>
      </c>
      <c r="D84" s="15"/>
      <c r="E84" s="27"/>
    </row>
    <row r="85" spans="1:5" x14ac:dyDescent="0.3">
      <c r="A85" s="29" t="s">
        <v>227</v>
      </c>
      <c r="B85" s="13">
        <v>0</v>
      </c>
      <c r="C85" s="12" t="s">
        <v>255</v>
      </c>
      <c r="D85" s="15"/>
    </row>
    <row r="86" spans="1:5" x14ac:dyDescent="0.3">
      <c r="A86" s="28" t="s">
        <v>240</v>
      </c>
      <c r="B86" s="13">
        <v>0.15</v>
      </c>
      <c r="C86" s="12" t="s">
        <v>254</v>
      </c>
      <c r="D86" s="14">
        <f>SUM(B86:B94)</f>
        <v>1</v>
      </c>
      <c r="E86" s="27"/>
    </row>
    <row r="87" spans="1:5" x14ac:dyDescent="0.3">
      <c r="A87" s="28" t="s">
        <v>241</v>
      </c>
      <c r="B87" s="13">
        <v>2.5000000000000001E-2</v>
      </c>
      <c r="C87" s="12" t="s">
        <v>254</v>
      </c>
      <c r="D87" s="14"/>
      <c r="E87" s="27"/>
    </row>
    <row r="88" spans="1:5" x14ac:dyDescent="0.3">
      <c r="A88" s="28" t="s">
        <v>242</v>
      </c>
      <c r="B88" s="13">
        <v>2.5000000000000001E-2</v>
      </c>
      <c r="C88" s="12" t="s">
        <v>254</v>
      </c>
      <c r="D88" s="14"/>
      <c r="E88" s="27"/>
    </row>
    <row r="89" spans="1:5" x14ac:dyDescent="0.3">
      <c r="A89" s="28" t="s">
        <v>243</v>
      </c>
      <c r="B89" s="13">
        <v>0.1</v>
      </c>
      <c r="C89" s="12" t="s">
        <v>254</v>
      </c>
      <c r="D89" s="14"/>
      <c r="E89" s="27"/>
    </row>
    <row r="90" spans="1:5" x14ac:dyDescent="0.3">
      <c r="A90" s="28" t="s">
        <v>244</v>
      </c>
      <c r="B90" s="13">
        <v>0.15</v>
      </c>
      <c r="C90" s="12" t="s">
        <v>254</v>
      </c>
      <c r="D90" s="14"/>
      <c r="E90" s="27"/>
    </row>
    <row r="91" spans="1:5" x14ac:dyDescent="0.3">
      <c r="A91" s="28" t="s">
        <v>245</v>
      </c>
      <c r="B91" s="13">
        <v>0.15</v>
      </c>
      <c r="C91" s="12" t="s">
        <v>254</v>
      </c>
      <c r="D91" s="14"/>
      <c r="E91" s="27"/>
    </row>
    <row r="92" spans="1:5" x14ac:dyDescent="0.3">
      <c r="A92" s="28" t="s">
        <v>246</v>
      </c>
      <c r="B92" s="13">
        <v>0.15</v>
      </c>
      <c r="C92" s="12" t="s">
        <v>254</v>
      </c>
      <c r="D92" s="14"/>
      <c r="E92" s="27"/>
    </row>
    <row r="93" spans="1:5" ht="15" customHeight="1" x14ac:dyDescent="0.3">
      <c r="A93" s="28" t="s">
        <v>247</v>
      </c>
      <c r="B93" s="13">
        <v>0.15</v>
      </c>
      <c r="C93" s="12" t="s">
        <v>254</v>
      </c>
      <c r="D93" s="14"/>
      <c r="E93" s="27"/>
    </row>
    <row r="94" spans="1:5" ht="15" customHeight="1" x14ac:dyDescent="0.3">
      <c r="A94" s="28" t="s">
        <v>248</v>
      </c>
      <c r="B94" s="3">
        <v>0.1</v>
      </c>
      <c r="C94" s="12" t="s">
        <v>254</v>
      </c>
      <c r="D94" s="14"/>
      <c r="E94" s="27"/>
    </row>
    <row r="95" spans="1:5" x14ac:dyDescent="0.3">
      <c r="A95" s="29" t="s">
        <v>16</v>
      </c>
      <c r="B95" s="13">
        <v>90</v>
      </c>
      <c r="C95" s="12" t="s">
        <v>24</v>
      </c>
      <c r="D95" s="14"/>
      <c r="E95" s="27"/>
    </row>
    <row r="96" spans="1:5" x14ac:dyDescent="0.3">
      <c r="A96" s="29" t="s">
        <v>17</v>
      </c>
      <c r="B96" s="13">
        <v>75</v>
      </c>
      <c r="C96" s="12" t="s">
        <v>24</v>
      </c>
      <c r="D96" s="14"/>
      <c r="E96" s="27"/>
    </row>
    <row r="97" spans="1:5" x14ac:dyDescent="0.3">
      <c r="A97" s="29" t="s">
        <v>18</v>
      </c>
      <c r="B97" s="13">
        <v>75</v>
      </c>
      <c r="C97" s="12" t="s">
        <v>25</v>
      </c>
      <c r="D97" s="14"/>
      <c r="E97" s="27"/>
    </row>
    <row r="98" spans="1:5" x14ac:dyDescent="0.3">
      <c r="A98" s="29" t="s">
        <v>19</v>
      </c>
      <c r="B98" s="13">
        <v>38</v>
      </c>
      <c r="C98" s="12" t="s">
        <v>24</v>
      </c>
      <c r="D98" s="14"/>
      <c r="E98" s="27"/>
    </row>
    <row r="99" spans="1:5" x14ac:dyDescent="0.3">
      <c r="A99" s="29" t="s">
        <v>26</v>
      </c>
      <c r="B99" s="13">
        <v>2</v>
      </c>
      <c r="C99" s="12" t="s">
        <v>24</v>
      </c>
      <c r="D99" s="14"/>
      <c r="E99" s="27"/>
    </row>
    <row r="100" spans="1:5" x14ac:dyDescent="0.3">
      <c r="A100" s="29" t="s">
        <v>20</v>
      </c>
      <c r="B100" s="13">
        <v>30</v>
      </c>
      <c r="C100" s="12" t="s">
        <v>24</v>
      </c>
      <c r="D100" s="14"/>
      <c r="E100" s="31"/>
    </row>
    <row r="101" spans="1:5" x14ac:dyDescent="0.3">
      <c r="A101" s="29" t="s">
        <v>21</v>
      </c>
      <c r="B101" s="13">
        <v>38</v>
      </c>
      <c r="C101" s="12" t="s">
        <v>24</v>
      </c>
      <c r="D101" s="15"/>
      <c r="E101" s="31"/>
    </row>
    <row r="102" spans="1:5" x14ac:dyDescent="0.3">
      <c r="A102" s="29" t="s">
        <v>22</v>
      </c>
      <c r="B102" s="13">
        <v>2.5</v>
      </c>
      <c r="C102" s="12" t="s">
        <v>24</v>
      </c>
      <c r="D102" s="15"/>
      <c r="E102" s="31"/>
    </row>
    <row r="103" spans="1:5" x14ac:dyDescent="0.3">
      <c r="A103" s="29" t="s">
        <v>68</v>
      </c>
      <c r="B103" s="13">
        <v>1</v>
      </c>
      <c r="C103" s="12" t="s">
        <v>24</v>
      </c>
      <c r="D103" s="15"/>
      <c r="E103" s="31"/>
    </row>
    <row r="104" spans="1:5" x14ac:dyDescent="0.3">
      <c r="A104" s="29" t="s">
        <v>23</v>
      </c>
      <c r="B104" s="13">
        <v>2</v>
      </c>
      <c r="C104" s="12" t="s">
        <v>24</v>
      </c>
      <c r="D104" s="15"/>
      <c r="E104" s="27"/>
    </row>
    <row r="105" spans="1:5" x14ac:dyDescent="0.3">
      <c r="A105" s="29" t="s">
        <v>63</v>
      </c>
      <c r="B105" s="13">
        <v>10</v>
      </c>
      <c r="C105" s="12" t="s">
        <v>257</v>
      </c>
      <c r="D105" s="15"/>
      <c r="E105" s="27"/>
    </row>
    <row r="106" spans="1:5" x14ac:dyDescent="0.3">
      <c r="A106" s="29" t="s">
        <v>53</v>
      </c>
      <c r="B106" s="13">
        <v>29</v>
      </c>
      <c r="C106" s="12" t="s">
        <v>39</v>
      </c>
      <c r="D106" s="15"/>
      <c r="E106" s="27"/>
    </row>
    <row r="107" spans="1:5" x14ac:dyDescent="0.3">
      <c r="A107" s="29" t="s">
        <v>54</v>
      </c>
      <c r="B107" s="13">
        <v>14.5</v>
      </c>
      <c r="C107" s="12" t="s">
        <v>39</v>
      </c>
      <c r="D107" s="15"/>
      <c r="E107" s="27"/>
    </row>
    <row r="108" spans="1:5" x14ac:dyDescent="0.3">
      <c r="A108" s="29" t="s">
        <v>29</v>
      </c>
      <c r="B108" s="13">
        <v>16.5</v>
      </c>
      <c r="C108" s="12" t="s">
        <v>39</v>
      </c>
      <c r="D108" s="15"/>
      <c r="E108" s="27"/>
    </row>
    <row r="109" spans="1:5" x14ac:dyDescent="0.3">
      <c r="A109" s="29" t="s">
        <v>30</v>
      </c>
      <c r="B109" s="13">
        <v>8.25</v>
      </c>
      <c r="C109" s="12" t="s">
        <v>39</v>
      </c>
    </row>
    <row r="110" spans="1:5" x14ac:dyDescent="0.3">
      <c r="A110" s="29" t="s">
        <v>41</v>
      </c>
      <c r="B110" s="13">
        <v>5</v>
      </c>
      <c r="C110" s="12" t="s">
        <v>24</v>
      </c>
    </row>
    <row r="111" spans="1:5" x14ac:dyDescent="0.3">
      <c r="A111" s="28" t="s">
        <v>27</v>
      </c>
      <c r="B111" s="13">
        <v>0.42</v>
      </c>
      <c r="C111" s="12" t="s">
        <v>24</v>
      </c>
      <c r="D111" s="14">
        <f>SUM(B112:B113)</f>
        <v>1</v>
      </c>
      <c r="E111" s="27"/>
    </row>
    <row r="112" spans="1:5" x14ac:dyDescent="0.3">
      <c r="A112" s="28" t="s">
        <v>31</v>
      </c>
      <c r="B112" s="13">
        <v>0.5</v>
      </c>
      <c r="C112" s="12" t="s">
        <v>24</v>
      </c>
      <c r="D112" s="15"/>
      <c r="E112" s="27"/>
    </row>
    <row r="113" spans="1:5" x14ac:dyDescent="0.3">
      <c r="A113" s="28" t="s">
        <v>43</v>
      </c>
      <c r="B113" s="13">
        <v>0.5</v>
      </c>
      <c r="C113" s="12" t="s">
        <v>24</v>
      </c>
      <c r="D113" s="15"/>
      <c r="E113" s="27"/>
    </row>
    <row r="114" spans="1:5" x14ac:dyDescent="0.3">
      <c r="A114" s="29" t="s">
        <v>32</v>
      </c>
      <c r="B114" s="13">
        <v>0.03</v>
      </c>
      <c r="C114" s="12" t="s">
        <v>40</v>
      </c>
      <c r="D114" s="15"/>
      <c r="E114" s="27"/>
    </row>
    <row r="115" spans="1:5" x14ac:dyDescent="0.3">
      <c r="A115" s="29" t="s">
        <v>44</v>
      </c>
      <c r="B115" s="13">
        <v>0.97</v>
      </c>
      <c r="C115" s="12" t="s">
        <v>40</v>
      </c>
      <c r="D115" s="15"/>
      <c r="E115" s="27"/>
    </row>
    <row r="116" spans="1:5" x14ac:dyDescent="0.3">
      <c r="A116" s="28" t="s">
        <v>33</v>
      </c>
      <c r="B116" s="13">
        <v>0.03</v>
      </c>
      <c r="C116" s="12" t="s">
        <v>40</v>
      </c>
      <c r="D116" s="15"/>
      <c r="E116" s="27"/>
    </row>
    <row r="117" spans="1:5" ht="15.75" customHeight="1" x14ac:dyDescent="0.3">
      <c r="A117" s="28" t="s">
        <v>45</v>
      </c>
      <c r="B117" s="13">
        <v>0.97</v>
      </c>
      <c r="C117" s="12" t="s">
        <v>40</v>
      </c>
      <c r="D117" s="15"/>
      <c r="E117" s="27"/>
    </row>
    <row r="118" spans="1:5" x14ac:dyDescent="0.3">
      <c r="A118" s="29" t="s">
        <v>34</v>
      </c>
      <c r="B118" s="13">
        <v>0.03</v>
      </c>
      <c r="C118" s="12" t="s">
        <v>40</v>
      </c>
      <c r="D118" s="15"/>
      <c r="E118" s="27"/>
    </row>
    <row r="119" spans="1:5" x14ac:dyDescent="0.3">
      <c r="A119" s="29" t="s">
        <v>46</v>
      </c>
      <c r="B119" s="13">
        <v>0.97</v>
      </c>
      <c r="C119" s="12" t="s">
        <v>40</v>
      </c>
      <c r="D119" s="15"/>
      <c r="E119" s="27"/>
    </row>
    <row r="120" spans="1:5" ht="15.6" customHeight="1" x14ac:dyDescent="0.3">
      <c r="A120" s="28" t="s">
        <v>35</v>
      </c>
      <c r="B120" s="13">
        <v>0.03</v>
      </c>
      <c r="C120" s="12" t="s">
        <v>40</v>
      </c>
      <c r="D120" s="15"/>
      <c r="E120" s="27"/>
    </row>
    <row r="121" spans="1:5" x14ac:dyDescent="0.3">
      <c r="A121" s="28" t="s">
        <v>47</v>
      </c>
      <c r="B121" s="13">
        <v>0.97</v>
      </c>
      <c r="C121" s="12" t="s">
        <v>40</v>
      </c>
      <c r="D121" s="15"/>
      <c r="E121" s="27"/>
    </row>
    <row r="122" spans="1:5" x14ac:dyDescent="0.3">
      <c r="A122" s="29" t="s">
        <v>36</v>
      </c>
      <c r="B122" s="13">
        <v>0.03</v>
      </c>
      <c r="C122" s="12" t="s">
        <v>40</v>
      </c>
      <c r="D122" s="15"/>
      <c r="E122" s="27"/>
    </row>
    <row r="123" spans="1:5" x14ac:dyDescent="0.3">
      <c r="A123" s="29" t="s">
        <v>48</v>
      </c>
      <c r="B123" s="13">
        <v>0.97</v>
      </c>
      <c r="C123" s="12" t="s">
        <v>40</v>
      </c>
      <c r="D123" s="15"/>
      <c r="E123" s="27"/>
    </row>
    <row r="124" spans="1:5" x14ac:dyDescent="0.3">
      <c r="A124" s="28" t="s">
        <v>37</v>
      </c>
      <c r="B124" s="13">
        <v>0.03</v>
      </c>
      <c r="C124" s="12" t="s">
        <v>40</v>
      </c>
      <c r="D124" s="15"/>
      <c r="E124" s="27"/>
    </row>
    <row r="125" spans="1:5" x14ac:dyDescent="0.3">
      <c r="A125" s="28" t="s">
        <v>49</v>
      </c>
      <c r="B125" s="13">
        <v>0.97</v>
      </c>
      <c r="C125" s="12" t="s">
        <v>40</v>
      </c>
      <c r="D125" s="15"/>
      <c r="E125" s="27"/>
    </row>
    <row r="126" spans="1:5" x14ac:dyDescent="0.3">
      <c r="A126" s="29" t="s">
        <v>38</v>
      </c>
      <c r="B126" s="13">
        <v>0.03</v>
      </c>
      <c r="C126" s="12" t="s">
        <v>40</v>
      </c>
      <c r="D126" s="15"/>
      <c r="E126" s="27"/>
    </row>
    <row r="127" spans="1:5" x14ac:dyDescent="0.3">
      <c r="A127" s="29" t="s">
        <v>50</v>
      </c>
      <c r="B127" s="13">
        <v>0.97</v>
      </c>
      <c r="C127" s="12" t="s">
        <v>40</v>
      </c>
      <c r="D127" s="15"/>
      <c r="E127" s="27"/>
    </row>
    <row r="128" spans="1:5" x14ac:dyDescent="0.3">
      <c r="A128" s="28" t="s">
        <v>65</v>
      </c>
      <c r="B128" s="13">
        <v>0.03</v>
      </c>
      <c r="C128" s="12" t="s">
        <v>67</v>
      </c>
      <c r="D128" s="15"/>
      <c r="E128" s="27"/>
    </row>
    <row r="129" spans="1:5" x14ac:dyDescent="0.3">
      <c r="A129" s="28" t="s">
        <v>66</v>
      </c>
      <c r="B129" s="13">
        <v>0.97</v>
      </c>
      <c r="C129" s="12" t="s">
        <v>67</v>
      </c>
      <c r="D129" s="15"/>
      <c r="E129" s="27"/>
    </row>
    <row r="130" spans="1:5" x14ac:dyDescent="0.3">
      <c r="A130" s="29" t="s">
        <v>51</v>
      </c>
      <c r="B130" s="13">
        <v>0.23</v>
      </c>
      <c r="C130" s="12" t="s">
        <v>24</v>
      </c>
      <c r="D130" s="15"/>
      <c r="E130" s="27"/>
    </row>
    <row r="131" spans="1:5" x14ac:dyDescent="0.3">
      <c r="A131" s="29" t="s">
        <v>52</v>
      </c>
      <c r="B131" s="13">
        <v>0.56000000000000005</v>
      </c>
      <c r="C131" s="12" t="s">
        <v>24</v>
      </c>
      <c r="D131" s="15"/>
      <c r="E131" s="27"/>
    </row>
    <row r="132" spans="1:5" x14ac:dyDescent="0.3">
      <c r="A132" s="28" t="s">
        <v>55</v>
      </c>
      <c r="B132" s="13">
        <v>0.5</v>
      </c>
      <c r="C132" s="16" t="s">
        <v>251</v>
      </c>
      <c r="D132" s="15"/>
      <c r="E132" s="27" t="s">
        <v>252</v>
      </c>
    </row>
    <row r="133" spans="1:5" x14ac:dyDescent="0.3">
      <c r="A133" s="28" t="s">
        <v>69</v>
      </c>
      <c r="B133" s="13">
        <v>0.99999850000000001</v>
      </c>
      <c r="C133" s="12" t="s">
        <v>24</v>
      </c>
      <c r="D133" s="15"/>
      <c r="E133" s="27"/>
    </row>
    <row r="134" spans="1:5" x14ac:dyDescent="0.3">
      <c r="A134" s="28" t="s">
        <v>58</v>
      </c>
      <c r="B134" s="13">
        <v>0.98</v>
      </c>
      <c r="C134" s="12" t="s">
        <v>24</v>
      </c>
      <c r="D134" s="15"/>
      <c r="E134" s="27"/>
    </row>
    <row r="135" spans="1:5" x14ac:dyDescent="0.3">
      <c r="A135" s="28" t="s">
        <v>57</v>
      </c>
      <c r="B135" s="13">
        <v>0.85</v>
      </c>
      <c r="C135" s="12" t="s">
        <v>24</v>
      </c>
      <c r="D135" s="15"/>
    </row>
    <row r="136" spans="1:5" x14ac:dyDescent="0.3">
      <c r="A136" s="28" t="s">
        <v>59</v>
      </c>
      <c r="B136" s="13">
        <v>0.22</v>
      </c>
      <c r="C136" s="12" t="s">
        <v>24</v>
      </c>
    </row>
    <row r="137" spans="1:5" x14ac:dyDescent="0.3">
      <c r="A137" s="34" t="s">
        <v>249</v>
      </c>
      <c r="B137" s="3">
        <v>0.02</v>
      </c>
      <c r="C137" s="12" t="s">
        <v>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8" t="s">
        <v>151</v>
      </c>
      <c r="B53" s="19">
        <v>0.08</v>
      </c>
      <c r="C53" s="18" t="s">
        <v>146</v>
      </c>
      <c r="D53" s="20"/>
      <c r="E53" s="21"/>
    </row>
    <row r="54" spans="1:5" x14ac:dyDescent="0.3">
      <c r="A54" s="18" t="s">
        <v>152</v>
      </c>
      <c r="B54" s="19">
        <v>0.08</v>
      </c>
      <c r="C54" s="18" t="s">
        <v>146</v>
      </c>
      <c r="D54" s="20"/>
      <c r="E54" s="2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23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24">
        <v>30.841999999999999</v>
      </c>
      <c r="C2" s="23"/>
      <c r="D2" s="3"/>
      <c r="E2" s="1"/>
    </row>
    <row r="3" spans="1:5" x14ac:dyDescent="0.3">
      <c r="A3" s="4" t="s">
        <v>157</v>
      </c>
      <c r="B3" s="25"/>
      <c r="C3" s="23"/>
      <c r="D3" s="24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24">
        <v>21.3</v>
      </c>
      <c r="C4" s="26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23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23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23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23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23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23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23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23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23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23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23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23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23"/>
      <c r="D17" s="3"/>
      <c r="E17" s="2"/>
    </row>
    <row r="18" spans="1:5" x14ac:dyDescent="0.3">
      <c r="B18" s="25"/>
      <c r="C18" s="23"/>
      <c r="D18" s="3"/>
      <c r="E18" s="2"/>
    </row>
    <row r="19" spans="1:5" x14ac:dyDescent="0.3">
      <c r="A19" s="4" t="s">
        <v>174</v>
      </c>
      <c r="B19" s="24">
        <v>12.273</v>
      </c>
      <c r="C19" s="26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23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23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23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23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23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23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23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23"/>
      <c r="D27" s="3"/>
      <c r="E27" s="2"/>
    </row>
    <row r="28" spans="1:5" x14ac:dyDescent="0.3">
      <c r="B28" s="25"/>
      <c r="C28" s="23"/>
      <c r="D28" s="3"/>
      <c r="E28" s="2"/>
    </row>
    <row r="29" spans="1:5" x14ac:dyDescent="0.3">
      <c r="A29" s="4" t="s">
        <v>183</v>
      </c>
      <c r="B29" s="24">
        <v>1.37</v>
      </c>
      <c r="C29" s="26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23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23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23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23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23"/>
      <c r="D34" s="3"/>
      <c r="E34" s="2"/>
    </row>
    <row r="35" spans="1:5" x14ac:dyDescent="0.3">
      <c r="B35" s="25"/>
      <c r="C35" s="23"/>
      <c r="D35" s="3"/>
      <c r="E35" s="2"/>
    </row>
    <row r="36" spans="1:5" x14ac:dyDescent="0.3">
      <c r="A36" s="4" t="s">
        <v>189</v>
      </c>
      <c r="B36" s="24">
        <v>0.48199999999999998</v>
      </c>
      <c r="C36" s="26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23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23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23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23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23"/>
      <c r="D41" s="3"/>
      <c r="E41" s="2"/>
    </row>
    <row r="42" spans="1:5" x14ac:dyDescent="0.3">
      <c r="B42" s="25"/>
      <c r="C42" s="23"/>
      <c r="D42" s="3"/>
      <c r="E42" s="2"/>
    </row>
    <row r="43" spans="1:5" x14ac:dyDescent="0.3">
      <c r="A43" s="4" t="s">
        <v>195</v>
      </c>
      <c r="B43" s="24">
        <f>B13+B44</f>
        <v>2.1789999999999998</v>
      </c>
      <c r="C43" s="26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23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23"/>
      <c r="D45" s="3"/>
      <c r="E45" s="2"/>
    </row>
    <row r="46" spans="1:5" x14ac:dyDescent="0.3">
      <c r="B46" s="25"/>
      <c r="C46" s="23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23"/>
      <c r="D47" s="3"/>
      <c r="E47" s="2"/>
    </row>
    <row r="48" spans="1:5" x14ac:dyDescent="0.3">
      <c r="A48" t="s">
        <v>199</v>
      </c>
      <c r="B48" s="3">
        <v>0.42799999999999999</v>
      </c>
      <c r="C48" s="23"/>
      <c r="D48" s="3">
        <f>B48</f>
        <v>0.42799999999999999</v>
      </c>
      <c r="E48" s="2">
        <f>D48/D$3*100</f>
        <v>1.3811352415373197</v>
      </c>
    </row>
    <row r="49" spans="1:5" x14ac:dyDescent="0.3">
      <c r="B49" s="25"/>
      <c r="C49" s="23"/>
      <c r="D49" s="3"/>
      <c r="E49" s="2"/>
    </row>
    <row r="50" spans="1:5" x14ac:dyDescent="0.3">
      <c r="A50" s="4" t="s">
        <v>201</v>
      </c>
      <c r="B50" s="24">
        <f>B51</f>
        <v>2.41</v>
      </c>
      <c r="C50" s="23"/>
      <c r="D50" s="3"/>
      <c r="E50" s="2"/>
    </row>
    <row r="51" spans="1:5" x14ac:dyDescent="0.3">
      <c r="A51" t="s">
        <v>200</v>
      </c>
      <c r="B51" s="3">
        <v>2.41</v>
      </c>
      <c r="C51" s="23"/>
      <c r="D51" s="3">
        <f>B51</f>
        <v>2.41</v>
      </c>
      <c r="E51" s="2">
        <f>D51/D$3*100</f>
        <v>7.7769531123947218</v>
      </c>
    </row>
    <row r="52" spans="1:5" x14ac:dyDescent="0.3">
      <c r="B52" s="25"/>
      <c r="C52" s="23"/>
      <c r="D52" s="3"/>
      <c r="E52" s="2"/>
    </row>
    <row r="53" spans="1:5" x14ac:dyDescent="0.3">
      <c r="A53" s="4" t="s">
        <v>202</v>
      </c>
      <c r="B53" s="24">
        <v>0.90539999999999998</v>
      </c>
      <c r="C53" s="23"/>
      <c r="D53" s="3"/>
      <c r="E53" s="1"/>
    </row>
    <row r="54" spans="1:5" x14ac:dyDescent="0.3">
      <c r="A54" t="s">
        <v>203</v>
      </c>
      <c r="B54" s="1">
        <v>0.86</v>
      </c>
      <c r="C54" s="23"/>
      <c r="D54" s="3"/>
      <c r="E54" s="1"/>
    </row>
    <row r="55" spans="1:5" x14ac:dyDescent="0.3">
      <c r="B55" s="25"/>
      <c r="C55" s="23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2022-02-06T05:31:11Z</dcterms:modified>
</cp:coreProperties>
</file>