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9753081-C9FE-4C09-BC2C-C9181D3D7203}" xr6:coauthVersionLast="47" xr6:coauthVersionMax="47" xr10:uidLastSave="{00000000-0000-0000-0000-000000000000}"/>
  <bookViews>
    <workbookView xWindow="984" yWindow="6276" windowWidth="21972" windowHeight="6672" xr2:uid="{D827944E-12D8-42F4-9A43-CC9DDC3292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B2" i="1"/>
  <c r="CR2" i="1"/>
  <c r="CO2" i="1"/>
  <c r="CL2" i="1"/>
  <c r="CF2" i="1"/>
  <c r="BW2" i="1"/>
  <c r="BT2" i="1"/>
  <c r="BZ2" i="1"/>
  <c r="BQ2" i="1"/>
  <c r="BN2" i="1"/>
  <c r="AY2" i="1"/>
  <c r="AV2" i="1"/>
  <c r="BB2" i="1"/>
  <c r="AS2" i="1"/>
  <c r="AP2" i="1"/>
  <c r="AA2" i="1"/>
  <c r="AD2" i="1"/>
  <c r="X2" i="1"/>
  <c r="U2" i="1"/>
  <c r="R2" i="1"/>
  <c r="O2" i="1"/>
  <c r="L2" i="1"/>
  <c r="F2" i="1"/>
  <c r="I2" i="1"/>
  <c r="C2" i="1"/>
</calcChain>
</file>

<file path=xl/sharedStrings.xml><?xml version="1.0" encoding="utf-8"?>
<sst xmlns="http://schemas.openxmlformats.org/spreadsheetml/2006/main" count="98" uniqueCount="98">
  <si>
    <t>Year</t>
  </si>
  <si>
    <t>Production Petroleum US (PJ/yr)</t>
  </si>
  <si>
    <t>Production Petroleum CA (PJ/yr)</t>
  </si>
  <si>
    <t>Production Natural gas US (PJ/yr)</t>
  </si>
  <si>
    <t>Production Natural gas CA (PJ/yr)</t>
  </si>
  <si>
    <t>Production Coal US (PJ/yr)</t>
  </si>
  <si>
    <t>Production Coal CA (PJ/yr)</t>
  </si>
  <si>
    <t>Production Wind US (PJ/yr)</t>
  </si>
  <si>
    <t>Production Wind CA (PJ/yr)</t>
  </si>
  <si>
    <t>Source 2018 energy stats: https://www.iea.org/data-and-statistics/data-tools/energy-statistics-data-browser?country=CANADA&amp;energy=Balances&amp;year=2018</t>
  </si>
  <si>
    <t>Production Hydro US (PJ/yr)</t>
  </si>
  <si>
    <t>Production Hydro CA (PJ/yr)</t>
  </si>
  <si>
    <t>Production Biofuels and Waste CA (PJ/yr)</t>
  </si>
  <si>
    <t>Production Nuclear CA (PJ/yr)</t>
  </si>
  <si>
    <t>Production Nuclear US (PJ/yr)</t>
  </si>
  <si>
    <t>Production Biofuels and Waste US (PJ/yr)</t>
  </si>
  <si>
    <t>Production Biofuels and Waste NA (PJ/yr)</t>
  </si>
  <si>
    <t>Production Petroleum NA (PJ/yr)</t>
  </si>
  <si>
    <t>Production Natural gas NA (PJ/yr)</t>
  </si>
  <si>
    <t>Production Coal NA (PJ/yr)</t>
  </si>
  <si>
    <t>Production Nuclear NA (PJ/yr)</t>
  </si>
  <si>
    <t>Production Wind NA (PJ/yr)</t>
  </si>
  <si>
    <t>Production Hydro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</si>
  <si>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</si>
  <si>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</si>
  <si>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</si>
  <si>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</si>
  <si>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</si>
  <si>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</si>
  <si>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</si>
  <si>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</si>
  <si>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</si>
  <si>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</si>
  <si>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</si>
  <si>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</si>
  <si>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</si>
  <si>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</si>
  <si>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</si>
  <si>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</si>
  <si>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</si>
  <si>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</si>
  <si>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</si>
  <si>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</si>
  <si>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</si>
  <si>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</si>
  <si>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</si>
  <si>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</si>
  <si>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</si>
  <si>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</si>
  <si>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</si>
  <si>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</si>
  <si>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</si>
  <si>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</si>
  <si>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</si>
  <si>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</si>
  <si>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</si>
  <si>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</si>
  <si>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</si>
  <si>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</si>
  <si>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</si>
  <si>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</si>
  <si>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</si>
  <si>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</si>
  <si>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</si>
  <si>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</si>
  <si>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</si>
  <si>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</si>
  <si>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</si>
  <si>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</si>
  <si>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</si>
  <si>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</si>
  <si>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</si>
  <si>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</si>
  <si>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</si>
  <si>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</si>
  <si>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</si>
  <si>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</si>
  <si>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</si>
  <si>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</si>
  <si>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</si>
  <si>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</si>
  <si>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</si>
  <si>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</si>
  <si>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</si>
  <si>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</si>
  <si>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</si>
  <si>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Import Electricity US (PJ/yr)</t>
  </si>
  <si>
    <t>Import Electricity CA (PJ/yr)</t>
  </si>
  <si>
    <t>Import Electricity NA (PJ/yr)</t>
  </si>
  <si>
    <t>Export Electricity US (PJ/yr)</t>
  </si>
  <si>
    <t>Export Electricity CA (PJ/yr)</t>
  </si>
  <si>
    <t>Export Electricity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</si>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</sst>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4" fontId="0" fillId="0" borderId="0" xfId="0" applyNumberFormat="1"/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F34F-0C2A-415F-96B8-1AF49F008B53}">
  <dimension ref="A1:CS7"/>
  <sheetViews>
    <sheetView tabSelected="1" workbookViewId="0">
      <selection activeCell="J2" sqref="J2"/>
    </sheetView>
  </sheetViews>
  <sheetFormatPr defaultRowHeight="14.4" x14ac:dyDescent="0.3"/>
  <cols>
    <col min="1" max="1" width="8.88671875" style="4"/>
    <col min="2" max="20" width="9.6640625" customWidth="1"/>
  </cols>
  <sheetData>
    <row r="1" spans="1:97" s="1" customFormat="1" ht="100.8" x14ac:dyDescent="0.3">
      <c r="A1" s="3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18</v>
      </c>
      <c r="H1" s="1" t="s">
        <v>5</v>
      </c>
      <c r="I1" s="1" t="s">
        <v>6</v>
      </c>
      <c r="J1" s="1" t="s">
        <v>19</v>
      </c>
      <c r="K1" s="1" t="s">
        <v>14</v>
      </c>
      <c r="L1" s="1" t="s">
        <v>13</v>
      </c>
      <c r="M1" s="1" t="s">
        <v>20</v>
      </c>
      <c r="N1" s="1" t="s">
        <v>7</v>
      </c>
      <c r="O1" s="1" t="s">
        <v>8</v>
      </c>
      <c r="P1" s="1" t="s">
        <v>21</v>
      </c>
      <c r="Q1" s="1" t="s">
        <v>10</v>
      </c>
      <c r="R1" s="1" t="s">
        <v>11</v>
      </c>
      <c r="S1" s="1" t="s">
        <v>22</v>
      </c>
      <c r="T1" s="1" t="s">
        <v>15</v>
      </c>
      <c r="U1" s="1" t="s">
        <v>12</v>
      </c>
      <c r="V1" s="1" t="s">
        <v>16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86</v>
      </c>
      <c r="AS1" s="1" t="s">
        <v>87</v>
      </c>
      <c r="AT1" s="1" t="s">
        <v>88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89</v>
      </c>
      <c r="BQ1" s="1" t="s">
        <v>90</v>
      </c>
      <c r="BR1" s="1" t="s">
        <v>91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</row>
    <row r="2" spans="1:97" s="2" customFormat="1" x14ac:dyDescent="0.3">
      <c r="A2" s="4">
        <v>2018</v>
      </c>
      <c r="B2" s="2">
        <f>28686634/1000</f>
        <v>28686.633999999998</v>
      </c>
      <c r="C2" s="2">
        <f>11187524/1000</f>
        <v>11187.523999999999</v>
      </c>
      <c r="E2" s="2">
        <f>29489845/1000</f>
        <v>29489.845000000001</v>
      </c>
      <c r="F2" s="2">
        <f>6910494/1000</f>
        <v>6910.4939999999997</v>
      </c>
      <c r="H2" s="2">
        <f>15448717/1000</f>
        <v>15448.717000000001</v>
      </c>
      <c r="I2" s="2">
        <f>1220266/1000</f>
        <v>1220.2660000000001</v>
      </c>
      <c r="L2" s="2">
        <f>1098884/1000</f>
        <v>1098.884</v>
      </c>
      <c r="O2" s="2">
        <f>135006/1000</f>
        <v>135.006</v>
      </c>
      <c r="R2" s="2">
        <f>1389024/1000</f>
        <v>1389.0239999999999</v>
      </c>
      <c r="U2" s="2">
        <f>573230/1000</f>
        <v>573.23</v>
      </c>
      <c r="X2" s="2">
        <f>(1826699+565516)/1000</f>
        <v>2392.2150000000001</v>
      </c>
      <c r="AA2" s="2">
        <f>818032/1000</f>
        <v>818.03200000000004</v>
      </c>
      <c r="AD2" s="2">
        <f>229533/1000</f>
        <v>229.53299999999999</v>
      </c>
      <c r="AG2" s="2">
        <v>0</v>
      </c>
      <c r="AM2" s="2">
        <v>0</v>
      </c>
      <c r="AP2" s="2">
        <f>55557/1000</f>
        <v>55.557000000000002</v>
      </c>
      <c r="AS2" s="2">
        <f>47502/1000</f>
        <v>47.502000000000002</v>
      </c>
      <c r="AV2" s="2">
        <f>(-8212260-928790)/1000</f>
        <v>-9141.0499999999993</v>
      </c>
      <c r="AY2" s="2">
        <f>-2815765/1000</f>
        <v>-2815.7649999999999</v>
      </c>
      <c r="BB2" s="2">
        <f>-801916/1000</f>
        <v>-801.91600000000005</v>
      </c>
      <c r="BN2" s="2">
        <f>-58476/1000</f>
        <v>-58.475999999999999</v>
      </c>
      <c r="BQ2" s="2">
        <f>-221044/1000</f>
        <v>-221.04400000000001</v>
      </c>
      <c r="BT2" s="2">
        <f>3968290/1000</f>
        <v>3968.29</v>
      </c>
      <c r="BW2" s="2">
        <f>2215958/1000</f>
        <v>2215.9580000000001</v>
      </c>
      <c r="BZ2" s="2">
        <f>113104/1000</f>
        <v>113.104</v>
      </c>
      <c r="CF2" s="2">
        <f>1810/1000</f>
        <v>1.81</v>
      </c>
      <c r="CL2" s="2">
        <f>457842/1000</f>
        <v>457.84199999999998</v>
      </c>
      <c r="CO2" s="2">
        <f>1887732/1000</f>
        <v>1887.732</v>
      </c>
      <c r="CR2" s="2">
        <f>27983/1000</f>
        <v>27.983000000000001</v>
      </c>
    </row>
    <row r="3" spans="1:97" s="2" customFormat="1" x14ac:dyDescent="0.3">
      <c r="A3" s="4"/>
    </row>
    <row r="4" spans="1:97" s="2" customFormat="1" x14ac:dyDescent="0.3">
      <c r="A4" s="4"/>
    </row>
    <row r="5" spans="1:97" s="2" customFormat="1" x14ac:dyDescent="0.3">
      <c r="A5" s="4"/>
    </row>
    <row r="6" spans="1:97" x14ac:dyDescent="0.3">
      <c r="BT6" s="2"/>
    </row>
    <row r="7" spans="1:97" x14ac:dyDescent="0.3">
      <c r="BT7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2CDC-42CC-4940-9A2D-B9152AC08E29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2022-11-06T17:42:48Z</dcterms:created>
  <dcterms:modified xsi:type="dcterms:W3CDTF">2022-11-07T21:18:01Z</dcterms:modified>
</cp:coreProperties>
</file>