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BD6FE19C-3E58-451C-9555-E2CEC49542D9}" xr6:coauthVersionLast="47" xr6:coauthVersionMax="47" xr10:uidLastSave="{00000000-0000-0000-0000-000000000000}"/>
  <bookViews>
    <workbookView xWindow="828" yWindow="-108" windowWidth="22320" windowHeight="14616" xr2:uid="{2BA4BFD9-F9F3-43CD-AE58-1F5FEB17B570}"/>
  </bookViews>
  <sheets>
    <sheet name="Time Se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5" i="1" l="1"/>
  <c r="DZ15" i="1"/>
  <c r="CW15" i="1"/>
  <c r="CV15" i="1"/>
  <c r="CU15" i="1"/>
  <c r="CT15" i="1"/>
  <c r="CS15" i="1"/>
  <c r="BC21" i="1" l="1"/>
  <c r="BI21" i="1"/>
  <c r="BH21" i="1"/>
  <c r="BG21" i="1"/>
  <c r="BF21" i="1"/>
  <c r="BM18" i="1"/>
  <c r="BL18" i="1"/>
  <c r="BK18" i="1"/>
  <c r="BJ18" i="1"/>
  <c r="BM15" i="1"/>
  <c r="BL15" i="1"/>
  <c r="BK15" i="1"/>
  <c r="BJ15" i="1"/>
  <c r="BJ21" i="1" l="1"/>
  <c r="BL21" i="1"/>
  <c r="BK21" i="1"/>
  <c r="BM21" i="1"/>
  <c r="DX15" i="1"/>
  <c r="DW15" i="1"/>
  <c r="DS15" i="1"/>
  <c r="DR15" i="1"/>
  <c r="DP15" i="1"/>
  <c r="DO15" i="1"/>
  <c r="DN15" i="1"/>
  <c r="DJ15" i="1"/>
  <c r="DI15" i="1"/>
  <c r="DE15" i="1"/>
  <c r="DD15" i="1"/>
  <c r="EE15" i="1" s="1"/>
  <c r="DC15" i="1"/>
  <c r="ED15" i="1" s="1"/>
  <c r="DB15" i="1"/>
  <c r="EC15" i="1" s="1"/>
  <c r="DA15" i="1"/>
  <c r="BQ15" i="1"/>
  <c r="CR15" i="1" s="1"/>
  <c r="CZ15" i="1"/>
  <c r="EA15" i="1" s="1"/>
  <c r="BP15" i="1"/>
  <c r="CQ15" i="1" s="1"/>
  <c r="CX15" i="1"/>
  <c r="DY15" i="1" s="1"/>
  <c r="BN15" i="1"/>
  <c r="CO15" i="1" s="1"/>
  <c r="AW16" i="1"/>
  <c r="AT16" i="1"/>
  <c r="AW15" i="1"/>
  <c r="AT15" i="1"/>
  <c r="AW14" i="1"/>
  <c r="AT14" i="1"/>
  <c r="AW12" i="1"/>
  <c r="AT12" i="1"/>
  <c r="AT17" i="1"/>
  <c r="EG15" i="1" l="1"/>
  <c r="EB15" i="1"/>
  <c r="EF15" i="1"/>
  <c r="AT21" i="1"/>
  <c r="J21" i="1"/>
  <c r="I21" i="1"/>
  <c r="H21" i="1"/>
  <c r="BB17" i="1" l="1"/>
  <c r="BA17" i="1"/>
  <c r="AZ21" i="1"/>
  <c r="AY21" i="1"/>
  <c r="AX21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21" i="1"/>
  <c r="F21" i="1"/>
  <c r="AE4" i="1" l="1"/>
  <c r="AE21" i="1" s="1"/>
  <c r="D21" i="1"/>
  <c r="K12" i="1"/>
  <c r="AU12" i="1" s="1"/>
  <c r="AV12" i="1" s="1"/>
  <c r="L12" i="1"/>
  <c r="O12" i="1"/>
  <c r="M12" i="1"/>
  <c r="O5" i="1"/>
  <c r="M5" i="1"/>
  <c r="L5" i="1"/>
  <c r="K5" i="1"/>
  <c r="AU5" i="1" s="1"/>
  <c r="O14" i="1"/>
  <c r="M14" i="1"/>
  <c r="L14" i="1"/>
  <c r="K14" i="1"/>
  <c r="AU14" i="1" s="1"/>
  <c r="AV14" i="1" s="1"/>
  <c r="O16" i="1"/>
  <c r="M16" i="1"/>
  <c r="L16" i="1"/>
  <c r="K16" i="1"/>
  <c r="AU16" i="1" s="1"/>
  <c r="AV16" i="1" s="1"/>
  <c r="K6" i="1"/>
  <c r="AU6" i="1" s="1"/>
  <c r="L6" i="1"/>
  <c r="M6" i="1"/>
  <c r="O6" i="1"/>
  <c r="K18" i="1"/>
  <c r="AU18" i="1" s="1"/>
  <c r="O18" i="1"/>
  <c r="M18" i="1"/>
  <c r="L18" i="1"/>
  <c r="O11" i="1"/>
  <c r="M11" i="1"/>
  <c r="L11" i="1"/>
  <c r="K11" i="1"/>
  <c r="AU11" i="1" s="1"/>
  <c r="K13" i="1"/>
  <c r="AU13" i="1" s="1"/>
  <c r="O13" i="1"/>
  <c r="M13" i="1"/>
  <c r="L13" i="1"/>
  <c r="K15" i="1"/>
  <c r="AU15" i="1" s="1"/>
  <c r="AV15" i="1" s="1"/>
  <c r="M15" i="1"/>
  <c r="L15" i="1"/>
  <c r="O15" i="1"/>
  <c r="K7" i="1"/>
  <c r="AU7" i="1" s="1"/>
  <c r="O7" i="1"/>
  <c r="M7" i="1"/>
  <c r="L7" i="1"/>
  <c r="O8" i="1"/>
  <c r="M8" i="1"/>
  <c r="L8" i="1"/>
  <c r="K8" i="1"/>
  <c r="AU8" i="1" s="1"/>
  <c r="K9" i="1"/>
  <c r="AU9" i="1" s="1"/>
  <c r="O9" i="1"/>
  <c r="M9" i="1"/>
  <c r="L9" i="1"/>
  <c r="O4" i="1"/>
  <c r="K4" i="1"/>
  <c r="M4" i="1"/>
  <c r="L4" i="1"/>
  <c r="O17" i="1"/>
  <c r="M17" i="1"/>
  <c r="L17" i="1"/>
  <c r="K17" i="1"/>
  <c r="AU17" i="1" s="1"/>
  <c r="AV17" i="1" s="1"/>
  <c r="K10" i="1"/>
  <c r="AU10" i="1" s="1"/>
  <c r="O10" i="1"/>
  <c r="M10" i="1"/>
  <c r="L10" i="1"/>
  <c r="AO21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21" i="1"/>
  <c r="B21" i="1"/>
  <c r="AN21" i="1"/>
  <c r="AM21" i="1"/>
  <c r="AL21" i="1"/>
  <c r="N8" i="1" l="1"/>
  <c r="N13" i="1"/>
  <c r="N17" i="1"/>
  <c r="AW17" i="1" s="1"/>
  <c r="AW21" i="1" s="1"/>
  <c r="N10" i="1"/>
  <c r="N9" i="1"/>
  <c r="N18" i="1"/>
  <c r="N5" i="1"/>
  <c r="AV21" i="1"/>
  <c r="AU4" i="1"/>
  <c r="AU21" i="1" s="1"/>
  <c r="N4" i="1"/>
  <c r="N7" i="1"/>
  <c r="N12" i="1"/>
  <c r="N15" i="1"/>
  <c r="N14" i="1"/>
  <c r="N6" i="1"/>
  <c r="N11" i="1"/>
  <c r="N16" i="1"/>
  <c r="K21" i="1"/>
  <c r="L21" i="1"/>
  <c r="M21" i="1"/>
  <c r="O21" i="1"/>
  <c r="AQ21" i="1"/>
  <c r="V21" i="1"/>
  <c r="R21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21" i="1"/>
  <c r="AI21" i="1"/>
  <c r="Q21" i="1"/>
  <c r="P21" i="1"/>
  <c r="E21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21" i="1" l="1"/>
  <c r="X6" i="1"/>
  <c r="AB6" i="1" s="1"/>
  <c r="X8" i="1"/>
  <c r="AB8" i="1" s="1"/>
  <c r="X16" i="1"/>
  <c r="AB16" i="1" s="1"/>
  <c r="X15" i="1"/>
  <c r="AB15" i="1" s="1"/>
  <c r="Z21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21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21" i="1"/>
  <c r="W21" i="1"/>
  <c r="Y16" i="1"/>
  <c r="AC16" i="1" s="1"/>
  <c r="T21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21" i="1"/>
  <c r="AF21" i="1"/>
  <c r="AP21" i="1"/>
  <c r="AK14" i="1"/>
  <c r="AK18" i="1"/>
  <c r="AK8" i="1"/>
  <c r="AK12" i="1"/>
  <c r="AK16" i="1"/>
  <c r="AH21" i="1"/>
  <c r="AG21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21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21" i="1"/>
  <c r="Y21" i="1"/>
  <c r="AD7" i="1"/>
  <c r="AK21" i="1"/>
  <c r="AC21" i="1" l="1"/>
  <c r="AD21" i="1"/>
  <c r="AS21" i="1"/>
  <c r="AR21" i="1"/>
</calcChain>
</file>

<file path=xl/sharedStrings.xml><?xml version="1.0" encoding="utf-8"?>
<sst xmlns="http://schemas.openxmlformats.org/spreadsheetml/2006/main" count="327" uniqueCount="188">
  <si>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</si>
  <si>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</si>
  <si>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</si>
  <si>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</si>
  <si>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</si>
  <si>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</si>
  <si>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</si>
  <si>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</si>
  <si>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</si>
  <si>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</si>
  <si>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</si>
  <si>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</si>
  <si>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</si>
  <si>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</si>
  <si>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</si>
  <si>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</si>
  <si>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</si>
  <si>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</si>
  <si>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</si>
  <si>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</si>
  <si>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</si>
  <si>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</si>
  <si>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</si>
  <si>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</si>
  <si>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</si>
  <si>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</si>
  <si>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</si>
  <si>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</si>
  <si>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</si>
  <si>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</si>
  <si>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</si>
  <si>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</si>
  <si>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</si>
  <si>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</si>
  <si>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</si>
  <si>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</si>
  <si>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</si>
  <si>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</si>
  <si>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</si>
  <si>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</si>
  <si>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</si>
  <si>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</si>
  <si>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</si>
  <si>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</si>
  <si>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</si>
  <si>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</si>
  <si>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</si>
  <si>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</si>
  <si>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</si>
  <si>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</si>
  <si>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</si>
  <si>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</si>
  <si>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</si>
  <si>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</si>
  <si>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</si>
  <si>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</si>
  <si>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</si>
  <si>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</si>
  <si>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</si>
  <si>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</si>
  <si>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</si>
  <si>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</si>
  <si>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</si>
  <si>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</si>
  <si>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</si>
  <si>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</si>
  <si>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</si>
  <si>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</si>
  <si>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</si>
  <si>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</si>
  <si>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</si>
  <si>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</si>
  <si>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</si>
  <si>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</si>
  <si>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</si>
  <si>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</si>
  <si>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</si>
  <si>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</si>
  <si>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</si>
  <si>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</si>
  <si>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</si>
  <si>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</si>
  <si>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</si>
  <si>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</si>
  <si>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</si>
  <si>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</si>
  <si>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</si>
  <si>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</si>
  <si>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</si>
  <si>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</si>
  <si>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</si>
  <si>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</si>
  <si>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</si>
  <si>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</si>
  <si>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</si>
  <si>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</si>
  <si>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</si>
  <si>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</si>
  <si>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</si>
  <si>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</si>
  <si>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</si>
  <si>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</si>
  <si>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</si>
  <si>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</si>
  <si>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</si>
  <si>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</si>
  <si>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</si>
  <si>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</si>
  <si>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</si>
  <si>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</si>
  <si>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</si>
  <si>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</si>
  <si>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</si>
  <si>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</si>
  <si>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</si>
  <si>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</si>
  <si>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</si>
  <si>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</si>
  <si>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</si>
  <si>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</si>
  <si>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</si>
  <si>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</si>
  <si>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</si>
  <si>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</si>
  <si>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</si>
  <si>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</si>
  <si>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</si>
  <si>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</si>
  <si>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</si>
  <si>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</si>
  <si>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</si>
  <si>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</si>
  <si>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</si>
  <si>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</si>
  <si>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</si>
  <si>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</si>
  <si>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</si>
  <si>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</si>
  <si>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</si>
  <si>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</si>
  <si>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</si>
  <si>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</si>
  <si>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</si>
  <si>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</si>
  <si>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</si>
  <si>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</si>
  <si>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</si>
  <si>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</si>
  <si>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</si>
  <si>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</si>
  <si>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</si>
  <si>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</si>
  <si>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</si>
  <si>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</si>
  <si>
    <t>Production Natural Gas BC (PJ/yr)</t>
  </si>
  <si>
    <t>Consumption Natural Gas BC (PJ/yr)</t>
  </si>
  <si>
    <t>Import Natural Gas BC (PJ/yr)</t>
  </si>
  <si>
    <t>Export Natural Gas BC (PJ/yr)</t>
  </si>
  <si>
    <t>From AB to SE BC (TransCanada BC System)</t>
  </si>
  <si>
    <t>https://www2.gov.bc.ca/gov/content/industry/natural-gas-oil/statistics; Wellhead production</t>
  </si>
  <si>
    <t>https://www2.gov.bc.ca/gov/content/industry/natural-gas-oil/statistics; Total Field and Plant Disposition + BC Consumption</t>
  </si>
  <si>
    <t>https://www2.gov.bc.ca/gov/content/industry/natural-gas-oil/statistics; Aliance + NGTL + Spectra</t>
  </si>
  <si>
    <t>Production Natural Gas BC (1000m3/yr)</t>
  </si>
  <si>
    <t>Import Natural Gas BC (1000m3/yr)</t>
  </si>
  <si>
    <t>Export Natural Gas BC (1000m3/yr)</t>
  </si>
  <si>
    <t>Consumption Natural Gas BC (1000m3/yr)</t>
  </si>
  <si>
    <t>https://www150.statcan.gc.ca/t1/tbl1/en/tv.action?pid=2510008402&amp;pickMembers%5B0%5D=1.11&amp;pickMembers%5B1%5D=2.1&amp;cubeTimeFrame.startYear=2020&amp;cubeTimeFrame.endYear=2022&amp;referencePeriods=20200101%2C20220101</t>
  </si>
  <si>
    <t>Production Electricity Total BC (MWh)</t>
  </si>
  <si>
    <t>Production Electricity Wood BC (MWh)</t>
  </si>
  <si>
    <t>Production Electricity Pulping Liquor BC (MWh)</t>
  </si>
  <si>
    <t>Production Electricity US (PJ/yr)</t>
  </si>
  <si>
    <t>Production Electricity CA (PJ/yr)</t>
  </si>
  <si>
    <t>Production Petroleum Products CA (PJ/yr)</t>
  </si>
  <si>
    <t>Import Petroleum Products CA (PJ/yr)</t>
  </si>
  <si>
    <t>Export Petroleum Products CA (PJ/yr)</t>
  </si>
  <si>
    <t>Consumption Petroleum Products CA (PJ/yr)</t>
  </si>
  <si>
    <t>Production Petroleum Products US (PJ/yr)</t>
  </si>
  <si>
    <t>Import Petroleum Products US (PJ/yr)</t>
  </si>
  <si>
    <t>Export Petroleum Products US (PJ/yr)</t>
  </si>
  <si>
    <t>Consumption Petroleum Products US (PJ/yr)</t>
  </si>
  <si>
    <t>Consumption Petroleum Crude US (PJ/yr)</t>
  </si>
  <si>
    <t>Production Petroleum Crude US (PJ/yr)</t>
  </si>
  <si>
    <t>Import Petroleum Crude US (PJ/yr)</t>
  </si>
  <si>
    <t>Export Petroleum Crude US (PJ/yr)</t>
  </si>
  <si>
    <t>Production Crude Petroleum CA (PJ/yr)</t>
  </si>
  <si>
    <t>Import Petroleum Crude CA (PJ/yr)</t>
  </si>
  <si>
    <t>Export Petroleum Crude CA (PJ/yr)</t>
  </si>
  <si>
    <t>Consumption Petroleum Crude CA (PJ/yr)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</si>
</sst>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  <xf numFmtId="164" fontId="3" fillId="0" borderId="0" xfId="1" applyNumberFormat="1" applyAlignment="1">
      <alignment horizontal="left"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 vertical="top" wrapText="1"/>
    </xf>
    <xf numFmtId="4" fontId="2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Parameters_Biophysical.xlsx" TargetMode="External"/><Relationship Id="rId1" Type="http://schemas.openxmlformats.org/officeDocument/2006/relationships/externalLinkPath" Target="Parameters_Bio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terature Review"/>
      <sheetName val="Combustion Workbook"/>
    </sheetNames>
    <sheetDataSet>
      <sheetData sheetId="0">
        <row r="134">
          <cell r="B134">
            <v>3.73E-2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gov.bc.ca/gov/content/industry/natural-gas-oil/statistics;%20Aliance%20+%20NGTL%20+%20Spectra" TargetMode="External"/><Relationship Id="rId2" Type="http://schemas.openxmlformats.org/officeDocument/2006/relationships/hyperlink" Target="https://www2.gov.bc.ca/gov/content/industry/natural-gas-oil/statistics;%20Total%20Field%20and%20Plant%20Disposition%20+%20BC%20Consumption" TargetMode="External"/><Relationship Id="rId1" Type="http://schemas.openxmlformats.org/officeDocument/2006/relationships/hyperlink" Target="https://www2.gov.bc.ca/gov/content/industry/natural-gas-oil/statistics;%20Wellhead%20producti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FO28"/>
  <sheetViews>
    <sheetView tabSelected="1" workbookViewId="0">
      <pane xSplit="1" ySplit="1" topLeftCell="B12" activePane="bottomRight" state="frozenSplit"/>
      <selection pane="topRight" activeCell="B1" sqref="B1"/>
      <selection pane="bottomLeft" activeCell="A2" sqref="A2"/>
      <selection pane="bottomRight" activeCell="F23" sqref="F23"/>
    </sheetView>
  </sheetViews>
  <sheetFormatPr defaultRowHeight="14.4" x14ac:dyDescent="0.3"/>
  <cols>
    <col min="4" max="5" width="11.6640625" customWidth="1"/>
    <col min="6" max="15" width="11.3320312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33203125" customWidth="1"/>
    <col min="38" max="38" width="9.88671875" style="1" customWidth="1"/>
    <col min="39" max="41" width="11.3320312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65" width="11.6640625" style="1" customWidth="1"/>
    <col min="66" max="69" width="10.44140625" style="1" customWidth="1"/>
    <col min="70" max="72" width="10.44140625" customWidth="1"/>
    <col min="73" max="74" width="11.77734375" customWidth="1"/>
    <col min="75" max="101" width="10.44140625" customWidth="1"/>
    <col min="102" max="104" width="10.44140625" style="1" customWidth="1"/>
    <col min="105" max="137" width="10.44140625" customWidth="1"/>
    <col min="138" max="138" width="10.44140625" style="1" customWidth="1"/>
    <col min="139" max="185" width="10.44140625" customWidth="1"/>
  </cols>
  <sheetData>
    <row r="1" spans="1:171" ht="72" customHeight="1" x14ac:dyDescent="0.3">
      <c r="A1" s="2" t="s">
        <v>0</v>
      </c>
      <c r="B1" s="8" t="s">
        <v>5</v>
      </c>
      <c r="C1" s="8" t="s">
        <v>6</v>
      </c>
      <c r="D1" s="9" t="s">
        <v>116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25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133</v>
      </c>
      <c r="W1" s="8" t="s">
        <v>134</v>
      </c>
      <c r="X1" s="8" t="s">
        <v>135</v>
      </c>
      <c r="Y1" s="8" t="s">
        <v>136</v>
      </c>
      <c r="Z1" s="8" t="s">
        <v>137</v>
      </c>
      <c r="AA1" s="8" t="s">
        <v>138</v>
      </c>
      <c r="AB1" s="8" t="s">
        <v>139</v>
      </c>
      <c r="AC1" s="8" t="s">
        <v>140</v>
      </c>
      <c r="AD1" s="8" t="s">
        <v>141</v>
      </c>
      <c r="AE1" s="8" t="s">
        <v>142</v>
      </c>
      <c r="AF1" s="6" t="s">
        <v>146</v>
      </c>
      <c r="AG1" s="6" t="s">
        <v>147</v>
      </c>
      <c r="AH1" s="6" t="s">
        <v>148</v>
      </c>
      <c r="AI1" s="6" t="s">
        <v>145</v>
      </c>
      <c r="AJ1" s="6" t="s">
        <v>144</v>
      </c>
      <c r="AK1" s="6" t="s">
        <v>143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149</v>
      </c>
      <c r="AQ1" s="9" t="s">
        <v>150</v>
      </c>
      <c r="AR1" s="9" t="s">
        <v>151</v>
      </c>
      <c r="AS1" s="9" t="s">
        <v>152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27" t="s">
        <v>167</v>
      </c>
      <c r="BD1" s="27" t="s">
        <v>168</v>
      </c>
      <c r="BE1" s="27" t="s">
        <v>169</v>
      </c>
      <c r="BF1" s="27" t="s">
        <v>162</v>
      </c>
      <c r="BG1" s="27" t="s">
        <v>163</v>
      </c>
      <c r="BH1" s="27" t="s">
        <v>164</v>
      </c>
      <c r="BI1" s="27" t="s">
        <v>165</v>
      </c>
      <c r="BJ1" s="27" t="s">
        <v>154</v>
      </c>
      <c r="BK1" s="27" t="s">
        <v>156</v>
      </c>
      <c r="BL1" s="27" t="s">
        <v>157</v>
      </c>
      <c r="BM1" s="27" t="s">
        <v>155</v>
      </c>
      <c r="BN1" s="29" t="s">
        <v>181</v>
      </c>
      <c r="BO1" s="29" t="s">
        <v>176</v>
      </c>
      <c r="BP1" s="29" t="s">
        <v>31</v>
      </c>
      <c r="BQ1" s="29" t="s">
        <v>34</v>
      </c>
      <c r="BR1" s="29" t="s">
        <v>37</v>
      </c>
      <c r="BS1" s="29" t="s">
        <v>40</v>
      </c>
      <c r="BT1" s="29" t="s">
        <v>43</v>
      </c>
      <c r="BU1" s="29" t="s">
        <v>46</v>
      </c>
      <c r="BV1" s="29" t="s">
        <v>170</v>
      </c>
      <c r="BW1" s="29" t="s">
        <v>182</v>
      </c>
      <c r="BX1" s="29" t="s">
        <v>177</v>
      </c>
      <c r="BY1" s="29" t="s">
        <v>50</v>
      </c>
      <c r="BZ1" s="29" t="s">
        <v>53</v>
      </c>
      <c r="CA1" s="29" t="s">
        <v>56</v>
      </c>
      <c r="CB1" s="29" t="s">
        <v>62</v>
      </c>
      <c r="CC1" s="29" t="s">
        <v>65</v>
      </c>
      <c r="CD1" s="29" t="s">
        <v>68</v>
      </c>
      <c r="CE1" s="29" t="s">
        <v>59</v>
      </c>
      <c r="CF1" s="29" t="s">
        <v>183</v>
      </c>
      <c r="CG1" s="29" t="s">
        <v>178</v>
      </c>
      <c r="CH1" s="29" t="s">
        <v>72</v>
      </c>
      <c r="CI1" s="29" t="s">
        <v>75</v>
      </c>
      <c r="CJ1" s="29" t="s">
        <v>78</v>
      </c>
      <c r="CK1" s="29" t="s">
        <v>81</v>
      </c>
      <c r="CL1" s="29" t="s">
        <v>84</v>
      </c>
      <c r="CM1" s="29" t="s">
        <v>87</v>
      </c>
      <c r="CN1" s="29" t="s">
        <v>90</v>
      </c>
      <c r="CO1" s="29" t="s">
        <v>180</v>
      </c>
      <c r="CP1" s="29" t="s">
        <v>179</v>
      </c>
      <c r="CQ1" s="29" t="s">
        <v>94</v>
      </c>
      <c r="CR1" s="29" t="s">
        <v>97</v>
      </c>
      <c r="CS1" s="29" t="s">
        <v>100</v>
      </c>
      <c r="CT1" s="29" t="s">
        <v>103</v>
      </c>
      <c r="CU1" s="29" t="s">
        <v>106</v>
      </c>
      <c r="CV1" s="29" t="s">
        <v>109</v>
      </c>
      <c r="CW1" s="29" t="s">
        <v>112</v>
      </c>
      <c r="CX1" s="28" t="s">
        <v>184</v>
      </c>
      <c r="CY1" s="28" t="s">
        <v>172</v>
      </c>
      <c r="CZ1" s="28" t="s">
        <v>32</v>
      </c>
      <c r="DA1" s="28" t="s">
        <v>35</v>
      </c>
      <c r="DB1" s="28" t="s">
        <v>38</v>
      </c>
      <c r="DC1" s="28" t="s">
        <v>41</v>
      </c>
      <c r="DD1" s="28" t="s">
        <v>44</v>
      </c>
      <c r="DE1" s="28" t="s">
        <v>47</v>
      </c>
      <c r="DF1" s="28" t="s">
        <v>171</v>
      </c>
      <c r="DG1" s="28" t="s">
        <v>185</v>
      </c>
      <c r="DH1" s="28" t="s">
        <v>173</v>
      </c>
      <c r="DI1" s="28" t="s">
        <v>51</v>
      </c>
      <c r="DJ1" s="28" t="s">
        <v>54</v>
      </c>
      <c r="DK1" s="28" t="s">
        <v>57</v>
      </c>
      <c r="DL1" s="28" t="s">
        <v>60</v>
      </c>
      <c r="DM1" s="28" t="s">
        <v>63</v>
      </c>
      <c r="DN1" s="28" t="s">
        <v>66</v>
      </c>
      <c r="DO1" s="28" t="s">
        <v>69</v>
      </c>
      <c r="DP1" s="28" t="s">
        <v>186</v>
      </c>
      <c r="DQ1" s="28" t="s">
        <v>174</v>
      </c>
      <c r="DR1" s="28" t="s">
        <v>73</v>
      </c>
      <c r="DS1" s="28" t="s">
        <v>76</v>
      </c>
      <c r="DT1" s="28" t="s">
        <v>79</v>
      </c>
      <c r="DU1" s="28" t="s">
        <v>82</v>
      </c>
      <c r="DV1" s="28" t="s">
        <v>85</v>
      </c>
      <c r="DW1" s="28" t="s">
        <v>88</v>
      </c>
      <c r="DX1" s="28" t="s">
        <v>91</v>
      </c>
      <c r="DY1" s="28" t="s">
        <v>187</v>
      </c>
      <c r="DZ1" s="28" t="s">
        <v>175</v>
      </c>
      <c r="EA1" s="28" t="s">
        <v>95</v>
      </c>
      <c r="EB1" s="28" t="s">
        <v>98</v>
      </c>
      <c r="EC1" s="28" t="s">
        <v>101</v>
      </c>
      <c r="ED1" s="28" t="s">
        <v>104</v>
      </c>
      <c r="EE1" s="28" t="s">
        <v>107</v>
      </c>
      <c r="EF1" s="28" t="s">
        <v>110</v>
      </c>
      <c r="EG1" s="28" t="s">
        <v>113</v>
      </c>
      <c r="EH1" s="4" t="s">
        <v>30</v>
      </c>
      <c r="EI1" s="4" t="s">
        <v>33</v>
      </c>
      <c r="EJ1" s="4" t="s">
        <v>36</v>
      </c>
      <c r="EK1" s="4" t="s">
        <v>39</v>
      </c>
      <c r="EL1" s="4" t="s">
        <v>42</v>
      </c>
      <c r="EM1" s="4" t="s">
        <v>45</v>
      </c>
      <c r="EN1" s="4" t="s">
        <v>48</v>
      </c>
      <c r="EO1" s="4" t="s">
        <v>49</v>
      </c>
      <c r="EP1" s="4" t="s">
        <v>52</v>
      </c>
      <c r="EQ1" s="4" t="s">
        <v>55</v>
      </c>
      <c r="ER1" s="4" t="s">
        <v>58</v>
      </c>
      <c r="ES1" s="4" t="s">
        <v>61</v>
      </c>
      <c r="ET1" s="4" t="s">
        <v>64</v>
      </c>
      <c r="EU1" s="4" t="s">
        <v>67</v>
      </c>
      <c r="EV1" s="4" t="s">
        <v>70</v>
      </c>
      <c r="EW1" s="4" t="s">
        <v>71</v>
      </c>
      <c r="EX1" s="4" t="s">
        <v>74</v>
      </c>
      <c r="EY1" s="4" t="s">
        <v>77</v>
      </c>
      <c r="EZ1" s="4" t="s">
        <v>80</v>
      </c>
      <c r="FA1" s="4" t="s">
        <v>82</v>
      </c>
      <c r="FB1" s="4" t="s">
        <v>83</v>
      </c>
      <c r="FC1" s="4" t="s">
        <v>85</v>
      </c>
      <c r="FD1" s="4" t="s">
        <v>86</v>
      </c>
      <c r="FE1" s="4" t="s">
        <v>89</v>
      </c>
      <c r="FF1" s="4" t="s">
        <v>92</v>
      </c>
      <c r="FG1" s="4" t="s">
        <v>93</v>
      </c>
      <c r="FH1" s="4" t="s">
        <v>96</v>
      </c>
      <c r="FI1" s="4" t="s">
        <v>99</v>
      </c>
      <c r="FJ1" s="4" t="s">
        <v>102</v>
      </c>
      <c r="FK1" s="4" t="s">
        <v>105</v>
      </c>
      <c r="FL1" s="4" t="s">
        <v>108</v>
      </c>
      <c r="FM1" s="4" t="s">
        <v>111</v>
      </c>
      <c r="FN1" s="4" t="s">
        <v>114</v>
      </c>
      <c r="FO1" s="4" t="s">
        <v>115</v>
      </c>
    </row>
    <row r="2" spans="1:171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  <c r="BF2" s="23"/>
      <c r="BG2" s="23"/>
      <c r="BH2" s="23"/>
      <c r="BI2" s="23"/>
      <c r="BJ2" s="24"/>
      <c r="BK2" s="24"/>
      <c r="BL2" s="24"/>
      <c r="BM2" s="24"/>
      <c r="BQ2"/>
    </row>
    <row r="3" spans="1:171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  <c r="BF3" s="23"/>
      <c r="BG3" s="23"/>
      <c r="BH3" s="23"/>
      <c r="BI3" s="23"/>
      <c r="BJ3" s="24"/>
      <c r="BK3" s="24"/>
      <c r="BL3" s="24"/>
      <c r="BM3" s="24"/>
      <c r="BQ3"/>
    </row>
    <row r="4" spans="1:171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14"/>
      <c r="BD4" s="14"/>
      <c r="BE4" s="14"/>
      <c r="BF4" s="23"/>
      <c r="BG4" s="23"/>
      <c r="BH4" s="23"/>
      <c r="BI4" s="23"/>
      <c r="BJ4" s="24"/>
      <c r="BK4" s="24"/>
      <c r="BL4" s="24"/>
      <c r="BM4" s="24"/>
      <c r="BN4" s="14"/>
      <c r="BO4" s="14"/>
      <c r="BQ4"/>
      <c r="CX4" s="14"/>
      <c r="CY4" s="14"/>
    </row>
    <row r="5" spans="1:171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14"/>
      <c r="BD5" s="14"/>
      <c r="BE5" s="14"/>
      <c r="BF5" s="23"/>
      <c r="BG5" s="23"/>
      <c r="BH5" s="23"/>
      <c r="BI5" s="23"/>
      <c r="BJ5" s="24"/>
      <c r="BK5" s="24"/>
      <c r="BL5" s="24"/>
      <c r="BM5" s="24"/>
      <c r="BN5" s="14"/>
      <c r="BO5" s="14"/>
      <c r="BQ5"/>
      <c r="CX5" s="14"/>
      <c r="CY5" s="14"/>
    </row>
    <row r="6" spans="1:171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14"/>
      <c r="BD6" s="14"/>
      <c r="BE6" s="14"/>
      <c r="BF6" s="23"/>
      <c r="BG6" s="23"/>
      <c r="BH6" s="23"/>
      <c r="BI6" s="23"/>
      <c r="BJ6" s="24"/>
      <c r="BK6" s="24"/>
      <c r="BL6" s="24"/>
      <c r="BM6" s="24"/>
      <c r="BN6" s="14"/>
      <c r="BO6" s="14"/>
      <c r="BQ6"/>
      <c r="CX6" s="14"/>
      <c r="CY6" s="14"/>
    </row>
    <row r="7" spans="1:171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14"/>
      <c r="BD7" s="14"/>
      <c r="BE7" s="14"/>
      <c r="BF7" s="23"/>
      <c r="BG7" s="23"/>
      <c r="BH7" s="23"/>
      <c r="BI7" s="23"/>
      <c r="BJ7" s="24"/>
      <c r="BK7" s="24"/>
      <c r="BL7" s="24"/>
      <c r="BM7" s="24"/>
      <c r="BN7" s="14"/>
      <c r="BO7" s="14"/>
      <c r="BQ7"/>
      <c r="CX7" s="14"/>
      <c r="CY7" s="14"/>
    </row>
    <row r="8" spans="1:171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14"/>
      <c r="BD8" s="14"/>
      <c r="BE8" s="14"/>
      <c r="BF8" s="23"/>
      <c r="BG8" s="23"/>
      <c r="BH8" s="23"/>
      <c r="BI8" s="23"/>
      <c r="BJ8" s="24"/>
      <c r="BK8" s="24"/>
      <c r="BL8" s="24"/>
      <c r="BM8" s="24"/>
      <c r="BN8" s="14"/>
      <c r="BO8" s="14"/>
      <c r="BQ8"/>
      <c r="CX8" s="14"/>
      <c r="CY8" s="14"/>
    </row>
    <row r="9" spans="1:171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14"/>
      <c r="BD9" s="14"/>
      <c r="BE9" s="14"/>
      <c r="BF9" s="23"/>
      <c r="BG9" s="23"/>
      <c r="BH9" s="23"/>
      <c r="BI9" s="23"/>
      <c r="BJ9" s="24"/>
      <c r="BK9" s="24"/>
      <c r="BL9" s="24"/>
      <c r="BM9" s="24"/>
      <c r="BN9" s="14"/>
      <c r="BO9" s="14"/>
      <c r="BQ9"/>
      <c r="CX9" s="14"/>
      <c r="CY9" s="14"/>
    </row>
    <row r="10" spans="1:171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14"/>
      <c r="BD10" s="14"/>
      <c r="BE10" s="14"/>
      <c r="BF10" s="23"/>
      <c r="BG10" s="23"/>
      <c r="BH10" s="23"/>
      <c r="BI10" s="23"/>
      <c r="BJ10" s="24"/>
      <c r="BK10" s="24"/>
      <c r="BL10" s="24"/>
      <c r="BM10" s="24"/>
      <c r="BN10" s="14"/>
      <c r="BO10" s="14"/>
      <c r="BQ10"/>
      <c r="CX10" s="14"/>
      <c r="CY10" s="14"/>
    </row>
    <row r="11" spans="1:171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14"/>
      <c r="BD11" s="14"/>
      <c r="BE11" s="14"/>
      <c r="BF11" s="23"/>
      <c r="BG11" s="23"/>
      <c r="BH11" s="23"/>
      <c r="BI11" s="23"/>
      <c r="BJ11" s="24"/>
      <c r="BK11" s="24"/>
      <c r="BL11" s="24"/>
      <c r="BM11" s="24"/>
      <c r="BN11" s="14"/>
      <c r="BO11" s="14"/>
      <c r="BQ11"/>
      <c r="CX11" s="14"/>
      <c r="CY11" s="14"/>
    </row>
    <row r="12" spans="1:171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14"/>
      <c r="BD12" s="14"/>
      <c r="BE12" s="14"/>
      <c r="BF12" s="23"/>
      <c r="BG12" s="23"/>
      <c r="BH12" s="23"/>
      <c r="BI12" s="23"/>
      <c r="BJ12" s="24"/>
      <c r="BK12" s="24"/>
      <c r="BL12" s="24"/>
      <c r="BM12" s="24"/>
      <c r="BN12" s="14"/>
      <c r="BO12" s="14"/>
      <c r="BQ12"/>
      <c r="CX12" s="14"/>
      <c r="CY12" s="14"/>
    </row>
    <row r="13" spans="1:171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14"/>
      <c r="BD13" s="14"/>
      <c r="BE13" s="14"/>
      <c r="BF13" s="23"/>
      <c r="BG13" s="23"/>
      <c r="BH13" s="23"/>
      <c r="BI13" s="23"/>
      <c r="BJ13" s="24"/>
      <c r="BK13" s="24"/>
      <c r="BL13" s="24"/>
      <c r="BM13" s="24"/>
      <c r="BN13" s="14"/>
      <c r="BO13" s="14"/>
      <c r="BQ13"/>
      <c r="CX13" s="14"/>
      <c r="CY13" s="14"/>
    </row>
    <row r="14" spans="1:171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14"/>
      <c r="BD14" s="14"/>
      <c r="BE14" s="14"/>
      <c r="BF14" s="23"/>
      <c r="BG14" s="23"/>
      <c r="BH14" s="23"/>
      <c r="BI14" s="23"/>
      <c r="BJ14" s="24"/>
      <c r="BK14" s="24"/>
      <c r="BL14" s="24"/>
      <c r="BM14" s="24"/>
      <c r="BN14" s="14"/>
      <c r="BO14" s="14"/>
      <c r="BQ14"/>
      <c r="CX14" s="14"/>
      <c r="CY14" s="14"/>
    </row>
    <row r="15" spans="1:171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14"/>
      <c r="BD15" s="14"/>
      <c r="BE15" s="14"/>
      <c r="BF15" s="23">
        <v>58853568.299999997</v>
      </c>
      <c r="BG15" s="23">
        <v>3136365.1964609982</v>
      </c>
      <c r="BH15" s="23">
        <v>50315758.892777875</v>
      </c>
      <c r="BI15" s="23">
        <v>12121402.403683126</v>
      </c>
      <c r="BJ15" s="24">
        <f>BF15*1000*[1]Sheet1!$B$134/1000000</f>
        <v>2195.2380975900001</v>
      </c>
      <c r="BK15" s="24">
        <f>BG15*1000*[1]Sheet1!$B$134/1000000</f>
        <v>116.98642182799523</v>
      </c>
      <c r="BL15" s="24">
        <f>BH15*1000*[1]Sheet1!$B$134/1000000</f>
        <v>1876.777806700615</v>
      </c>
      <c r="BM15" s="24">
        <f>BI15*1000*[1]Sheet1!$B$134/1000000</f>
        <v>452.12830965738067</v>
      </c>
      <c r="BN15" s="19">
        <f>28686634/1000</f>
        <v>28686.633999999998</v>
      </c>
      <c r="BO15" s="19">
        <v>0</v>
      </c>
      <c r="BP15" s="19">
        <f>29489845/1000</f>
        <v>29489.845000000001</v>
      </c>
      <c r="BQ15" s="19">
        <f>15448717/1000</f>
        <v>15448.717000000001</v>
      </c>
      <c r="BR15" s="19">
        <v>9178.1299999999992</v>
      </c>
      <c r="BS15" s="19">
        <v>1841.81</v>
      </c>
      <c r="BT15" s="19">
        <v>1063.8</v>
      </c>
      <c r="BU15" s="19">
        <v>4483.7489999999998</v>
      </c>
      <c r="BV15" s="19">
        <v>160.041</v>
      </c>
      <c r="BW15" s="19">
        <v>18082.736000000001</v>
      </c>
      <c r="BX15" s="19">
        <v>3194.373</v>
      </c>
      <c r="BY15" s="19">
        <v>2794.7489999999998</v>
      </c>
      <c r="BZ15" s="19">
        <v>130.80000000000001</v>
      </c>
      <c r="CA15" s="19">
        <v>0</v>
      </c>
      <c r="CB15" s="19">
        <v>0</v>
      </c>
      <c r="CC15" s="19">
        <v>52.42</v>
      </c>
      <c r="CD15" s="19">
        <v>209.738</v>
      </c>
      <c r="CE15" s="19">
        <v>0</v>
      </c>
      <c r="CF15" s="19">
        <v>-5241.9660000000003</v>
      </c>
      <c r="CG15" s="19">
        <v>-9263.36</v>
      </c>
      <c r="CH15" s="19">
        <v>-3548.89</v>
      </c>
      <c r="CI15" s="19">
        <v>-2871.261</v>
      </c>
      <c r="CJ15" s="19">
        <v>0</v>
      </c>
      <c r="CK15" s="19">
        <v>0</v>
      </c>
      <c r="CL15" s="19">
        <v>0</v>
      </c>
      <c r="CM15" s="19">
        <v>-160.36099999999999</v>
      </c>
      <c r="CN15" s="19">
        <v>-49.695999999999998</v>
      </c>
      <c r="CO15" s="19">
        <f>BN15+BW15+CF15</f>
        <v>41527.403999999995</v>
      </c>
      <c r="CP15" s="19">
        <f>BO15+BX15+CG15</f>
        <v>-6068.987000000001</v>
      </c>
      <c r="CQ15" s="19">
        <f>BP15+BY15+CH15</f>
        <v>28735.704000000002</v>
      </c>
      <c r="CR15" s="19">
        <f>BQ15+BZ15+CI15</f>
        <v>12708.255999999999</v>
      </c>
      <c r="CS15" s="19">
        <f>BR15+CA15+CJ15</f>
        <v>9178.1299999999992</v>
      </c>
      <c r="CT15" s="19">
        <f>BS15+CB15+CK15</f>
        <v>1841.81</v>
      </c>
      <c r="CU15" s="19">
        <f>BT15+CC15+CL15</f>
        <v>1116.22</v>
      </c>
      <c r="CV15" s="19">
        <f>BU15+CD15+CM15</f>
        <v>4533.1260000000002</v>
      </c>
      <c r="CW15" s="19">
        <f>BV15+CE15+CN15</f>
        <v>110.345</v>
      </c>
      <c r="CX15" s="19">
        <f>11187524/1000</f>
        <v>11187.523999999999</v>
      </c>
      <c r="CY15" s="19">
        <v>0</v>
      </c>
      <c r="CZ15" s="19">
        <f>6910494/1000</f>
        <v>6910.4939999999997</v>
      </c>
      <c r="DA15" s="19">
        <f>1220266/1000</f>
        <v>1220.2660000000001</v>
      </c>
      <c r="DB15" s="19">
        <f>1098884/1000</f>
        <v>1098.884</v>
      </c>
      <c r="DC15" s="19">
        <f>135006/1000</f>
        <v>135.006</v>
      </c>
      <c r="DD15" s="19">
        <f>1389024/1000</f>
        <v>1389.0239999999999</v>
      </c>
      <c r="DE15" s="19">
        <f>573230/1000</f>
        <v>573.23</v>
      </c>
      <c r="DF15" s="19">
        <v>0</v>
      </c>
      <c r="DG15" s="19">
        <v>229.53200000000001</v>
      </c>
      <c r="DH15" s="19">
        <v>565.51599999999996</v>
      </c>
      <c r="DI15" s="19">
        <f>818032/1000</f>
        <v>818.03200000000004</v>
      </c>
      <c r="DJ15" s="19">
        <f>229533/1000</f>
        <v>229.53299999999999</v>
      </c>
      <c r="DK15" s="19">
        <v>0</v>
      </c>
      <c r="DL15" s="19">
        <v>0</v>
      </c>
      <c r="DM15" s="19">
        <v>0</v>
      </c>
      <c r="DN15" s="19">
        <f>55557/1000</f>
        <v>55.557000000000002</v>
      </c>
      <c r="DO15" s="19">
        <f>47502/1000</f>
        <v>47.502000000000002</v>
      </c>
      <c r="DP15" s="19">
        <f>(-8212260-928790)/1000</f>
        <v>-9141.0499999999993</v>
      </c>
      <c r="DQ15" s="19">
        <v>-928.78899999999999</v>
      </c>
      <c r="DR15" s="19">
        <f>-2815765/1000</f>
        <v>-2815.7649999999999</v>
      </c>
      <c r="DS15" s="19">
        <f>-801916/1000</f>
        <v>-801.91600000000005</v>
      </c>
      <c r="DT15" s="19">
        <v>0</v>
      </c>
      <c r="DU15" s="19">
        <v>0</v>
      </c>
      <c r="DV15" s="19">
        <v>0</v>
      </c>
      <c r="DW15" s="19">
        <f>-58476/1000</f>
        <v>-58.475999999999999</v>
      </c>
      <c r="DX15" s="19">
        <f>-221044/1000</f>
        <v>-221.04400000000001</v>
      </c>
      <c r="DY15" s="19">
        <f>CX15+DG15+DP15</f>
        <v>2276.0059999999994</v>
      </c>
      <c r="DZ15" s="19">
        <f>CY15+DH15+DQ15</f>
        <v>-363.27300000000002</v>
      </c>
      <c r="EA15" s="19">
        <f>CZ15+DI15+DR15</f>
        <v>4912.7610000000004</v>
      </c>
      <c r="EB15" s="19">
        <f>DA15+DJ15+DS15</f>
        <v>647.88299999999992</v>
      </c>
      <c r="EC15" s="19">
        <f>DB15+DK15+DT15</f>
        <v>1098.884</v>
      </c>
      <c r="ED15" s="19">
        <f>DC15+DL15+DU15</f>
        <v>135.006</v>
      </c>
      <c r="EE15" s="19">
        <f>DD15+DM15+DV15</f>
        <v>1389.0239999999999</v>
      </c>
      <c r="EF15" s="19">
        <f>DE15+DN15+DW15</f>
        <v>570.31100000000004</v>
      </c>
      <c r="EG15" s="19">
        <f>DF15+DO15+DX15</f>
        <v>-173.542</v>
      </c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</row>
    <row r="16" spans="1:171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14"/>
      <c r="BD16" s="14"/>
      <c r="BE16" s="14"/>
      <c r="BF16" s="23"/>
      <c r="BG16" s="23"/>
      <c r="BH16" s="23"/>
      <c r="BI16" s="23"/>
      <c r="BJ16" s="24"/>
      <c r="BK16" s="24"/>
      <c r="BL16" s="24"/>
      <c r="BM16" s="24"/>
      <c r="BN16" s="14"/>
      <c r="BO16" s="14"/>
      <c r="BQ16"/>
    </row>
    <row r="17" spans="1:171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14">
        <v>5889369</v>
      </c>
      <c r="BD17" s="14">
        <v>1862345</v>
      </c>
      <c r="BE17" s="14">
        <v>2060146</v>
      </c>
      <c r="BF17" s="23"/>
      <c r="BG17" s="23"/>
      <c r="BH17" s="23"/>
      <c r="BI17" s="23"/>
      <c r="BJ17" s="24"/>
      <c r="BK17" s="24"/>
      <c r="BL17" s="24"/>
      <c r="BM17" s="24"/>
      <c r="BN17" s="14"/>
      <c r="BO17" s="14"/>
      <c r="BQ17"/>
    </row>
    <row r="18" spans="1:171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14">
        <v>6492924</v>
      </c>
      <c r="BD18" s="14">
        <v>1952249</v>
      </c>
      <c r="BE18" s="14">
        <v>2005366</v>
      </c>
      <c r="BF18" s="23">
        <v>65699412</v>
      </c>
      <c r="BG18" s="23">
        <v>1335922.0765555417</v>
      </c>
      <c r="BH18" s="23">
        <v>55136889.371934704</v>
      </c>
      <c r="BI18" s="23">
        <v>12142592.704620846</v>
      </c>
      <c r="BJ18" s="24">
        <f>BF18*1000*[1]Sheet1!$B$134/1000000</f>
        <v>2450.5880675999997</v>
      </c>
      <c r="BK18" s="24">
        <f>BG18*1000*[1]Sheet1!$B$134/1000000</f>
        <v>49.829893455521713</v>
      </c>
      <c r="BL18" s="24">
        <f>BH18*1000*[1]Sheet1!$B$134/1000000</f>
        <v>2056.6059735731646</v>
      </c>
      <c r="BM18" s="24">
        <f>BI18*1000*[1]Sheet1!$B$134/1000000</f>
        <v>452.91870788235752</v>
      </c>
      <c r="BN18" s="14"/>
      <c r="BO18" s="14"/>
      <c r="BQ18"/>
      <c r="CX18" s="14"/>
      <c r="CY18" s="14"/>
    </row>
    <row r="19" spans="1:171" x14ac:dyDescent="0.3">
      <c r="A19" s="2">
        <v>2022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8"/>
      <c r="AP19" s="3"/>
      <c r="AQ19" s="3"/>
      <c r="AR19" s="18"/>
      <c r="AS19" s="18"/>
      <c r="AT19" s="18"/>
      <c r="AU19" s="18"/>
      <c r="AV19" s="18"/>
      <c r="AW19" s="18"/>
      <c r="AX19" s="14"/>
      <c r="AY19" s="15"/>
      <c r="AZ19" s="14"/>
      <c r="BA19" s="14"/>
      <c r="BB19" s="14"/>
      <c r="BC19" s="14">
        <v>5552551</v>
      </c>
      <c r="BD19" s="14">
        <v>1675964</v>
      </c>
      <c r="BE19" s="14">
        <v>1743192</v>
      </c>
      <c r="BF19" s="23"/>
      <c r="BG19" s="23"/>
      <c r="BH19" s="23"/>
      <c r="BI19" s="23"/>
      <c r="BJ19" s="24"/>
      <c r="BK19" s="24"/>
      <c r="BL19" s="24"/>
      <c r="BM19" s="24"/>
      <c r="BN19" s="14"/>
      <c r="BO19" s="14"/>
      <c r="BQ19"/>
      <c r="CX19" s="14"/>
      <c r="CY19" s="14"/>
    </row>
    <row r="20" spans="1:171" x14ac:dyDescent="0.3">
      <c r="A20" s="2">
        <v>2023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8"/>
      <c r="AP20" s="3"/>
      <c r="AQ20" s="3"/>
      <c r="AR20" s="18"/>
      <c r="AS20" s="18"/>
      <c r="AT20" s="18"/>
      <c r="AU20" s="18"/>
      <c r="AV20" s="18"/>
      <c r="AW20" s="18"/>
      <c r="AX20" s="14"/>
      <c r="AY20" s="15"/>
      <c r="AZ20" s="14"/>
      <c r="BA20" s="14"/>
      <c r="BB20" s="14"/>
      <c r="BC20" s="14"/>
      <c r="BD20" s="14"/>
      <c r="BE20" s="14"/>
      <c r="BF20" s="23"/>
      <c r="BG20" s="23"/>
      <c r="BH20" s="23"/>
      <c r="BI20" s="23"/>
      <c r="BJ20" s="24"/>
      <c r="BK20" s="24"/>
      <c r="BL20" s="24"/>
      <c r="BM20" s="24"/>
      <c r="BN20" s="14"/>
      <c r="BO20" s="14"/>
      <c r="BQ20"/>
      <c r="CX20" s="14"/>
      <c r="CY20" s="14"/>
    </row>
    <row r="21" spans="1:171" s="12" customFormat="1" x14ac:dyDescent="0.3">
      <c r="A21" s="10" t="s">
        <v>1</v>
      </c>
      <c r="B21" s="11">
        <f>AVERAGE(B2:B18)</f>
        <v>0.23966117647058821</v>
      </c>
      <c r="C21" s="11">
        <f>AVERAGE(C2:C18)</f>
        <v>0.18933333333333335</v>
      </c>
      <c r="D21" s="11">
        <f>AVERAGE(D2:D18)</f>
        <v>68.092420147533332</v>
      </c>
      <c r="E21" s="11">
        <f t="shared" ref="E21:AZ21" si="29">AVERAGE(E2:E18)</f>
        <v>64.374399999999994</v>
      </c>
      <c r="F21" s="11">
        <f>AVERAGE(F2:F18)</f>
        <v>3.7180201475333332</v>
      </c>
      <c r="G21" s="11">
        <f t="shared" si="29"/>
        <v>0.27175922899999999</v>
      </c>
      <c r="H21" s="11">
        <f t="shared" si="29"/>
        <v>36.399482528333337</v>
      </c>
      <c r="I21" s="11">
        <f t="shared" si="29"/>
        <v>13.3536975952</v>
      </c>
      <c r="J21" s="11">
        <f t="shared" si="29"/>
        <v>13.709595275933333</v>
      </c>
      <c r="K21" s="17">
        <f t="shared" si="29"/>
        <v>53.662396394443569</v>
      </c>
      <c r="L21" s="17">
        <f t="shared" si="29"/>
        <v>20.121101125914585</v>
      </c>
      <c r="M21" s="17">
        <f t="shared" si="29"/>
        <v>19.417674250216255</v>
      </c>
      <c r="N21" s="17">
        <f>AVERAGE(N2:N18)</f>
        <v>39.538775376130843</v>
      </c>
      <c r="O21" s="17">
        <f t="shared" si="29"/>
        <v>5.4547291541230232</v>
      </c>
      <c r="P21" s="11">
        <f t="shared" si="29"/>
        <v>24.309411764705878</v>
      </c>
      <c r="Q21" s="11">
        <f>AVERAGE(Q2:Q18)</f>
        <v>4.7164705882352953</v>
      </c>
      <c r="R21" s="11">
        <f t="shared" ref="R21:AD21" si="30">AVERAGE(R2:R18)</f>
        <v>1.7823529411764707</v>
      </c>
      <c r="S21" s="11">
        <f t="shared" si="30"/>
        <v>8.2447058823529407</v>
      </c>
      <c r="T21" s="11">
        <f t="shared" si="30"/>
        <v>2.6470588235294117</v>
      </c>
      <c r="U21" s="11">
        <f t="shared" si="30"/>
        <v>3.1602235294117644</v>
      </c>
      <c r="V21" s="11">
        <f t="shared" si="30"/>
        <v>0</v>
      </c>
      <c r="W21" s="11">
        <f t="shared" si="30"/>
        <v>0.23170588235294121</v>
      </c>
      <c r="X21" s="11">
        <f t="shared" si="30"/>
        <v>1.0718117647058825</v>
      </c>
      <c r="Y21" s="11">
        <f t="shared" si="30"/>
        <v>0.34411764705882358</v>
      </c>
      <c r="Z21" s="11">
        <f t="shared" si="30"/>
        <v>27.469635294117648</v>
      </c>
      <c r="AA21" s="11">
        <f t="shared" si="30"/>
        <v>2.0140588235294121</v>
      </c>
      <c r="AB21" s="11">
        <f t="shared" si="30"/>
        <v>9.3165176470588218</v>
      </c>
      <c r="AC21" s="11">
        <f>AVERAGE(AC2:AC18)</f>
        <v>2.9911764705882353</v>
      </c>
      <c r="AD21" s="11">
        <f t="shared" si="30"/>
        <v>46.507858823529403</v>
      </c>
      <c r="AE21" s="17">
        <f>AVERAGE(AE2:AE18)</f>
        <v>6.8979596866944624</v>
      </c>
      <c r="AF21" s="11">
        <f t="shared" si="29"/>
        <v>12.154705882352939</v>
      </c>
      <c r="AG21" s="11">
        <f t="shared" si="29"/>
        <v>2.3582352941176477</v>
      </c>
      <c r="AH21" s="11">
        <f t="shared" si="29"/>
        <v>0.89117647058823535</v>
      </c>
      <c r="AI21" s="11">
        <f>AVERAGE(AI2:AI18)</f>
        <v>4.1223529411764703</v>
      </c>
      <c r="AJ21" s="11">
        <f t="shared" si="29"/>
        <v>1.3235294117647058</v>
      </c>
      <c r="AK21" s="11">
        <f t="shared" si="29"/>
        <v>20.849999999999994</v>
      </c>
      <c r="AL21" s="11">
        <f t="shared" si="29"/>
        <v>2.0905484078571428</v>
      </c>
      <c r="AM21" s="11">
        <f t="shared" si="29"/>
        <v>0.6469714757142857</v>
      </c>
      <c r="AN21" s="11">
        <f t="shared" si="29"/>
        <v>2.8892456778571431</v>
      </c>
      <c r="AO21" s="11">
        <f>AVERAGE(AO2:AO18)</f>
        <v>5.7780667834392849</v>
      </c>
      <c r="AP21" s="11">
        <f t="shared" si="29"/>
        <v>342.30730390915801</v>
      </c>
      <c r="AQ21" s="11">
        <f t="shared" si="29"/>
        <v>356.45503397150969</v>
      </c>
      <c r="AR21" s="11">
        <f t="shared" si="29"/>
        <v>17.055685764521638</v>
      </c>
      <c r="AS21" s="11">
        <f t="shared" si="29"/>
        <v>5.0514232427164805</v>
      </c>
      <c r="AT21" s="17">
        <f>AVERAGE(AT2:AT18)</f>
        <v>82.740000000000009</v>
      </c>
      <c r="AU21" s="17">
        <f t="shared" si="29"/>
        <v>46.76443670774912</v>
      </c>
      <c r="AV21" s="17">
        <f>AVERAGE(AV2:AV18)</f>
        <v>35.992658125609722</v>
      </c>
      <c r="AW21" s="17">
        <f>AVERAGE(AW2:AW18)</f>
        <v>8.1706259547468267</v>
      </c>
      <c r="AX21" s="11">
        <f t="shared" si="29"/>
        <v>46.5</v>
      </c>
      <c r="AY21" s="11">
        <f t="shared" si="29"/>
        <v>35.6</v>
      </c>
      <c r="AZ21" s="11">
        <f t="shared" si="29"/>
        <v>16</v>
      </c>
      <c r="BA21" s="16"/>
      <c r="BB21" s="16"/>
      <c r="BC21" s="11">
        <f>AVERAGE(BC2:BC18)</f>
        <v>6191146.5</v>
      </c>
      <c r="BD21" s="16"/>
      <c r="BE21" s="16"/>
      <c r="BF21" s="25">
        <f t="shared" ref="BF21:BM21" si="31">AVERAGE(BF2:BF18)</f>
        <v>62276490.149999999</v>
      </c>
      <c r="BG21" s="25">
        <f t="shared" si="31"/>
        <v>2236143.6365082702</v>
      </c>
      <c r="BH21" s="25">
        <f t="shared" si="31"/>
        <v>52726324.132356286</v>
      </c>
      <c r="BI21" s="25">
        <f t="shared" si="31"/>
        <v>12131997.554151986</v>
      </c>
      <c r="BJ21" s="26">
        <f t="shared" si="31"/>
        <v>2322.9130825949997</v>
      </c>
      <c r="BK21" s="26">
        <f t="shared" si="31"/>
        <v>83.408157641758464</v>
      </c>
      <c r="BL21" s="26">
        <f t="shared" si="31"/>
        <v>1966.6918901368899</v>
      </c>
      <c r="BM21" s="26">
        <f t="shared" si="31"/>
        <v>452.52350876986907</v>
      </c>
      <c r="BN21" s="16"/>
      <c r="BO21" s="16"/>
      <c r="BP21" s="13"/>
      <c r="CX21" s="16"/>
      <c r="CY21" s="16"/>
      <c r="CZ21" s="13"/>
      <c r="EH21" s="13"/>
    </row>
    <row r="22" spans="1:171" x14ac:dyDescent="0.3">
      <c r="A22" t="s">
        <v>2</v>
      </c>
      <c r="B22" t="s">
        <v>14</v>
      </c>
      <c r="C22" t="s">
        <v>16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11</v>
      </c>
      <c r="Z22" t="s">
        <v>11</v>
      </c>
      <c r="AA22" t="s">
        <v>11</v>
      </c>
      <c r="AB22" t="s">
        <v>11</v>
      </c>
      <c r="AC22" s="3" t="s">
        <v>11</v>
      </c>
      <c r="AD22" s="3" t="s">
        <v>11</v>
      </c>
      <c r="AE22" s="3" t="s">
        <v>11</v>
      </c>
      <c r="AF22" t="s">
        <v>11</v>
      </c>
      <c r="AG22" t="s">
        <v>11</v>
      </c>
      <c r="AH22" t="s">
        <v>11</v>
      </c>
      <c r="AI22" t="s">
        <v>11</v>
      </c>
      <c r="AJ22" t="s">
        <v>11</v>
      </c>
      <c r="AK22" t="s">
        <v>11</v>
      </c>
      <c r="AL22" s="1" t="s">
        <v>9</v>
      </c>
      <c r="AM22" s="1" t="s">
        <v>9</v>
      </c>
      <c r="AN22" s="1" t="s">
        <v>9</v>
      </c>
      <c r="AO22" s="1" t="s">
        <v>11</v>
      </c>
      <c r="AP22" s="1" t="s">
        <v>11</v>
      </c>
      <c r="AQ22" s="1" t="s">
        <v>11</v>
      </c>
      <c r="AR22" s="1" t="s">
        <v>11</v>
      </c>
      <c r="AS22" s="1" t="s">
        <v>11</v>
      </c>
      <c r="AT22" s="15" t="s">
        <v>19</v>
      </c>
      <c r="AU22" s="15" t="s">
        <v>11</v>
      </c>
      <c r="AV22" s="15" t="s">
        <v>11</v>
      </c>
      <c r="AW22" s="15" t="s">
        <v>11</v>
      </c>
      <c r="AX22" s="15" t="s">
        <v>19</v>
      </c>
      <c r="AY22" s="15" t="s">
        <v>19</v>
      </c>
      <c r="AZ22" s="15" t="s">
        <v>19</v>
      </c>
      <c r="BA22" s="15" t="s">
        <v>19</v>
      </c>
      <c r="BB22" s="15" t="s">
        <v>19</v>
      </c>
      <c r="BC22" s="15" t="s">
        <v>166</v>
      </c>
      <c r="BD22" s="15" t="s">
        <v>166</v>
      </c>
      <c r="BE22" s="15" t="s">
        <v>166</v>
      </c>
      <c r="BF22" s="20" t="s">
        <v>159</v>
      </c>
      <c r="BG22" s="20" t="s">
        <v>158</v>
      </c>
      <c r="BH22" s="20" t="s">
        <v>161</v>
      </c>
      <c r="BI22" s="20" t="s">
        <v>160</v>
      </c>
      <c r="BJ22" s="15"/>
      <c r="BK22" s="15"/>
      <c r="BL22" s="15"/>
      <c r="BM22" s="15"/>
      <c r="BN22" s="14" t="s">
        <v>153</v>
      </c>
      <c r="BO22" s="14"/>
      <c r="BP22" s="14" t="s">
        <v>153</v>
      </c>
      <c r="BQ22" s="14" t="s">
        <v>153</v>
      </c>
      <c r="BR22" s="14" t="s">
        <v>153</v>
      </c>
      <c r="BS22" s="14" t="s">
        <v>153</v>
      </c>
      <c r="BT22" s="14" t="s">
        <v>153</v>
      </c>
      <c r="BU22" s="14" t="s">
        <v>153</v>
      </c>
      <c r="BV22" s="14"/>
      <c r="BW22" s="14" t="s">
        <v>153</v>
      </c>
      <c r="BX22" s="14"/>
      <c r="BY22" s="14" t="s">
        <v>153</v>
      </c>
      <c r="BZ22" s="14" t="s">
        <v>153</v>
      </c>
      <c r="CA22" s="14" t="s">
        <v>153</v>
      </c>
      <c r="CB22" s="14" t="s">
        <v>153</v>
      </c>
      <c r="CC22" s="14" t="s">
        <v>153</v>
      </c>
      <c r="CD22" s="14" t="s">
        <v>153</v>
      </c>
      <c r="CE22" s="14" t="s">
        <v>153</v>
      </c>
      <c r="CF22" s="14" t="s">
        <v>153</v>
      </c>
      <c r="CG22" s="14"/>
      <c r="CH22" s="14" t="s">
        <v>153</v>
      </c>
      <c r="CI22" s="14" t="s">
        <v>153</v>
      </c>
      <c r="CJ22" s="14" t="s">
        <v>153</v>
      </c>
      <c r="CK22" s="14" t="s">
        <v>153</v>
      </c>
      <c r="CL22" s="14" t="s">
        <v>153</v>
      </c>
      <c r="CM22" s="14" t="s">
        <v>153</v>
      </c>
      <c r="CN22" s="14" t="s">
        <v>153</v>
      </c>
      <c r="CO22" s="14" t="s">
        <v>153</v>
      </c>
      <c r="CP22" s="14"/>
      <c r="CQ22" s="14" t="s">
        <v>153</v>
      </c>
      <c r="CR22" s="14" t="s">
        <v>153</v>
      </c>
      <c r="CS22" s="14" t="s">
        <v>153</v>
      </c>
      <c r="CT22" s="14" t="s">
        <v>153</v>
      </c>
      <c r="CU22" s="14" t="s">
        <v>153</v>
      </c>
      <c r="CV22" s="14" t="s">
        <v>153</v>
      </c>
      <c r="CW22" s="14" t="s">
        <v>153</v>
      </c>
      <c r="CX22" s="14" t="s">
        <v>153</v>
      </c>
      <c r="CY22" s="14"/>
      <c r="CZ22" s="14" t="s">
        <v>153</v>
      </c>
      <c r="DA22" s="14" t="s">
        <v>153</v>
      </c>
      <c r="DB22" s="14" t="s">
        <v>153</v>
      </c>
      <c r="DC22" s="14" t="s">
        <v>153</v>
      </c>
      <c r="DD22" s="14" t="s">
        <v>153</v>
      </c>
      <c r="DE22" s="14" t="s">
        <v>153</v>
      </c>
      <c r="DF22" s="14"/>
      <c r="DG22" s="14" t="s">
        <v>153</v>
      </c>
      <c r="DH22" s="14"/>
      <c r="DI22" s="14" t="s">
        <v>153</v>
      </c>
      <c r="DJ22" s="14" t="s">
        <v>153</v>
      </c>
      <c r="DK22" s="14" t="s">
        <v>153</v>
      </c>
      <c r="DL22" s="14"/>
      <c r="DM22" s="14" t="s">
        <v>153</v>
      </c>
      <c r="DN22" s="14" t="s">
        <v>153</v>
      </c>
      <c r="DO22" s="14" t="s">
        <v>153</v>
      </c>
      <c r="DP22" s="14" t="s">
        <v>153</v>
      </c>
      <c r="DQ22" s="14"/>
      <c r="DR22" s="14" t="s">
        <v>153</v>
      </c>
      <c r="DS22" s="14" t="s">
        <v>153</v>
      </c>
      <c r="DT22" s="14"/>
      <c r="DU22" s="14"/>
      <c r="DV22" s="14"/>
      <c r="DW22" s="14" t="s">
        <v>153</v>
      </c>
      <c r="DX22" s="14" t="s">
        <v>153</v>
      </c>
      <c r="DY22" s="14" t="s">
        <v>153</v>
      </c>
      <c r="DZ22" s="14"/>
      <c r="EA22" s="14" t="s">
        <v>153</v>
      </c>
      <c r="EB22" s="14" t="s">
        <v>153</v>
      </c>
      <c r="EC22" s="14" t="s">
        <v>153</v>
      </c>
      <c r="ED22" s="14"/>
      <c r="EE22" s="14"/>
      <c r="EF22" s="14" t="s">
        <v>153</v>
      </c>
      <c r="EG22" s="14" t="s">
        <v>153</v>
      </c>
      <c r="EH22" s="14" t="s">
        <v>153</v>
      </c>
      <c r="EI22" s="14" t="s">
        <v>153</v>
      </c>
      <c r="EJ22" s="14" t="s">
        <v>153</v>
      </c>
      <c r="EK22" s="14" t="s">
        <v>153</v>
      </c>
      <c r="EL22" s="14" t="s">
        <v>153</v>
      </c>
      <c r="EM22" s="14" t="s">
        <v>153</v>
      </c>
      <c r="EN22" s="14" t="s">
        <v>153</v>
      </c>
      <c r="EO22" s="14" t="s">
        <v>153</v>
      </c>
      <c r="EP22" s="14" t="s">
        <v>153</v>
      </c>
      <c r="EQ22" s="14" t="s">
        <v>153</v>
      </c>
      <c r="ER22" s="14" t="s">
        <v>153</v>
      </c>
      <c r="ES22" s="14" t="s">
        <v>153</v>
      </c>
      <c r="ET22" s="14" t="s">
        <v>153</v>
      </c>
      <c r="EU22" s="14" t="s">
        <v>153</v>
      </c>
      <c r="EV22" s="14" t="s">
        <v>153</v>
      </c>
      <c r="EW22" s="14" t="s">
        <v>153</v>
      </c>
      <c r="EX22" s="14" t="s">
        <v>153</v>
      </c>
      <c r="EY22" s="14" t="s">
        <v>153</v>
      </c>
      <c r="EZ22" s="14" t="s">
        <v>153</v>
      </c>
      <c r="FA22" s="14" t="s">
        <v>153</v>
      </c>
      <c r="FB22" s="14" t="s">
        <v>153</v>
      </c>
      <c r="FC22" s="14" t="s">
        <v>153</v>
      </c>
      <c r="FD22" s="14" t="s">
        <v>153</v>
      </c>
      <c r="FE22" s="14" t="s">
        <v>153</v>
      </c>
      <c r="FF22" s="14" t="s">
        <v>153</v>
      </c>
      <c r="FG22" s="14" t="s">
        <v>153</v>
      </c>
      <c r="FH22" s="14" t="s">
        <v>153</v>
      </c>
      <c r="FI22" s="14" t="s">
        <v>153</v>
      </c>
      <c r="FJ22" s="14" t="s">
        <v>153</v>
      </c>
      <c r="FK22" s="14" t="s">
        <v>153</v>
      </c>
      <c r="FL22" s="14" t="s">
        <v>153</v>
      </c>
      <c r="FM22" s="14" t="s">
        <v>153</v>
      </c>
      <c r="FN22" s="14" t="s">
        <v>153</v>
      </c>
      <c r="FO22" s="14" t="s">
        <v>153</v>
      </c>
    </row>
    <row r="23" spans="1:171" x14ac:dyDescent="0.3">
      <c r="A23" t="s">
        <v>13</v>
      </c>
      <c r="B23" t="s">
        <v>17</v>
      </c>
      <c r="C23" t="s">
        <v>15</v>
      </c>
      <c r="U23" t="s">
        <v>18</v>
      </c>
      <c r="AR23" s="14"/>
      <c r="AS23" s="15"/>
      <c r="AT23" s="15"/>
      <c r="AU23" s="15"/>
      <c r="AV23" s="15"/>
      <c r="AW23" s="15"/>
      <c r="AX23" s="15"/>
      <c r="AY23" s="15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/>
      <c r="CX23" s="14"/>
      <c r="CY23" s="14"/>
    </row>
    <row r="24" spans="1:171" x14ac:dyDescent="0.3">
      <c r="AR24" s="14"/>
      <c r="AS24" s="15"/>
      <c r="AT24" s="15"/>
      <c r="AU24" s="15"/>
      <c r="AV24" s="15"/>
      <c r="AW24" s="15"/>
      <c r="AX24" s="21"/>
      <c r="AY24" s="21"/>
      <c r="AZ24" s="21"/>
      <c r="BA24" s="21"/>
      <c r="BB24" s="21"/>
      <c r="BC24" s="21"/>
      <c r="BD24" s="21"/>
      <c r="BE24" s="21"/>
      <c r="BF24" s="21"/>
      <c r="BG24" s="22"/>
      <c r="BH24" s="14"/>
      <c r="BI24" s="14"/>
      <c r="BJ24" s="14"/>
      <c r="BK24" s="14"/>
      <c r="BL24" s="14"/>
      <c r="BM24" s="14"/>
      <c r="BN24" s="14"/>
      <c r="BO24" s="14"/>
      <c r="BP24" s="14"/>
      <c r="BQ24"/>
      <c r="CX24" s="14"/>
      <c r="CY24" s="14"/>
    </row>
    <row r="25" spans="1:171" x14ac:dyDescent="0.3"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CX25" s="14"/>
      <c r="CY25" s="14"/>
    </row>
    <row r="26" spans="1:171" x14ac:dyDescent="0.3"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CX26" s="14"/>
      <c r="CY26" s="14"/>
    </row>
    <row r="27" spans="1:171" x14ac:dyDescent="0.3">
      <c r="CX27"/>
      <c r="CY27"/>
    </row>
    <row r="28" spans="1:171" x14ac:dyDescent="0.3">
      <c r="CX28" s="14"/>
      <c r="CY28" s="14"/>
    </row>
  </sheetData>
  <hyperlinks>
    <hyperlink ref="BF22" r:id="rId1" xr:uid="{6ECC1BC1-6A9D-47DB-A7F7-9CB27B0DD369}"/>
    <hyperlink ref="BI22" r:id="rId2" xr:uid="{EDB87DA1-D9E3-4479-B32D-C2DC72BFD960}"/>
    <hyperlink ref="BH22" r:id="rId3" xr:uid="{ABCC75A9-9223-46DE-B255-B5C0DF62A92C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2022-10-09T15:21:33Z</dcterms:created>
  <dcterms:modified xsi:type="dcterms:W3CDTF">2024-04-03T07:43:15Z</dcterms:modified>
</cp:coreProperties>
</file>