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-Computer-Engineering\CMPE1400-Semiconductors\Semiconductors-Private\n-Operational-Amplifiers\m-Frequency-Response-and-Filters\"/>
    </mc:Choice>
  </mc:AlternateContent>
  <xr:revisionPtr revIDLastSave="0" documentId="13_ncr:1_{48998361-E725-468E-A08B-6DAC66B2229B}" xr6:coauthVersionLast="47" xr6:coauthVersionMax="47" xr10:uidLastSave="{00000000-0000-0000-0000-000000000000}"/>
  <bookViews>
    <workbookView xWindow="-96" yWindow="-96" windowWidth="23232" windowHeight="12552" tabRatio="946" activeTab="5" xr2:uid="{A836C8EE-5F87-499F-8280-F517B9E3A373}"/>
  </bookViews>
  <sheets>
    <sheet name="Les-Intro-P2-Low-Pass" sheetId="3" r:id="rId1"/>
    <sheet name="Les-Freq-Issue-P2-Low-Pass-WE" sheetId="8" r:id="rId2"/>
    <sheet name="Les-Freq-Issue-P2-Low-Pass-Q" sheetId="11" r:id="rId3"/>
    <sheet name="Les-Freq-Issue-P2-High-Pass-WE" sheetId="9" r:id="rId4"/>
    <sheet name="Les-Freq-Issue-P2-High-Pass-Q" sheetId="12" r:id="rId5"/>
    <sheet name="Project6-High-Pass" sheetId="1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3" l="1"/>
  <c r="F8" i="13" s="1"/>
  <c r="D5" i="13"/>
  <c r="D6" i="13"/>
  <c r="D3" i="13"/>
  <c r="D2" i="13"/>
  <c r="B11" i="13"/>
  <c r="B9" i="13"/>
  <c r="B7" i="13"/>
  <c r="B4" i="13"/>
  <c r="F11" i="12"/>
  <c r="F8" i="12"/>
  <c r="D8" i="12"/>
  <c r="D6" i="12"/>
  <c r="D3" i="12"/>
  <c r="D2" i="12"/>
  <c r="D4" i="12" s="1"/>
  <c r="B11" i="12"/>
  <c r="B9" i="12"/>
  <c r="B7" i="12"/>
  <c r="D5" i="12"/>
  <c r="B4" i="12"/>
  <c r="F8" i="11"/>
  <c r="F11" i="11"/>
  <c r="D5" i="11"/>
  <c r="D2" i="11"/>
  <c r="D4" i="11" s="1"/>
  <c r="D6" i="11"/>
  <c r="B11" i="11"/>
  <c r="B9" i="11"/>
  <c r="D8" i="11"/>
  <c r="B7" i="11"/>
  <c r="B4" i="11"/>
  <c r="D3" i="11"/>
  <c r="D17" i="8"/>
  <c r="D14" i="8"/>
  <c r="D11" i="8"/>
  <c r="D9" i="8"/>
  <c r="D8" i="8"/>
  <c r="D14" i="9"/>
  <c r="D13" i="9"/>
  <c r="D6" i="9"/>
  <c r="D5" i="9"/>
  <c r="D3" i="9"/>
  <c r="D2" i="9"/>
  <c r="D16" i="8"/>
  <c r="D13" i="8"/>
  <c r="D6" i="8"/>
  <c r="D5" i="8"/>
  <c r="D3" i="8"/>
  <c r="D2" i="8"/>
  <c r="D8" i="9"/>
  <c r="B11" i="9"/>
  <c r="B9" i="9"/>
  <c r="B7" i="9"/>
  <c r="B4" i="9"/>
  <c r="B11" i="8"/>
  <c r="B4" i="8"/>
  <c r="B9" i="8"/>
  <c r="B7" i="8"/>
  <c r="D7" i="3"/>
  <c r="C7" i="3"/>
  <c r="C10" i="3"/>
  <c r="B10" i="3"/>
  <c r="D9" i="3"/>
  <c r="D4" i="3"/>
  <c r="C6" i="3"/>
  <c r="C4" i="3"/>
  <c r="B4" i="3"/>
  <c r="D2" i="3"/>
  <c r="D6" i="3" s="1"/>
  <c r="D10" i="3" l="1"/>
  <c r="C7" i="13"/>
  <c r="D4" i="13"/>
  <c r="D9" i="13"/>
  <c r="C9" i="13"/>
  <c r="D7" i="13"/>
  <c r="C4" i="13"/>
  <c r="C7" i="12"/>
  <c r="D9" i="12"/>
  <c r="D7" i="12"/>
  <c r="C4" i="12"/>
  <c r="C9" i="12"/>
  <c r="C7" i="11"/>
  <c r="D9" i="11"/>
  <c r="C4" i="11"/>
  <c r="C9" i="11"/>
  <c r="D7" i="11"/>
  <c r="D7" i="8"/>
  <c r="C7" i="8"/>
  <c r="C4" i="8"/>
  <c r="D4" i="9"/>
  <c r="D9" i="9" s="1"/>
  <c r="C7" i="9"/>
  <c r="D7" i="9"/>
  <c r="C4" i="9"/>
  <c r="D4" i="8"/>
  <c r="D16" i="13" l="1"/>
  <c r="C16" i="13"/>
  <c r="D13" i="13"/>
  <c r="C13" i="13"/>
  <c r="D17" i="13"/>
  <c r="D11" i="13"/>
  <c r="F11" i="13" s="1"/>
  <c r="C11" i="13"/>
  <c r="D14" i="13"/>
  <c r="C14" i="13"/>
  <c r="C17" i="13"/>
  <c r="D16" i="12"/>
  <c r="C16" i="12"/>
  <c r="D13" i="12"/>
  <c r="C13" i="12"/>
  <c r="D17" i="12"/>
  <c r="D11" i="12"/>
  <c r="C17" i="12"/>
  <c r="C11" i="12"/>
  <c r="D14" i="12"/>
  <c r="C14" i="12"/>
  <c r="D17" i="11"/>
  <c r="D11" i="11"/>
  <c r="C17" i="11"/>
  <c r="C11" i="11"/>
  <c r="D14" i="11"/>
  <c r="C14" i="11"/>
  <c r="D16" i="11"/>
  <c r="C16" i="11"/>
  <c r="D13" i="11"/>
  <c r="C13" i="11"/>
  <c r="D16" i="9"/>
  <c r="C16" i="9"/>
  <c r="C13" i="9"/>
  <c r="D11" i="9"/>
  <c r="D17" i="9"/>
  <c r="C16" i="8"/>
  <c r="C13" i="8"/>
  <c r="C9" i="8"/>
  <c r="C9" i="9"/>
  <c r="C17" i="9"/>
  <c r="C11" i="9"/>
  <c r="C14" i="9"/>
  <c r="C17" i="8" l="1"/>
  <c r="C11" i="8"/>
  <c r="C14" i="8"/>
</calcChain>
</file>

<file path=xl/sharedStrings.xml><?xml version="1.0" encoding="utf-8"?>
<sst xmlns="http://schemas.openxmlformats.org/spreadsheetml/2006/main" count="216" uniqueCount="52">
  <si>
    <t>Units</t>
  </si>
  <si>
    <t>Symbol</t>
  </si>
  <si>
    <t>Description or Formula</t>
  </si>
  <si>
    <t>Value</t>
  </si>
  <si>
    <t>Comment</t>
  </si>
  <si>
    <t>ohm</t>
  </si>
  <si>
    <t>Mobius Q</t>
  </si>
  <si>
    <t>2a</t>
  </si>
  <si>
    <t>3a</t>
  </si>
  <si>
    <t>4a</t>
  </si>
  <si>
    <t>1a</t>
  </si>
  <si>
    <t>-</t>
  </si>
  <si>
    <t>(</t>
  </si>
  <si>
    <t>)</t>
  </si>
  <si>
    <t>+</t>
  </si>
  <si>
    <t>*</t>
  </si>
  <si>
    <t>/</t>
  </si>
  <si>
    <t>sqrt</t>
  </si>
  <si>
    <t>fc</t>
  </si>
  <si>
    <t>Hz</t>
  </si>
  <si>
    <t>Vp</t>
  </si>
  <si>
    <t>Vout_cutoff</t>
  </si>
  <si>
    <t>Vout_pass</t>
  </si>
  <si>
    <t>f20dbdown</t>
  </si>
  <si>
    <t>freq 20 db down from cutoff = 10 times</t>
  </si>
  <si>
    <t>Vout_20dbdown</t>
  </si>
  <si>
    <t>R</t>
  </si>
  <si>
    <t>C</t>
  </si>
  <si>
    <t>Farad</t>
  </si>
  <si>
    <t>cutoff frequency (3db down or half power)</t>
  </si>
  <si>
    <t>Vout 20 db down from pass band region = 1/10</t>
  </si>
  <si>
    <t>Rf</t>
  </si>
  <si>
    <t>Ri</t>
  </si>
  <si>
    <t>Av</t>
  </si>
  <si>
    <t>Vp-p</t>
  </si>
  <si>
    <t>Vout_fc</t>
  </si>
  <si>
    <t>Vin_pass</t>
  </si>
  <si>
    <t>Vin at pass band region (1/10*fc)</t>
  </si>
  <si>
    <t>INVERTED</t>
  </si>
  <si>
    <t>f_one_decade</t>
  </si>
  <si>
    <t>Vout_one_decade</t>
  </si>
  <si>
    <t>f_one_octave</t>
  </si>
  <si>
    <t>Vout_one_octave</t>
  </si>
  <si>
    <t>freq one decade before cutoff = 1/10</t>
  </si>
  <si>
    <t>freq one octave before cutoff = 1/2</t>
  </si>
  <si>
    <t>Vout one octave before pass band region = 1/2</t>
  </si>
  <si>
    <t>Vout one decade before pass band region = 1/10</t>
  </si>
  <si>
    <t>freq one decade after cutoff = *10</t>
  </si>
  <si>
    <t>Vout one decade after pass band region = 1/10</t>
  </si>
  <si>
    <t>Vout one octave after pass band region = 1/2</t>
  </si>
  <si>
    <t>freq one octave after cutoff = *2</t>
  </si>
  <si>
    <t>at the pass band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</si>
</sst>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0E+0"/>
    <numFmt numFmtId="165" formatCode="##0.00E+0"/>
    <numFmt numFmtId="166" formatCode="0.0"/>
  </numFmts>
  <fonts count="1" x14ac:knownFonts="1"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166" fontId="0" fillId="2" borderId="0" xfId="0" applyNumberFormat="1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F3D1D-6C1C-4401-89D7-5ED6879BF7D0}">
  <dimension ref="A1:P10"/>
  <sheetViews>
    <sheetView workbookViewId="0">
      <selection activeCell="C23" sqref="C23"/>
    </sheetView>
  </sheetViews>
  <sheetFormatPr defaultRowHeight="15.6" x14ac:dyDescent="0.6"/>
  <cols>
    <col min="1" max="1" width="13.6484375" style="1" bestFit="1" customWidth="1"/>
    <col min="2" max="2" width="37.44921875" style="1" bestFit="1" customWidth="1"/>
    <col min="3" max="3" width="18.09765625" style="1" bestFit="1" customWidth="1"/>
    <col min="4" max="4" width="8.1484375" style="1" bestFit="1" customWidth="1"/>
    <col min="5" max="5" width="5.25" style="1" bestFit="1" customWidth="1"/>
    <col min="6" max="6" width="8.19921875" style="1" bestFit="1" customWidth="1"/>
    <col min="7" max="7" width="20.84765625" style="1" bestFit="1" customWidth="1"/>
    <col min="8" max="8" width="8.296875" style="1" bestFit="1" customWidth="1"/>
    <col min="9" max="16384" width="8.796875" style="1"/>
  </cols>
  <sheetData>
    <row r="1" spans="1:16" x14ac:dyDescent="0.6">
      <c r="A1" s="1" t="s">
        <v>1</v>
      </c>
      <c r="B1" s="1" t="s">
        <v>2</v>
      </c>
      <c r="D1" s="1" t="s">
        <v>3</v>
      </c>
      <c r="E1" s="1" t="s">
        <v>0</v>
      </c>
      <c r="F1" s="1" t="s">
        <v>6</v>
      </c>
      <c r="G1" s="1" t="s">
        <v>4</v>
      </c>
      <c r="J1" s="1" t="s">
        <v>12</v>
      </c>
      <c r="K1" s="1" t="s">
        <v>13</v>
      </c>
      <c r="L1" s="1" t="s">
        <v>14</v>
      </c>
      <c r="M1" s="1" t="s">
        <v>11</v>
      </c>
      <c r="N1" s="1" t="s">
        <v>15</v>
      </c>
      <c r="O1" s="1" t="s">
        <v>16</v>
      </c>
      <c r="P1" s="1" t="s">
        <v>17</v>
      </c>
    </row>
    <row r="2" spans="1:16" x14ac:dyDescent="0.6">
      <c r="A2" s="1" t="s">
        <v>18</v>
      </c>
      <c r="B2" s="1" t="s">
        <v>29</v>
      </c>
      <c r="D2" s="3" t="str">
        <f>TEXT(3000,"##0E+0")</f>
        <v>3E+3</v>
      </c>
      <c r="E2" s="1" t="s">
        <v>19</v>
      </c>
      <c r="F2" s="2">
        <v>1</v>
      </c>
    </row>
    <row r="3" spans="1:16" x14ac:dyDescent="0.6">
      <c r="A3" s="1" t="s">
        <v>22</v>
      </c>
      <c r="B3" s="1" t="s">
        <v>51</v>
      </c>
      <c r="D3" s="2">
        <v>5</v>
      </c>
      <c r="E3" s="1" t="s">
        <v>20</v>
      </c>
      <c r="F3" s="1">
        <v>1</v>
      </c>
    </row>
    <row r="4" spans="1:16" x14ac:dyDescent="0.6">
      <c r="A4" s="1" t="s">
        <v>21</v>
      </c>
      <c r="B4" s="5" t="str">
        <f>_xlfn.CONCAT(A3,O1,P1,J1,"2",K1)</f>
        <v>Vout_pass/sqrt(2)</v>
      </c>
      <c r="C4" s="1" t="str">
        <f>_xlfn.CONCAT(D3,O1,P1,J1,"2",K1)</f>
        <v>5/sqrt(2)</v>
      </c>
      <c r="D4" s="6" t="str">
        <f>TEXT(5/SQRT(2),"0.00")</f>
        <v>3.54</v>
      </c>
      <c r="E4" s="1" t="s">
        <v>20</v>
      </c>
      <c r="F4" s="1" t="s">
        <v>10</v>
      </c>
    </row>
    <row r="6" spans="1:16" x14ac:dyDescent="0.6">
      <c r="A6" s="1" t="s">
        <v>23</v>
      </c>
      <c r="B6" s="1" t="s">
        <v>24</v>
      </c>
      <c r="C6" s="1" t="str">
        <f>_xlfn.CONCAT("10",N1,J1,D2,K1)</f>
        <v>10*(3E+3)</v>
      </c>
      <c r="D6" s="7" t="str">
        <f>TEXT(10*D2,"##0E+0")</f>
        <v>30E+3</v>
      </c>
      <c r="E6" s="1" t="s">
        <v>19</v>
      </c>
      <c r="F6" s="1" t="s">
        <v>7</v>
      </c>
    </row>
    <row r="7" spans="1:16" x14ac:dyDescent="0.6">
      <c r="A7" s="1" t="s">
        <v>25</v>
      </c>
      <c r="B7" s="1" t="s">
        <v>30</v>
      </c>
      <c r="C7" s="1" t="str">
        <f>_xlfn.CONCAT(D3,O1,"10")</f>
        <v>5/10</v>
      </c>
      <c r="D7" s="4">
        <f>D3/10</f>
        <v>0.5</v>
      </c>
      <c r="E7" s="1" t="s">
        <v>20</v>
      </c>
      <c r="F7" s="1" t="s">
        <v>8</v>
      </c>
    </row>
    <row r="9" spans="1:16" x14ac:dyDescent="0.6">
      <c r="A9" s="1" t="s">
        <v>26</v>
      </c>
      <c r="D9" s="1" t="str">
        <f>TEXT(10000,"##0E+0")</f>
        <v>10E+3</v>
      </c>
      <c r="E9" s="1" t="s">
        <v>5</v>
      </c>
      <c r="F9" s="1">
        <v>4</v>
      </c>
    </row>
    <row r="10" spans="1:16" x14ac:dyDescent="0.6">
      <c r="A10" s="1" t="s">
        <v>27</v>
      </c>
      <c r="B10" s="5" t="str">
        <f>_xlfn.CONCAT("1",O1,J1,"2",N1,"pi",N1,A9,N1,A2,K1)</f>
        <v>1/(2*pi*R*fc)</v>
      </c>
      <c r="C10" s="1" t="str">
        <f>_xlfn.CONCAT("1",O1,J1,"2",N1,"pi",N1,D9,N1,D2,K1)</f>
        <v>1/(2*pi*10E+3*3E+3)</v>
      </c>
      <c r="D10" s="8">
        <f>1/(2*PI()*D9*D2)</f>
        <v>5.3051647697298447E-9</v>
      </c>
      <c r="E10" s="1" t="s">
        <v>28</v>
      </c>
      <c r="F10" s="1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C7473-76FB-48A3-B62D-97B1E3CC9587}">
  <dimension ref="A1:G17"/>
  <sheetViews>
    <sheetView workbookViewId="0">
      <selection activeCell="D23" sqref="D23"/>
    </sheetView>
  </sheetViews>
  <sheetFormatPr defaultRowHeight="15.6" x14ac:dyDescent="0.6"/>
  <cols>
    <col min="1" max="1" width="20.19921875" style="1" bestFit="1" customWidth="1"/>
    <col min="2" max="2" width="42.296875" style="1" bestFit="1" customWidth="1"/>
    <col min="3" max="3" width="25.19921875" style="1" bestFit="1" customWidth="1"/>
    <col min="4" max="4" width="8.75" style="1" bestFit="1" customWidth="1"/>
    <col min="5" max="5" width="5.25" style="1" bestFit="1" customWidth="1"/>
    <col min="6" max="6" width="8.19921875" style="1" bestFit="1" customWidth="1"/>
    <col min="7" max="7" width="8.69921875" style="1" bestFit="1" customWidth="1"/>
    <col min="8" max="8" width="8.296875" style="1" bestFit="1" customWidth="1"/>
    <col min="9" max="16384" width="8.796875" style="1"/>
  </cols>
  <sheetData>
    <row r="1" spans="1:7" x14ac:dyDescent="0.6">
      <c r="A1" s="1" t="s">
        <v>1</v>
      </c>
      <c r="B1" s="1" t="s">
        <v>2</v>
      </c>
      <c r="D1" s="1" t="s">
        <v>3</v>
      </c>
      <c r="E1" s="1" t="s">
        <v>0</v>
      </c>
      <c r="F1" s="1" t="s">
        <v>6</v>
      </c>
      <c r="G1" s="1" t="s">
        <v>4</v>
      </c>
    </row>
    <row r="2" spans="1:7" x14ac:dyDescent="0.6">
      <c r="A2" s="1" t="s">
        <v>31</v>
      </c>
      <c r="D2" s="3" t="str">
        <f>TEXT(2200,"##0.00E+0")</f>
        <v>2.20E+3</v>
      </c>
    </row>
    <row r="3" spans="1:7" x14ac:dyDescent="0.6">
      <c r="A3" s="1" t="s">
        <v>32</v>
      </c>
      <c r="D3" s="3" t="str">
        <f>TEXT(1000,"##0.00E+0")</f>
        <v>1.00E+3</v>
      </c>
    </row>
    <row r="4" spans="1:7" x14ac:dyDescent="0.6">
      <c r="A4" s="1" t="s">
        <v>33</v>
      </c>
      <c r="B4" s="1" t="str">
        <f>_xlfn.CONCAT(A2,"/",A3," inverted")</f>
        <v>Rf/Ri inverted</v>
      </c>
      <c r="C4" s="1" t="str">
        <f>_xlfn.CONCAT("(",D2,")/(",D3,")")</f>
        <v>(2.20E+3)/(1.00E+3)</v>
      </c>
      <c r="D4" s="9">
        <f>D2/D3</f>
        <v>2.2000000000000002</v>
      </c>
      <c r="G4" s="1" t="s">
        <v>38</v>
      </c>
    </row>
    <row r="5" spans="1:7" x14ac:dyDescent="0.6">
      <c r="A5" s="1" t="s">
        <v>26</v>
      </c>
      <c r="D5" s="3" t="str">
        <f>TEXT(2200,"##0.00E+0")</f>
        <v>2.20E+3</v>
      </c>
      <c r="E5" s="1" t="s">
        <v>5</v>
      </c>
    </row>
    <row r="6" spans="1:7" x14ac:dyDescent="0.6">
      <c r="A6" s="1" t="s">
        <v>27</v>
      </c>
      <c r="D6" s="1" t="str">
        <f>TEXT(0.00000001,"##0.00E+0")</f>
        <v>10.00E-9</v>
      </c>
      <c r="E6" s="1" t="s">
        <v>28</v>
      </c>
    </row>
    <row r="7" spans="1:7" x14ac:dyDescent="0.6">
      <c r="A7" s="1" t="s">
        <v>18</v>
      </c>
      <c r="B7" s="5" t="str">
        <f>_xlfn.CONCAT("1/(2*pi*",A5,"*",A6,")")</f>
        <v>1/(2*pi*R*C)</v>
      </c>
      <c r="C7" s="1" t="str">
        <f>_xlfn.CONCAT("1/(2*pi*(",D5,")*(",D6,"))")</f>
        <v>1/(2*pi*(2.20E+3)*(10.00E-9))</v>
      </c>
      <c r="D7" s="7" t="str">
        <f>TEXT(1/(2*PI()*D5*D6),"##0.00E+0")</f>
        <v>7.23E+3</v>
      </c>
      <c r="E7" s="1" t="s">
        <v>19</v>
      </c>
      <c r="F7" s="2"/>
    </row>
    <row r="8" spans="1:7" x14ac:dyDescent="0.6">
      <c r="A8" s="1" t="s">
        <v>36</v>
      </c>
      <c r="B8" s="1" t="s">
        <v>37</v>
      </c>
      <c r="D8" s="3" t="str">
        <f>TEXT(0.25,"##0.00E+0")</f>
        <v>250.00E-3</v>
      </c>
      <c r="E8" s="1" t="s">
        <v>20</v>
      </c>
      <c r="F8" s="2"/>
    </row>
    <row r="9" spans="1:7" x14ac:dyDescent="0.6">
      <c r="A9" s="1" t="s">
        <v>22</v>
      </c>
      <c r="B9" s="1" t="str">
        <f>_xlfn.CONCAT(A8,"*",A4)</f>
        <v>Vin_pass*Av</v>
      </c>
      <c r="C9" s="1" t="str">
        <f>_xlfn.CONCAT("(",D8,")*(",D4,")")</f>
        <v>(250.00E-3)*(2.2)</v>
      </c>
      <c r="D9" s="7" t="str">
        <f>TEXT(D8*D4,"##0.00E+0")</f>
        <v>550.00E-3</v>
      </c>
      <c r="E9" s="1" t="s">
        <v>20</v>
      </c>
    </row>
    <row r="11" spans="1:7" x14ac:dyDescent="0.6">
      <c r="A11" s="1" t="s">
        <v>35</v>
      </c>
      <c r="B11" s="5" t="str">
        <f>_xlfn.CONCAT(A9,"/sqrt(2)")</f>
        <v>Vout_pass/sqrt(2)</v>
      </c>
      <c r="C11" s="1" t="str">
        <f>_xlfn.CONCAT("(",D9,")/sqrt(2)")</f>
        <v>(550.00E-3)/sqrt(2)</v>
      </c>
      <c r="D11" s="6" t="str">
        <f>TEXT(D9/SQRT(2),"##0.00E+0")</f>
        <v>388.91E-3</v>
      </c>
      <c r="E11" s="1" t="s">
        <v>20</v>
      </c>
    </row>
    <row r="13" spans="1:7" x14ac:dyDescent="0.6">
      <c r="A13" s="1" t="s">
        <v>39</v>
      </c>
      <c r="B13" s="1" t="s">
        <v>47</v>
      </c>
      <c r="C13" s="1" t="str">
        <f>_xlfn.CONCAT("(",D7,")*10")</f>
        <v>(7.23E+3)*10</v>
      </c>
      <c r="D13" s="7" t="str">
        <f>TEXT(D7*10,"##0.00E+0")</f>
        <v>72.30E+3</v>
      </c>
      <c r="E13" s="1" t="s">
        <v>19</v>
      </c>
    </row>
    <row r="14" spans="1:7" x14ac:dyDescent="0.6">
      <c r="A14" s="1" t="s">
        <v>40</v>
      </c>
      <c r="B14" s="1" t="s">
        <v>48</v>
      </c>
      <c r="C14" s="1" t="str">
        <f>_xlfn.CONCAT("(",D9,")/10")</f>
        <v>(550.00E-3)/10</v>
      </c>
      <c r="D14" s="6" t="str">
        <f>TEXT(D9/10,"##0.00E+0")</f>
        <v>55.00E-3</v>
      </c>
      <c r="E14" s="1" t="s">
        <v>20</v>
      </c>
    </row>
    <row r="16" spans="1:7" x14ac:dyDescent="0.6">
      <c r="A16" s="1" t="s">
        <v>41</v>
      </c>
      <c r="B16" s="1" t="s">
        <v>50</v>
      </c>
      <c r="C16" s="1" t="str">
        <f>_xlfn.CONCAT("(",D7,")*2")</f>
        <v>(7.23E+3)*2</v>
      </c>
      <c r="D16" s="7" t="str">
        <f>TEXT(D7*2,"##0.00E+0")</f>
        <v>14.46E+3</v>
      </c>
      <c r="E16" s="1" t="s">
        <v>19</v>
      </c>
    </row>
    <row r="17" spans="1:5" x14ac:dyDescent="0.6">
      <c r="A17" s="1" t="s">
        <v>42</v>
      </c>
      <c r="B17" s="1" t="s">
        <v>49</v>
      </c>
      <c r="C17" s="1" t="str">
        <f>_xlfn.CONCAT("(",D9,")/2")</f>
        <v>(550.00E-3)/2</v>
      </c>
      <c r="D17" s="6" t="str">
        <f>TEXT(D9/2,"##0.00E+0")</f>
        <v>275.00E-3</v>
      </c>
      <c r="E17" s="1" t="s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588B4-1AC1-410C-916A-3C340A4D08CE}">
  <dimension ref="A1:G17"/>
  <sheetViews>
    <sheetView workbookViewId="0">
      <selection activeCell="A18" sqref="A18"/>
    </sheetView>
  </sheetViews>
  <sheetFormatPr defaultRowHeight="15.6" x14ac:dyDescent="0.6"/>
  <cols>
    <col min="1" max="1" width="20.19921875" style="1" bestFit="1" customWidth="1"/>
    <col min="2" max="2" width="42.296875" style="1" bestFit="1" customWidth="1"/>
    <col min="3" max="3" width="26.19921875" style="1" bestFit="1" customWidth="1"/>
    <col min="4" max="4" width="8.75" style="1" bestFit="1" customWidth="1"/>
    <col min="5" max="5" width="5.25" style="1" bestFit="1" customWidth="1"/>
    <col min="6" max="6" width="8.19921875" style="1" bestFit="1" customWidth="1"/>
    <col min="7" max="7" width="8.69921875" style="1" bestFit="1" customWidth="1"/>
    <col min="8" max="8" width="8.296875" style="1" bestFit="1" customWidth="1"/>
    <col min="9" max="16384" width="8.796875" style="1"/>
  </cols>
  <sheetData>
    <row r="1" spans="1:7" x14ac:dyDescent="0.6">
      <c r="A1" s="1" t="s">
        <v>1</v>
      </c>
      <c r="B1" s="1" t="s">
        <v>2</v>
      </c>
      <c r="D1" s="1" t="s">
        <v>3</v>
      </c>
      <c r="E1" s="1" t="s">
        <v>0</v>
      </c>
      <c r="F1" s="1" t="s">
        <v>6</v>
      </c>
      <c r="G1" s="1" t="s">
        <v>4</v>
      </c>
    </row>
    <row r="2" spans="1:7" x14ac:dyDescent="0.6">
      <c r="A2" s="1" t="s">
        <v>31</v>
      </c>
      <c r="D2" s="3" t="str">
        <f>TEXT(10000,"##0.00E+0")</f>
        <v>10.00E+3</v>
      </c>
    </row>
    <row r="3" spans="1:7" x14ac:dyDescent="0.6">
      <c r="A3" s="1" t="s">
        <v>32</v>
      </c>
      <c r="D3" s="3" t="str">
        <f>TEXT(1000,"##0.00E+0")</f>
        <v>1.00E+3</v>
      </c>
    </row>
    <row r="4" spans="1:7" x14ac:dyDescent="0.6">
      <c r="A4" s="1" t="s">
        <v>33</v>
      </c>
      <c r="B4" s="1" t="str">
        <f>_xlfn.CONCAT(A2,"/",A3," inverted")</f>
        <v>Rf/Ri inverted</v>
      </c>
      <c r="C4" s="1" t="str">
        <f>_xlfn.CONCAT("(",D2,")/(",D3,")")</f>
        <v>(10.00E+3)/(1.00E+3)</v>
      </c>
      <c r="D4" s="10">
        <f>D2/D3</f>
        <v>10</v>
      </c>
      <c r="G4" s="1" t="s">
        <v>38</v>
      </c>
    </row>
    <row r="5" spans="1:7" x14ac:dyDescent="0.6">
      <c r="A5" s="1" t="s">
        <v>26</v>
      </c>
      <c r="D5" s="3" t="str">
        <f>TEXT(10000,"##0.00E+0")</f>
        <v>10.00E+3</v>
      </c>
      <c r="E5" s="1" t="s">
        <v>5</v>
      </c>
    </row>
    <row r="6" spans="1:7" x14ac:dyDescent="0.6">
      <c r="A6" s="1" t="s">
        <v>27</v>
      </c>
      <c r="D6" s="1" t="str">
        <f>TEXT(0.000000015,"##0.00E+0")</f>
        <v>15.00E-9</v>
      </c>
      <c r="E6" s="1" t="s">
        <v>28</v>
      </c>
    </row>
    <row r="7" spans="1:7" x14ac:dyDescent="0.6">
      <c r="A7" s="1" t="s">
        <v>18</v>
      </c>
      <c r="B7" s="5" t="str">
        <f>_xlfn.CONCAT("1/(2*pi*",A5,"*",A6,")")</f>
        <v>1/(2*pi*R*C)</v>
      </c>
      <c r="C7" s="1" t="str">
        <f>_xlfn.CONCAT("1/(2*pi*(",D5,")*(",D6,"))")</f>
        <v>1/(2*pi*(10.00E+3)*(15.00E-9))</v>
      </c>
      <c r="D7" s="7" t="str">
        <f>TEXT(1/(2*PI()*D5*D6),"##0.00E+0")</f>
        <v>1.06E+3</v>
      </c>
      <c r="E7" s="1" t="s">
        <v>19</v>
      </c>
      <c r="F7" s="2"/>
    </row>
    <row r="8" spans="1:7" x14ac:dyDescent="0.6">
      <c r="A8" s="1" t="s">
        <v>36</v>
      </c>
      <c r="B8" s="1" t="s">
        <v>37</v>
      </c>
      <c r="D8" s="3" t="str">
        <f>TEXT(0.25,"##0.00E+0")</f>
        <v>250.00E-3</v>
      </c>
      <c r="E8" s="1" t="s">
        <v>20</v>
      </c>
      <c r="F8" s="6">
        <f>D8*2</f>
        <v>0.5</v>
      </c>
      <c r="G8" s="4" t="s">
        <v>34</v>
      </c>
    </row>
    <row r="9" spans="1:7" x14ac:dyDescent="0.6">
      <c r="A9" s="1" t="s">
        <v>22</v>
      </c>
      <c r="B9" s="1" t="str">
        <f>_xlfn.CONCAT(A8,"*",A4)</f>
        <v>Vin_pass*Av</v>
      </c>
      <c r="C9" s="1" t="str">
        <f>_xlfn.CONCAT("(",D8,")*(",D4,")")</f>
        <v>(250.00E-3)*(10)</v>
      </c>
      <c r="D9" s="3" t="str">
        <f>TEXT(D8*D4,"##0.00E+0")</f>
        <v>2.50E+0</v>
      </c>
      <c r="E9" s="1" t="s">
        <v>20</v>
      </c>
    </row>
    <row r="11" spans="1:7" x14ac:dyDescent="0.6">
      <c r="A11" s="1" t="s">
        <v>35</v>
      </c>
      <c r="B11" s="5" t="str">
        <f>_xlfn.CONCAT(A9,"/sqrt(2)")</f>
        <v>Vout_pass/sqrt(2)</v>
      </c>
      <c r="C11" s="1" t="str">
        <f>_xlfn.CONCAT("(",D9,")/sqrt(2)")</f>
        <v>(2.50E+0)/sqrt(2)</v>
      </c>
      <c r="D11" s="11" t="str">
        <f>TEXT(D9/SQRT(2),"##0.00E+0")</f>
        <v>1.77E+0</v>
      </c>
      <c r="E11" s="1" t="s">
        <v>20</v>
      </c>
      <c r="F11" s="4">
        <f>D11*2</f>
        <v>3.54</v>
      </c>
      <c r="G11" s="4" t="s">
        <v>34</v>
      </c>
    </row>
    <row r="13" spans="1:7" x14ac:dyDescent="0.6">
      <c r="A13" s="1" t="s">
        <v>39</v>
      </c>
      <c r="B13" s="1" t="s">
        <v>47</v>
      </c>
      <c r="C13" s="1" t="str">
        <f>_xlfn.CONCAT("(",D7,")*10")</f>
        <v>(1.06E+3)*10</v>
      </c>
      <c r="D13" s="3" t="str">
        <f>TEXT(D7*10,"##0.00E+0")</f>
        <v>10.60E+3</v>
      </c>
      <c r="E13" s="1" t="s">
        <v>19</v>
      </c>
    </row>
    <row r="14" spans="1:7" x14ac:dyDescent="0.6">
      <c r="A14" s="1" t="s">
        <v>40</v>
      </c>
      <c r="B14" s="1" t="s">
        <v>48</v>
      </c>
      <c r="C14" s="1" t="str">
        <f>_xlfn.CONCAT("(",D9,")/10")</f>
        <v>(2.50E+0)/10</v>
      </c>
      <c r="D14" s="11" t="str">
        <f>TEXT(D9/10,"##0.00E+0")</f>
        <v>250.00E-3</v>
      </c>
      <c r="E14" s="1" t="s">
        <v>20</v>
      </c>
    </row>
    <row r="16" spans="1:7" x14ac:dyDescent="0.6">
      <c r="A16" s="1" t="s">
        <v>41</v>
      </c>
      <c r="B16" s="1" t="s">
        <v>50</v>
      </c>
      <c r="C16" s="1" t="str">
        <f>_xlfn.CONCAT("(",D7,")*2")</f>
        <v>(1.06E+3)*2</v>
      </c>
      <c r="D16" s="3" t="str">
        <f>TEXT(D7*2,"##0.00E+0")</f>
        <v>2.12E+3</v>
      </c>
      <c r="E16" s="1" t="s">
        <v>19</v>
      </c>
    </row>
    <row r="17" spans="1:5" x14ac:dyDescent="0.6">
      <c r="A17" s="1" t="s">
        <v>42</v>
      </c>
      <c r="B17" s="1" t="s">
        <v>49</v>
      </c>
      <c r="C17" s="1" t="str">
        <f>_xlfn.CONCAT("(",D9,")/2")</f>
        <v>(2.50E+0)/2</v>
      </c>
      <c r="D17" s="11" t="str">
        <f>TEXT(D9/2,"##0.00E+0")</f>
        <v>1.25E+0</v>
      </c>
      <c r="E17" s="1" t="s"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48841-156F-4324-A457-ED7DE28A0B6B}">
  <dimension ref="A1:G17"/>
  <sheetViews>
    <sheetView workbookViewId="0">
      <selection activeCell="J16" sqref="J16"/>
    </sheetView>
  </sheetViews>
  <sheetFormatPr defaultRowHeight="15.6" x14ac:dyDescent="0.6"/>
  <cols>
    <col min="1" max="1" width="20.19921875" style="1" bestFit="1" customWidth="1"/>
    <col min="2" max="2" width="42.296875" style="1" bestFit="1" customWidth="1"/>
    <col min="3" max="3" width="21.6484375" style="1" bestFit="1" customWidth="1"/>
    <col min="4" max="4" width="9.1484375" style="1" bestFit="1" customWidth="1"/>
    <col min="5" max="5" width="5.25" style="1" bestFit="1" customWidth="1"/>
    <col min="6" max="6" width="8.19921875" style="1" bestFit="1" customWidth="1"/>
    <col min="7" max="7" width="8.69921875" style="1" bestFit="1" customWidth="1"/>
    <col min="8" max="8" width="8.296875" style="1" bestFit="1" customWidth="1"/>
    <col min="9" max="16384" width="8.796875" style="1"/>
  </cols>
  <sheetData>
    <row r="1" spans="1:7" x14ac:dyDescent="0.6">
      <c r="A1" s="1" t="s">
        <v>1</v>
      </c>
      <c r="B1" s="1" t="s">
        <v>2</v>
      </c>
      <c r="D1" s="1" t="s">
        <v>3</v>
      </c>
      <c r="E1" s="1" t="s">
        <v>0</v>
      </c>
      <c r="F1" s="1" t="s">
        <v>6</v>
      </c>
      <c r="G1" s="1" t="s">
        <v>4</v>
      </c>
    </row>
    <row r="2" spans="1:7" x14ac:dyDescent="0.6">
      <c r="A2" s="1" t="s">
        <v>31</v>
      </c>
      <c r="D2" s="3" t="str">
        <f>TEXT(3300,"##0.00E+0")</f>
        <v>3.30E+3</v>
      </c>
    </row>
    <row r="3" spans="1:7" x14ac:dyDescent="0.6">
      <c r="A3" s="1" t="s">
        <v>32</v>
      </c>
      <c r="D3" s="3" t="str">
        <f>TEXT(1000,"##0.00E+0")</f>
        <v>1.00E+3</v>
      </c>
    </row>
    <row r="4" spans="1:7" x14ac:dyDescent="0.6">
      <c r="A4" s="1" t="s">
        <v>33</v>
      </c>
      <c r="B4" s="1" t="str">
        <f>_xlfn.CONCAT(A2,"/",A3," inverted")</f>
        <v>Rf/Ri inverted</v>
      </c>
      <c r="C4" s="1" t="str">
        <f>_xlfn.CONCAT("(",D2,")/(",D3,")")</f>
        <v>(3.30E+3)/(1.00E+3)</v>
      </c>
      <c r="D4" s="9">
        <f>D2/D3</f>
        <v>3.3</v>
      </c>
      <c r="G4" s="1" t="s">
        <v>38</v>
      </c>
    </row>
    <row r="5" spans="1:7" x14ac:dyDescent="0.6">
      <c r="A5" s="1" t="s">
        <v>26</v>
      </c>
      <c r="D5" s="3" t="str">
        <f>TEXT(1000,"##0.00E+0")</f>
        <v>1.00E+3</v>
      </c>
      <c r="E5" s="1" t="s">
        <v>5</v>
      </c>
    </row>
    <row r="6" spans="1:7" x14ac:dyDescent="0.6">
      <c r="A6" s="1" t="s">
        <v>27</v>
      </c>
      <c r="D6" s="1" t="str">
        <f>TEXT(0.000000068,"##0.00E+0")</f>
        <v>68.00E-9</v>
      </c>
      <c r="E6" s="1" t="s">
        <v>28</v>
      </c>
    </row>
    <row r="7" spans="1:7" x14ac:dyDescent="0.6">
      <c r="A7" s="1" t="s">
        <v>18</v>
      </c>
      <c r="B7" s="5" t="str">
        <f>_xlfn.CONCAT("1/(2*pi*",A5,"*",A6,")")</f>
        <v>1/(2*pi*R*C)</v>
      </c>
      <c r="C7" s="1" t="str">
        <f>_xlfn.CONCAT("1/(2*pi*(",D5,")*(",D6,"))")</f>
        <v>1/(2*pi*(1.00E+3)*(68.00E-9))</v>
      </c>
      <c r="D7" s="7" t="str">
        <f>TEXT(1/(2*PI()*D5*D6),"##0.00E+0")</f>
        <v>2.34E+3</v>
      </c>
      <c r="E7" s="1" t="s">
        <v>19</v>
      </c>
      <c r="F7" s="2"/>
    </row>
    <row r="8" spans="1:7" x14ac:dyDescent="0.6">
      <c r="A8" s="1" t="s">
        <v>36</v>
      </c>
      <c r="B8" s="1" t="s">
        <v>37</v>
      </c>
      <c r="D8" s="3" t="str">
        <f>TEXT(1,"##0.00E+0")</f>
        <v>1.00E+0</v>
      </c>
      <c r="E8" s="1" t="s">
        <v>20</v>
      </c>
      <c r="F8" s="2"/>
    </row>
    <row r="9" spans="1:7" x14ac:dyDescent="0.6">
      <c r="A9" s="1" t="s">
        <v>22</v>
      </c>
      <c r="B9" s="1" t="str">
        <f>_xlfn.CONCAT(A8,"*",A4)</f>
        <v>Vin_pass*Av</v>
      </c>
      <c r="C9" s="1" t="str">
        <f>_xlfn.CONCAT("(",D8,")*(",D4,")")</f>
        <v>(1.00E+0)*(3.3)</v>
      </c>
      <c r="D9" s="7" t="str">
        <f>TEXT(D8*D4,"##0.00E+0")</f>
        <v>3.30E+0</v>
      </c>
      <c r="E9" s="1" t="s">
        <v>20</v>
      </c>
    </row>
    <row r="11" spans="1:7" x14ac:dyDescent="0.6">
      <c r="A11" s="1" t="s">
        <v>35</v>
      </c>
      <c r="B11" s="5" t="str">
        <f>_xlfn.CONCAT(A9,"/sqrt(2)")</f>
        <v>Vout_pass/sqrt(2)</v>
      </c>
      <c r="C11" s="1" t="str">
        <f>_xlfn.CONCAT("(",D9,")/sqrt(2)")</f>
        <v>(3.30E+0)/sqrt(2)</v>
      </c>
      <c r="D11" s="6" t="str">
        <f>TEXT(D9/SQRT(2),"##0.00E+0")</f>
        <v>2.33E+0</v>
      </c>
      <c r="E11" s="1" t="s">
        <v>20</v>
      </c>
    </row>
    <row r="13" spans="1:7" x14ac:dyDescent="0.6">
      <c r="A13" s="1" t="s">
        <v>39</v>
      </c>
      <c r="B13" s="1" t="s">
        <v>43</v>
      </c>
      <c r="C13" s="1" t="str">
        <f>_xlfn.CONCAT("(",D7,")/10")</f>
        <v>(2.34E+3)/10</v>
      </c>
      <c r="D13" s="7" t="str">
        <f>TEXT(D7/10,"##0.00E+0")</f>
        <v>234.00E+0</v>
      </c>
      <c r="E13" s="1" t="s">
        <v>19</v>
      </c>
    </row>
    <row r="14" spans="1:7" x14ac:dyDescent="0.6">
      <c r="A14" s="1" t="s">
        <v>40</v>
      </c>
      <c r="B14" s="1" t="s">
        <v>46</v>
      </c>
      <c r="C14" s="1" t="str">
        <f>_xlfn.CONCAT("(",D9,")/10")</f>
        <v>(3.30E+0)/10</v>
      </c>
      <c r="D14" s="6" t="str">
        <f>TEXT(D9/10,"##0.00E+0")</f>
        <v>330.00E-3</v>
      </c>
      <c r="E14" s="1" t="s">
        <v>20</v>
      </c>
    </row>
    <row r="16" spans="1:7" x14ac:dyDescent="0.6">
      <c r="A16" s="1" t="s">
        <v>41</v>
      </c>
      <c r="B16" s="1" t="s">
        <v>44</v>
      </c>
      <c r="C16" s="1" t="str">
        <f>_xlfn.CONCAT("(",D7,")/2")</f>
        <v>(2.34E+3)/2</v>
      </c>
      <c r="D16" s="7" t="str">
        <f>TEXT(D7/2,"##0.00E+0")</f>
        <v>1.17E+3</v>
      </c>
      <c r="E16" s="1" t="s">
        <v>19</v>
      </c>
    </row>
    <row r="17" spans="1:5" x14ac:dyDescent="0.6">
      <c r="A17" s="1" t="s">
        <v>42</v>
      </c>
      <c r="B17" s="1" t="s">
        <v>45</v>
      </c>
      <c r="C17" s="1" t="str">
        <f>_xlfn.CONCAT("(",D9,")/2")</f>
        <v>(3.30E+0)/2</v>
      </c>
      <c r="D17" s="6" t="str">
        <f>TEXT(D9/2,"##0.00E+0")</f>
        <v>1.65E+0</v>
      </c>
      <c r="E17" s="1" t="s">
        <v>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23BE9-376A-4DB7-A7D7-DFEFA81FEF70}">
  <dimension ref="A1:G17"/>
  <sheetViews>
    <sheetView workbookViewId="0">
      <selection activeCell="C22" sqref="C22"/>
    </sheetView>
  </sheetViews>
  <sheetFormatPr defaultRowHeight="15.6" x14ac:dyDescent="0.6"/>
  <cols>
    <col min="1" max="1" width="20.19921875" style="1" bestFit="1" customWidth="1"/>
    <col min="2" max="2" width="42.296875" style="1" bestFit="1" customWidth="1"/>
    <col min="3" max="3" width="25.19921875" style="1" bestFit="1" customWidth="1"/>
    <col min="4" max="4" width="9.1484375" style="1" bestFit="1" customWidth="1"/>
    <col min="5" max="5" width="5.25" style="1" bestFit="1" customWidth="1"/>
    <col min="6" max="6" width="8.19921875" style="1" bestFit="1" customWidth="1"/>
    <col min="7" max="7" width="8.69921875" style="1" bestFit="1" customWidth="1"/>
    <col min="8" max="8" width="8.296875" style="1" bestFit="1" customWidth="1"/>
    <col min="9" max="16384" width="8.796875" style="1"/>
  </cols>
  <sheetData>
    <row r="1" spans="1:7" x14ac:dyDescent="0.6">
      <c r="A1" s="1" t="s">
        <v>1</v>
      </c>
      <c r="B1" s="1" t="s">
        <v>2</v>
      </c>
      <c r="D1" s="1" t="s">
        <v>3</v>
      </c>
      <c r="E1" s="1" t="s">
        <v>0</v>
      </c>
      <c r="F1" s="1" t="s">
        <v>6</v>
      </c>
      <c r="G1" s="1" t="s">
        <v>4</v>
      </c>
    </row>
    <row r="2" spans="1:7" x14ac:dyDescent="0.6">
      <c r="A2" s="1" t="s">
        <v>31</v>
      </c>
      <c r="D2" s="3" t="str">
        <f>TEXT(10000,"##0.00E+0")</f>
        <v>10.00E+3</v>
      </c>
    </row>
    <row r="3" spans="1:7" x14ac:dyDescent="0.6">
      <c r="A3" s="1" t="s">
        <v>32</v>
      </c>
      <c r="D3" s="3" t="str">
        <f>TEXT(1000,"##0.00E+0")</f>
        <v>1.00E+3</v>
      </c>
    </row>
    <row r="4" spans="1:7" x14ac:dyDescent="0.6">
      <c r="A4" s="1" t="s">
        <v>33</v>
      </c>
      <c r="B4" s="1" t="str">
        <f>_xlfn.CONCAT(A2,"/",A3," inverted")</f>
        <v>Rf/Ri inverted</v>
      </c>
      <c r="C4" s="1" t="str">
        <f>_xlfn.CONCAT("(",D2,")/(",D3,")")</f>
        <v>(10.00E+3)/(1.00E+3)</v>
      </c>
      <c r="D4" s="10">
        <f>D2/D3</f>
        <v>10</v>
      </c>
      <c r="G4" s="1" t="s">
        <v>38</v>
      </c>
    </row>
    <row r="5" spans="1:7" x14ac:dyDescent="0.6">
      <c r="A5" s="1" t="s">
        <v>26</v>
      </c>
      <c r="D5" s="3" t="str">
        <f>TEXT(1000,"##0.00E+0")</f>
        <v>1.00E+3</v>
      </c>
      <c r="E5" s="1" t="s">
        <v>5</v>
      </c>
    </row>
    <row r="6" spans="1:7" x14ac:dyDescent="0.6">
      <c r="A6" s="1" t="s">
        <v>27</v>
      </c>
      <c r="D6" s="1" t="str">
        <f>TEXT(0.000000015,"##0.00E+0")</f>
        <v>15.00E-9</v>
      </c>
      <c r="E6" s="1" t="s">
        <v>28</v>
      </c>
    </row>
    <row r="7" spans="1:7" x14ac:dyDescent="0.6">
      <c r="A7" s="1" t="s">
        <v>18</v>
      </c>
      <c r="B7" s="5" t="str">
        <f>_xlfn.CONCAT("1/(2*pi*",A5,"*",A6,")")</f>
        <v>1/(2*pi*R*C)</v>
      </c>
      <c r="C7" s="1" t="str">
        <f>_xlfn.CONCAT("1/(2*pi*(",D5,")*(",D6,"))")</f>
        <v>1/(2*pi*(1.00E+3)*(15.00E-9))</v>
      </c>
      <c r="D7" s="7" t="str">
        <f>TEXT(1/(2*PI()*D5*D6),"##0.00E+0")</f>
        <v>10.61E+3</v>
      </c>
      <c r="E7" s="1" t="s">
        <v>19</v>
      </c>
      <c r="F7" s="2"/>
    </row>
    <row r="8" spans="1:7" x14ac:dyDescent="0.6">
      <c r="A8" s="1" t="s">
        <v>36</v>
      </c>
      <c r="B8" s="1" t="s">
        <v>37</v>
      </c>
      <c r="D8" s="3" t="str">
        <f>TEXT(0.25,"##0.00E+0")</f>
        <v>250.00E-3</v>
      </c>
      <c r="E8" s="1" t="s">
        <v>20</v>
      </c>
      <c r="F8" s="6">
        <f>D8*2</f>
        <v>0.5</v>
      </c>
      <c r="G8" s="4" t="s">
        <v>34</v>
      </c>
    </row>
    <row r="9" spans="1:7" x14ac:dyDescent="0.6">
      <c r="A9" s="1" t="s">
        <v>22</v>
      </c>
      <c r="B9" s="1" t="str">
        <f>_xlfn.CONCAT(A8,"*",A4)</f>
        <v>Vin_pass*Av</v>
      </c>
      <c r="C9" s="1" t="str">
        <f>_xlfn.CONCAT("(",D8,")*(",D4,")")</f>
        <v>(250.00E-3)*(10)</v>
      </c>
      <c r="D9" s="3" t="str">
        <f>TEXT(D8*D4,"##0.00E+0")</f>
        <v>2.50E+0</v>
      </c>
      <c r="E9" s="1" t="s">
        <v>20</v>
      </c>
    </row>
    <row r="11" spans="1:7" x14ac:dyDescent="0.6">
      <c r="A11" s="1" t="s">
        <v>35</v>
      </c>
      <c r="B11" s="5" t="str">
        <f>_xlfn.CONCAT(A9,"/sqrt(2)")</f>
        <v>Vout_pass/sqrt(2)</v>
      </c>
      <c r="C11" s="1" t="str">
        <f>_xlfn.CONCAT("(",D9,")/sqrt(2)")</f>
        <v>(2.50E+0)/sqrt(2)</v>
      </c>
      <c r="D11" s="11" t="str">
        <f>TEXT(D9/SQRT(2),"##0.00E+0")</f>
        <v>1.77E+0</v>
      </c>
      <c r="E11" s="1" t="s">
        <v>20</v>
      </c>
      <c r="F11" s="4">
        <f>D11*2</f>
        <v>3.54</v>
      </c>
      <c r="G11" s="4" t="s">
        <v>34</v>
      </c>
    </row>
    <row r="13" spans="1:7" x14ac:dyDescent="0.6">
      <c r="A13" s="1" t="s">
        <v>39</v>
      </c>
      <c r="B13" s="1" t="s">
        <v>43</v>
      </c>
      <c r="C13" s="1" t="str">
        <f>_xlfn.CONCAT("(",D7,")/10")</f>
        <v>(10.61E+3)/10</v>
      </c>
      <c r="D13" s="3" t="str">
        <f>TEXT(D7/10,"##0.00E+0")</f>
        <v>1.06E+3</v>
      </c>
      <c r="E13" s="1" t="s">
        <v>19</v>
      </c>
    </row>
    <row r="14" spans="1:7" x14ac:dyDescent="0.6">
      <c r="A14" s="1" t="s">
        <v>40</v>
      </c>
      <c r="B14" s="1" t="s">
        <v>46</v>
      </c>
      <c r="C14" s="1" t="str">
        <f>_xlfn.CONCAT("(",D9,")/10")</f>
        <v>(2.50E+0)/10</v>
      </c>
      <c r="D14" s="11" t="str">
        <f>TEXT(D9/10,"##0.00E+0")</f>
        <v>250.00E-3</v>
      </c>
      <c r="E14" s="1" t="s">
        <v>20</v>
      </c>
    </row>
    <row r="16" spans="1:7" x14ac:dyDescent="0.6">
      <c r="A16" s="1" t="s">
        <v>41</v>
      </c>
      <c r="B16" s="1" t="s">
        <v>44</v>
      </c>
      <c r="C16" s="1" t="str">
        <f>_xlfn.CONCAT("(",D7,")/2")</f>
        <v>(10.61E+3)/2</v>
      </c>
      <c r="D16" s="3" t="str">
        <f>TEXT(D7/2,"##0.00E+0")</f>
        <v>5.31E+3</v>
      </c>
      <c r="E16" s="1" t="s">
        <v>19</v>
      </c>
    </row>
    <row r="17" spans="1:5" x14ac:dyDescent="0.6">
      <c r="A17" s="1" t="s">
        <v>42</v>
      </c>
      <c r="B17" s="1" t="s">
        <v>45</v>
      </c>
      <c r="C17" s="1" t="str">
        <f>_xlfn.CONCAT("(",D9,")/2")</f>
        <v>(2.50E+0)/2</v>
      </c>
      <c r="D17" s="11" t="str">
        <f>TEXT(D9/2,"##0.00E+0")</f>
        <v>1.25E+0</v>
      </c>
      <c r="E17" s="1" t="s">
        <v>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40C2A-4A0D-4015-92F5-D683C9E8DC4C}">
  <dimension ref="A1:G17"/>
  <sheetViews>
    <sheetView tabSelected="1" workbookViewId="0">
      <selection activeCell="J20" sqref="J20"/>
    </sheetView>
  </sheetViews>
  <sheetFormatPr defaultRowHeight="15.6" x14ac:dyDescent="0.6"/>
  <cols>
    <col min="1" max="1" width="20.19921875" style="1" bestFit="1" customWidth="1"/>
    <col min="2" max="2" width="42.296875" style="1" bestFit="1" customWidth="1"/>
    <col min="3" max="3" width="25.19921875" style="1" bestFit="1" customWidth="1"/>
    <col min="4" max="4" width="9.1484375" style="1" bestFit="1" customWidth="1"/>
    <col min="5" max="5" width="5.25" style="1" bestFit="1" customWidth="1"/>
    <col min="6" max="6" width="8.19921875" style="1" bestFit="1" customWidth="1"/>
    <col min="7" max="7" width="8.69921875" style="1" bestFit="1" customWidth="1"/>
    <col min="8" max="8" width="8.296875" style="1" bestFit="1" customWidth="1"/>
    <col min="9" max="16384" width="8.796875" style="1"/>
  </cols>
  <sheetData>
    <row r="1" spans="1:7" x14ac:dyDescent="0.6">
      <c r="A1" s="1" t="s">
        <v>1</v>
      </c>
      <c r="B1" s="1" t="s">
        <v>2</v>
      </c>
      <c r="D1" s="1" t="s">
        <v>3</v>
      </c>
      <c r="E1" s="1" t="s">
        <v>0</v>
      </c>
      <c r="F1" s="1" t="s">
        <v>6</v>
      </c>
      <c r="G1" s="1" t="s">
        <v>4</v>
      </c>
    </row>
    <row r="2" spans="1:7" x14ac:dyDescent="0.6">
      <c r="A2" s="1" t="s">
        <v>31</v>
      </c>
      <c r="D2" s="3" t="str">
        <f>TEXT(22000,"##0.00E+0")</f>
        <v>22.00E+3</v>
      </c>
    </row>
    <row r="3" spans="1:7" x14ac:dyDescent="0.6">
      <c r="A3" s="1" t="s">
        <v>32</v>
      </c>
      <c r="D3" s="3" t="str">
        <f>TEXT(10000,"##0.00E+0")</f>
        <v>10.00E+3</v>
      </c>
    </row>
    <row r="4" spans="1:7" x14ac:dyDescent="0.6">
      <c r="A4" s="1" t="s">
        <v>33</v>
      </c>
      <c r="B4" s="1" t="str">
        <f>_xlfn.CONCAT(A2,"/",A3," inverted")</f>
        <v>Rf/Ri inverted</v>
      </c>
      <c r="C4" s="1" t="str">
        <f>_xlfn.CONCAT("(",D2,")/(",D3,")")</f>
        <v>(22.00E+3)/(10.00E+3)</v>
      </c>
      <c r="D4" s="9">
        <f>D2/D3</f>
        <v>2.2000000000000002</v>
      </c>
      <c r="G4" s="1" t="s">
        <v>38</v>
      </c>
    </row>
    <row r="5" spans="1:7" x14ac:dyDescent="0.6">
      <c r="A5" s="1" t="s">
        <v>26</v>
      </c>
      <c r="D5" s="3" t="str">
        <f>TEXT(10000,"##0.00E+0")</f>
        <v>10.00E+3</v>
      </c>
      <c r="E5" s="1" t="s">
        <v>5</v>
      </c>
    </row>
    <row r="6" spans="1:7" x14ac:dyDescent="0.6">
      <c r="A6" s="1" t="s">
        <v>27</v>
      </c>
      <c r="D6" s="1" t="str">
        <f>TEXT(0.00000001,"##0.00E+0")</f>
        <v>10.00E-9</v>
      </c>
      <c r="E6" s="1" t="s">
        <v>28</v>
      </c>
    </row>
    <row r="7" spans="1:7" x14ac:dyDescent="0.6">
      <c r="A7" s="1" t="s">
        <v>18</v>
      </c>
      <c r="B7" s="5" t="str">
        <f>_xlfn.CONCAT("1/(2*pi*",A5,"*",A6,")")</f>
        <v>1/(2*pi*R*C)</v>
      </c>
      <c r="C7" s="1" t="str">
        <f>_xlfn.CONCAT("1/(2*pi*(",D5,")*(",D6,"))")</f>
        <v>1/(2*pi*(10.00E+3)*(10.00E-9))</v>
      </c>
      <c r="D7" s="7" t="str">
        <f>TEXT(1/(2*PI()*D5*D6),"##0.00E+0")</f>
        <v>1.59E+3</v>
      </c>
      <c r="E7" s="4" t="s">
        <v>19</v>
      </c>
      <c r="F7" s="2"/>
    </row>
    <row r="8" spans="1:7" x14ac:dyDescent="0.6">
      <c r="A8" s="1" t="s">
        <v>36</v>
      </c>
      <c r="B8" s="1" t="s">
        <v>37</v>
      </c>
      <c r="D8" s="7" t="str">
        <f>TEXT(1,"##0.00E+0")</f>
        <v>1.00E+0</v>
      </c>
      <c r="E8" s="4" t="s">
        <v>20</v>
      </c>
      <c r="F8" s="11">
        <f>D8*2</f>
        <v>2</v>
      </c>
      <c r="G8" s="1" t="s">
        <v>34</v>
      </c>
    </row>
    <row r="9" spans="1:7" x14ac:dyDescent="0.6">
      <c r="A9" s="1" t="s">
        <v>22</v>
      </c>
      <c r="B9" s="1" t="str">
        <f>_xlfn.CONCAT(A8,"*",A4)</f>
        <v>Vin_pass*Av</v>
      </c>
      <c r="C9" s="1" t="str">
        <f>_xlfn.CONCAT("(",D8,")*(",D4,")")</f>
        <v>(1.00E+0)*(2.2)</v>
      </c>
      <c r="D9" s="3" t="str">
        <f>TEXT(D8*D4,"##0.00E+0")</f>
        <v>2.20E+0</v>
      </c>
      <c r="E9" s="1" t="s">
        <v>20</v>
      </c>
    </row>
    <row r="11" spans="1:7" x14ac:dyDescent="0.6">
      <c r="A11" s="1" t="s">
        <v>35</v>
      </c>
      <c r="B11" s="5" t="str">
        <f>_xlfn.CONCAT(A9,"/sqrt(2)")</f>
        <v>Vout_pass/sqrt(2)</v>
      </c>
      <c r="C11" s="1" t="str">
        <f>_xlfn.CONCAT("(",D9,")/sqrt(2)")</f>
        <v>(2.20E+0)/sqrt(2)</v>
      </c>
      <c r="D11" s="6" t="str">
        <f>TEXT(D9/SQRT(2),"##0.00E+0")</f>
        <v>1.56E+0</v>
      </c>
      <c r="E11" s="4" t="s">
        <v>20</v>
      </c>
      <c r="F11" s="1">
        <f>D11*2</f>
        <v>3.12</v>
      </c>
      <c r="G11" s="1" t="s">
        <v>34</v>
      </c>
    </row>
    <row r="13" spans="1:7" x14ac:dyDescent="0.6">
      <c r="A13" s="1" t="s">
        <v>39</v>
      </c>
      <c r="B13" s="1" t="s">
        <v>43</v>
      </c>
      <c r="C13" s="1" t="str">
        <f>_xlfn.CONCAT("(",D7,")/10")</f>
        <v>(1.59E+3)/10</v>
      </c>
      <c r="D13" s="3" t="str">
        <f>TEXT(D7/10,"##0.00E+0")</f>
        <v>159.00E+0</v>
      </c>
      <c r="E13" s="1" t="s">
        <v>19</v>
      </c>
    </row>
    <row r="14" spans="1:7" x14ac:dyDescent="0.6">
      <c r="A14" s="1" t="s">
        <v>40</v>
      </c>
      <c r="B14" s="1" t="s">
        <v>46</v>
      </c>
      <c r="C14" s="1" t="str">
        <f>_xlfn.CONCAT("(",D9,")/10")</f>
        <v>(2.20E+0)/10</v>
      </c>
      <c r="D14" s="11" t="str">
        <f>TEXT(D9/10,"##0.00E+0")</f>
        <v>220.00E-3</v>
      </c>
      <c r="E14" s="1" t="s">
        <v>20</v>
      </c>
    </row>
    <row r="16" spans="1:7" x14ac:dyDescent="0.6">
      <c r="A16" s="1" t="s">
        <v>41</v>
      </c>
      <c r="B16" s="1" t="s">
        <v>44</v>
      </c>
      <c r="C16" s="1" t="str">
        <f>_xlfn.CONCAT("(",D7,")/2")</f>
        <v>(1.59E+3)/2</v>
      </c>
      <c r="D16" s="3" t="str">
        <f>TEXT(D7/2,"##0.00E+0")</f>
        <v>795.00E+0</v>
      </c>
      <c r="E16" s="1" t="s">
        <v>19</v>
      </c>
    </row>
    <row r="17" spans="1:5" x14ac:dyDescent="0.6">
      <c r="A17" s="1" t="s">
        <v>42</v>
      </c>
      <c r="B17" s="1" t="s">
        <v>45</v>
      </c>
      <c r="C17" s="1" t="str">
        <f>_xlfn.CONCAT("(",D9,")/2")</f>
        <v>(2.20E+0)/2</v>
      </c>
      <c r="D17" s="11" t="str">
        <f>TEXT(D9/2,"##0.00E+0")</f>
        <v>1.10E+0</v>
      </c>
      <c r="E17" s="1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Les-Intro-P2-Low-Pass</vt:lpstr>
      <vt:lpstr>Les-Freq-Issue-P2-Low-Pass-WE</vt:lpstr>
      <vt:lpstr>Les-Freq-Issue-P2-Low-Pass-Q</vt:lpstr>
      <vt:lpstr>Les-Freq-Issue-P2-High-Pass-WE</vt:lpstr>
      <vt:lpstr>Les-Freq-Issue-P2-High-Pass-Q</vt:lpstr>
      <vt:lpstr>Project6-High-Pass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R Alex</dc:creator>
  <cp:lastModifiedBy>Julian R Alex</cp:lastModifiedBy>
  <dcterms:created xsi:type="dcterms:W3CDTF">2024-10-31T23:49:14Z</dcterms:created>
  <dcterms:modified xsi:type="dcterms:W3CDTF">2025-02-20T21:55:50Z</dcterms:modified>
</cp:coreProperties>
</file>