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<sst xmlns="http://schemas.openxmlformats.org/spreadsheetml/2006/main" count="9" uniqueCount="9">
  <si>
    <t>Courtage</t>
  </si>
  <si>
    <t>Gräns</t>
  </si>
  <si>
    <t>Datum</t>
  </si>
  <si>
    <t>Antal billiga aktier</t>
  </si>
  <si>
    <t>Antal dyra aktier</t>
  </si>
  <si>
    <t>Billig</t>
  </si>
  <si>
    <t>Dyr</t>
  </si>
  <si>
    <t>Dyr/Billig</t>
  </si>
  <si>
    <t>Billig/Dyr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</si>
</sst>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</font>
    <font>
      <color theme="1"/>
      <name val="Arial"/>
    </font>
    <font/>
    <font>
      <sz val="9.0"/>
      <color theme="1"/>
      <name val="Arial"/>
    </font>
    <font>
      <sz val="10.0"/>
      <color rgb="FF000000"/>
      <name val="Monospace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" numFmtId="164" xfId="0" applyFont="1" applyNumberFormat="1"/>
    <xf borderId="0" fillId="2" fontId="1" numFmtId="0" xfId="0" applyFont="1"/>
    <xf borderId="0" fillId="0" fontId="1" numFmtId="0" xfId="0" applyFont="1"/>
    <xf borderId="0" fillId="0" fontId="1" numFmtId="164" xfId="0" applyFont="1" applyNumberFormat="1"/>
    <xf borderId="0" fillId="4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C1" s="1" t="s">
        <v>0</v>
      </c>
      <c r="D1" s="2">
        <v>0.0</v>
      </c>
      <c r="F1" s="1" t="s">
        <v>1</v>
      </c>
      <c r="G1" s="1">
        <v>1.0</v>
      </c>
      <c r="H1" s="2">
        <v>1.01</v>
      </c>
      <c r="K1" s="3" t="s">
        <v>2</v>
      </c>
      <c r="L1" s="4" t="s">
        <v>3</v>
      </c>
      <c r="M1" s="4" t="s">
        <v>4</v>
      </c>
    </row>
    <row r="2">
      <c r="A2" s="5" t="s">
        <v>5</v>
      </c>
      <c r="C2" s="5" t="s">
        <v>6</v>
      </c>
      <c r="K2" s="6">
        <f>A25</f>
        <v>42611.70833</v>
      </c>
      <c r="L2" s="7">
        <f t="shared" ref="L2:M2" si="1">G25</f>
        <v>103.9821174</v>
      </c>
      <c r="M2" s="7">
        <f t="shared" si="1"/>
        <v>0</v>
      </c>
    </row>
    <row r="3">
      <c r="A3" s="8" t="str">
        <f>IFERROR(__xludf.DUMMYFUNCTION("GOOGLEFINANCE(""STO:ERIC-B"", ""price"", TODAY()-1500, TODAY()-7, ""daily"")"),"Date")</f>
        <v>Date</v>
      </c>
      <c r="B3" s="8" t="str">
        <f>IFERROR(__xludf.DUMMYFUNCTION("""COMPUTED_VALUE"""),"Close")</f>
        <v>Close</v>
      </c>
      <c r="C3" s="8" t="str">
        <f>IFERROR(__xludf.DUMMYFUNCTION("GOOGLEFINANCE(""STO:ERIC-A"", ""price"", TODAY()-1500, TODAY()-7, ""daily"")"),"Date")</f>
        <v>Date</v>
      </c>
      <c r="D3" s="8" t="str">
        <f>IFERROR(__xludf.DUMMYFUNCTION("""COMPUTED_VALUE"""),"Close")</f>
        <v>Close</v>
      </c>
      <c r="E3" s="5" t="s">
        <v>7</v>
      </c>
      <c r="F3" s="5" t="s">
        <v>8</v>
      </c>
      <c r="G3" s="5">
        <v>100.0</v>
      </c>
      <c r="H3" s="5">
        <v>0.0</v>
      </c>
      <c r="K3" s="6">
        <f>A277</f>
        <v>42975.70833</v>
      </c>
      <c r="L3" s="7">
        <f t="shared" ref="L3:M3" si="2">G277</f>
        <v>0</v>
      </c>
      <c r="M3" s="7">
        <f t="shared" si="2"/>
        <v>114.7687734</v>
      </c>
    </row>
    <row r="4">
      <c r="A4" s="9">
        <f>IFERROR(__xludf.DUMMYFUNCTION("""COMPUTED_VALUE"""),42580.70833333333)</f>
        <v>42580.70833</v>
      </c>
      <c r="B4" s="8">
        <f>IFERROR(__xludf.DUMMYFUNCTION("""COMPUTED_VALUE"""),63.8)</f>
        <v>63.8</v>
      </c>
      <c r="C4" s="9">
        <f>IFERROR(__xludf.DUMMYFUNCTION("""COMPUTED_VALUE"""),42580.70833333333)</f>
        <v>42580.70833</v>
      </c>
      <c r="D4" s="8">
        <f>IFERROR(__xludf.DUMMYFUNCTION("""COMPUTED_VALUE"""),63.1)</f>
        <v>63.1</v>
      </c>
      <c r="E4" s="8">
        <f t="shared" ref="E4:E1016" si="4">D4/B4</f>
        <v>0.9890282132</v>
      </c>
      <c r="F4" s="10">
        <f t="shared" ref="F4:F1016" si="5">B4/D4</f>
        <v>1.011093502</v>
      </c>
      <c r="G4" s="5">
        <f t="shared" ref="G4:G1016" si="6">IF(E4 &lt; G$1, 0, IF(E4 &gt; H$1, G3+H3*E4*(1-D$1)^2, G3))</f>
        <v>0</v>
      </c>
      <c r="H4" s="8">
        <f t="shared" ref="H4:H1016" si="7">IF(E4 &lt;G$1, H3+G3*F4*(1-D$1)^2, IF(E4 &gt; H$1, 0, H3))</f>
        <v>101.1093502</v>
      </c>
      <c r="J4" s="8" t="str">
        <f t="shared" ref="J4:J1016" si="8">IF(A4 = C4, "", "Error")</f>
        <v/>
      </c>
      <c r="K4" s="6">
        <f>A524</f>
        <v>43340.70833</v>
      </c>
      <c r="L4" s="7">
        <f t="shared" ref="L4:M4" si="3">G524</f>
        <v>0</v>
      </c>
      <c r="M4" s="7">
        <f t="shared" si="3"/>
        <v>144.4124893</v>
      </c>
    </row>
    <row r="5">
      <c r="A5" s="9">
        <f>IFERROR(__xludf.DUMMYFUNCTION("""COMPUTED_VALUE"""),42583.70833333333)</f>
        <v>42583.70833</v>
      </c>
      <c r="B5" s="8">
        <f>IFERROR(__xludf.DUMMYFUNCTION("""COMPUTED_VALUE"""),63.0)</f>
        <v>63</v>
      </c>
      <c r="C5" s="9">
        <f>IFERROR(__xludf.DUMMYFUNCTION("""COMPUTED_VALUE"""),42583.70833333333)</f>
        <v>42583.70833</v>
      </c>
      <c r="D5" s="8">
        <f>IFERROR(__xludf.DUMMYFUNCTION("""COMPUTED_VALUE"""),63.0)</f>
        <v>63</v>
      </c>
      <c r="E5" s="8">
        <f t="shared" si="4"/>
        <v>1</v>
      </c>
      <c r="F5" s="10">
        <f t="shared" si="5"/>
        <v>1</v>
      </c>
      <c r="G5" s="5">
        <f t="shared" si="6"/>
        <v>0</v>
      </c>
      <c r="H5" s="8">
        <f t="shared" si="7"/>
        <v>101.1093502</v>
      </c>
      <c r="J5" s="8" t="str">
        <f t="shared" si="8"/>
        <v/>
      </c>
      <c r="K5" s="6">
        <f>A768</f>
        <v>43704.70833</v>
      </c>
      <c r="L5" s="7">
        <f t="shared" ref="L5:M5" si="9">G768</f>
        <v>165.0715484</v>
      </c>
      <c r="M5" s="7">
        <f t="shared" si="9"/>
        <v>0</v>
      </c>
    </row>
    <row r="6">
      <c r="A6" s="9">
        <f>IFERROR(__xludf.DUMMYFUNCTION("""COMPUTED_VALUE"""),42584.70833333333)</f>
        <v>42584.70833</v>
      </c>
      <c r="B6" s="8">
        <f>IFERROR(__xludf.DUMMYFUNCTION("""COMPUTED_VALUE"""),61.7)</f>
        <v>61.7</v>
      </c>
      <c r="C6" s="9">
        <f>IFERROR(__xludf.DUMMYFUNCTION("""COMPUTED_VALUE"""),42584.70833333333)</f>
        <v>42584.70833</v>
      </c>
      <c r="D6" s="8">
        <f>IFERROR(__xludf.DUMMYFUNCTION("""COMPUTED_VALUE"""),62.35)</f>
        <v>62.35</v>
      </c>
      <c r="E6" s="8">
        <f t="shared" si="4"/>
        <v>1.010534846</v>
      </c>
      <c r="F6" s="10">
        <f t="shared" si="5"/>
        <v>0.98957498</v>
      </c>
      <c r="G6" s="5">
        <f t="shared" si="6"/>
        <v>102.1745217</v>
      </c>
      <c r="H6" s="8">
        <f t="shared" si="7"/>
        <v>0</v>
      </c>
      <c r="J6" s="8" t="str">
        <f t="shared" si="8"/>
        <v/>
      </c>
      <c r="K6" s="6">
        <f>A1014</f>
        <v>44070.70833</v>
      </c>
      <c r="L6" s="7">
        <f t="shared" ref="L6:M6" si="10">G1014</f>
        <v>173.5752956</v>
      </c>
      <c r="M6" s="7">
        <f t="shared" si="10"/>
        <v>0</v>
      </c>
    </row>
    <row r="7">
      <c r="A7" s="9">
        <f>IFERROR(__xludf.DUMMYFUNCTION("""COMPUTED_VALUE"""),42585.70833333333)</f>
        <v>42585.70833</v>
      </c>
      <c r="B7" s="8">
        <f>IFERROR(__xludf.DUMMYFUNCTION("""COMPUTED_VALUE"""),61.1)</f>
        <v>61.1</v>
      </c>
      <c r="C7" s="9">
        <f>IFERROR(__xludf.DUMMYFUNCTION("""COMPUTED_VALUE"""),42585.70833333333)</f>
        <v>42585.70833</v>
      </c>
      <c r="D7" s="8">
        <f>IFERROR(__xludf.DUMMYFUNCTION("""COMPUTED_VALUE"""),61.0)</f>
        <v>61</v>
      </c>
      <c r="E7" s="8">
        <f t="shared" si="4"/>
        <v>0.9983633388</v>
      </c>
      <c r="F7" s="10">
        <f t="shared" si="5"/>
        <v>1.001639344</v>
      </c>
      <c r="G7" s="5">
        <f t="shared" si="6"/>
        <v>0</v>
      </c>
      <c r="H7" s="8">
        <f t="shared" si="7"/>
        <v>102.3420209</v>
      </c>
      <c r="J7" s="8" t="str">
        <f t="shared" si="8"/>
        <v/>
      </c>
    </row>
    <row r="8">
      <c r="A8" s="9">
        <f>IFERROR(__xludf.DUMMYFUNCTION("""COMPUTED_VALUE"""),42586.70833333333)</f>
        <v>42586.70833</v>
      </c>
      <c r="B8" s="8">
        <f>IFERROR(__xludf.DUMMYFUNCTION("""COMPUTED_VALUE"""),61.4)</f>
        <v>61.4</v>
      </c>
      <c r="C8" s="9">
        <f>IFERROR(__xludf.DUMMYFUNCTION("""COMPUTED_VALUE"""),42586.70833333333)</f>
        <v>42586.70833</v>
      </c>
      <c r="D8" s="8">
        <f>IFERROR(__xludf.DUMMYFUNCTION("""COMPUTED_VALUE"""),61.1)</f>
        <v>61.1</v>
      </c>
      <c r="E8" s="8">
        <f t="shared" si="4"/>
        <v>0.9951140065</v>
      </c>
      <c r="F8" s="10">
        <f t="shared" si="5"/>
        <v>1.004909984</v>
      </c>
      <c r="G8" s="5">
        <f t="shared" si="6"/>
        <v>0</v>
      </c>
      <c r="H8" s="8">
        <f t="shared" si="7"/>
        <v>102.3420209</v>
      </c>
      <c r="J8" s="8" t="str">
        <f t="shared" si="8"/>
        <v/>
      </c>
    </row>
    <row r="9">
      <c r="A9" s="9">
        <f>IFERROR(__xludf.DUMMYFUNCTION("""COMPUTED_VALUE"""),42587.70833333333)</f>
        <v>42587.70833</v>
      </c>
      <c r="B9" s="8">
        <f>IFERROR(__xludf.DUMMYFUNCTION("""COMPUTED_VALUE"""),62.2)</f>
        <v>62.2</v>
      </c>
      <c r="C9" s="9">
        <f>IFERROR(__xludf.DUMMYFUNCTION("""COMPUTED_VALUE"""),42587.70833333333)</f>
        <v>42587.70833</v>
      </c>
      <c r="D9" s="8">
        <f>IFERROR(__xludf.DUMMYFUNCTION("""COMPUTED_VALUE"""),62.7)</f>
        <v>62.7</v>
      </c>
      <c r="E9" s="8">
        <f t="shared" si="4"/>
        <v>1.008038585</v>
      </c>
      <c r="F9" s="10">
        <f t="shared" si="5"/>
        <v>0.9920255183</v>
      </c>
      <c r="G9" s="5">
        <f t="shared" si="6"/>
        <v>0</v>
      </c>
      <c r="H9" s="8">
        <f t="shared" si="7"/>
        <v>102.3420209</v>
      </c>
      <c r="J9" s="8" t="str">
        <f t="shared" si="8"/>
        <v/>
      </c>
    </row>
    <row r="10">
      <c r="A10" s="9">
        <f>IFERROR(__xludf.DUMMYFUNCTION("""COMPUTED_VALUE"""),42590.70833333333)</f>
        <v>42590.70833</v>
      </c>
      <c r="B10" s="8">
        <f>IFERROR(__xludf.DUMMYFUNCTION("""COMPUTED_VALUE"""),62.4)</f>
        <v>62.4</v>
      </c>
      <c r="C10" s="9">
        <f>IFERROR(__xludf.DUMMYFUNCTION("""COMPUTED_VALUE"""),42590.70833333333)</f>
        <v>42590.70833</v>
      </c>
      <c r="D10" s="8">
        <f>IFERROR(__xludf.DUMMYFUNCTION("""COMPUTED_VALUE"""),63.4)</f>
        <v>63.4</v>
      </c>
      <c r="E10" s="8">
        <f t="shared" si="4"/>
        <v>1.016025641</v>
      </c>
      <c r="F10" s="10">
        <f t="shared" si="5"/>
        <v>0.9842271293</v>
      </c>
      <c r="G10" s="5">
        <f t="shared" si="6"/>
        <v>103.9821174</v>
      </c>
      <c r="H10" s="8">
        <f t="shared" si="7"/>
        <v>0</v>
      </c>
      <c r="J10" s="8" t="str">
        <f t="shared" si="8"/>
        <v/>
      </c>
    </row>
    <row r="11">
      <c r="A11" s="9">
        <f>IFERROR(__xludf.DUMMYFUNCTION("""COMPUTED_VALUE"""),42591.70833333333)</f>
        <v>42591.70833</v>
      </c>
      <c r="B11" s="8">
        <f>IFERROR(__xludf.DUMMYFUNCTION("""COMPUTED_VALUE"""),62.45)</f>
        <v>62.45</v>
      </c>
      <c r="C11" s="9">
        <f>IFERROR(__xludf.DUMMYFUNCTION("""COMPUTED_VALUE"""),42591.70833333333)</f>
        <v>42591.70833</v>
      </c>
      <c r="D11" s="8">
        <f>IFERROR(__xludf.DUMMYFUNCTION("""COMPUTED_VALUE"""),63.65)</f>
        <v>63.65</v>
      </c>
      <c r="E11" s="8">
        <f t="shared" si="4"/>
        <v>1.019215372</v>
      </c>
      <c r="F11" s="10">
        <f t="shared" si="5"/>
        <v>0.9811468971</v>
      </c>
      <c r="G11" s="5">
        <f t="shared" si="6"/>
        <v>103.9821174</v>
      </c>
      <c r="H11" s="8">
        <f t="shared" si="7"/>
        <v>0</v>
      </c>
      <c r="J11" s="8" t="str">
        <f t="shared" si="8"/>
        <v/>
      </c>
    </row>
    <row r="12">
      <c r="A12" s="9">
        <f>IFERROR(__xludf.DUMMYFUNCTION("""COMPUTED_VALUE"""),42592.70833333333)</f>
        <v>42592.70833</v>
      </c>
      <c r="B12" s="8">
        <f>IFERROR(__xludf.DUMMYFUNCTION("""COMPUTED_VALUE"""),62.2)</f>
        <v>62.2</v>
      </c>
      <c r="C12" s="9">
        <f>IFERROR(__xludf.DUMMYFUNCTION("""COMPUTED_VALUE"""),42592.70833333333)</f>
        <v>42592.70833</v>
      </c>
      <c r="D12" s="8">
        <f>IFERROR(__xludf.DUMMYFUNCTION("""COMPUTED_VALUE"""),63.3)</f>
        <v>63.3</v>
      </c>
      <c r="E12" s="8">
        <f t="shared" si="4"/>
        <v>1.017684887</v>
      </c>
      <c r="F12" s="10">
        <f t="shared" si="5"/>
        <v>0.9826224329</v>
      </c>
      <c r="G12" s="5">
        <f t="shared" si="6"/>
        <v>103.9821174</v>
      </c>
      <c r="H12" s="8">
        <f t="shared" si="7"/>
        <v>0</v>
      </c>
      <c r="J12" s="8" t="str">
        <f t="shared" si="8"/>
        <v/>
      </c>
    </row>
    <row r="13">
      <c r="A13" s="9">
        <f>IFERROR(__xludf.DUMMYFUNCTION("""COMPUTED_VALUE"""),42593.70833333333)</f>
        <v>42593.70833</v>
      </c>
      <c r="B13" s="8">
        <f>IFERROR(__xludf.DUMMYFUNCTION("""COMPUTED_VALUE"""),61.85)</f>
        <v>61.85</v>
      </c>
      <c r="C13" s="9">
        <f>IFERROR(__xludf.DUMMYFUNCTION("""COMPUTED_VALUE"""),42593.70833333333)</f>
        <v>42593.70833</v>
      </c>
      <c r="D13" s="8">
        <f>IFERROR(__xludf.DUMMYFUNCTION("""COMPUTED_VALUE"""),63.45)</f>
        <v>63.45</v>
      </c>
      <c r="E13" s="8">
        <f t="shared" si="4"/>
        <v>1.025869038</v>
      </c>
      <c r="F13" s="10">
        <f t="shared" si="5"/>
        <v>0.9747832939</v>
      </c>
      <c r="G13" s="5">
        <f t="shared" si="6"/>
        <v>103.9821174</v>
      </c>
      <c r="H13" s="8">
        <f t="shared" si="7"/>
        <v>0</v>
      </c>
      <c r="J13" s="8" t="str">
        <f t="shared" si="8"/>
        <v/>
      </c>
    </row>
    <row r="14">
      <c r="A14" s="9">
        <f>IFERROR(__xludf.DUMMYFUNCTION("""COMPUTED_VALUE"""),42594.70833333333)</f>
        <v>42594.70833</v>
      </c>
      <c r="B14" s="8">
        <f>IFERROR(__xludf.DUMMYFUNCTION("""COMPUTED_VALUE"""),61.4)</f>
        <v>61.4</v>
      </c>
      <c r="C14" s="9">
        <f>IFERROR(__xludf.DUMMYFUNCTION("""COMPUTED_VALUE"""),42594.70833333333)</f>
        <v>42594.70833</v>
      </c>
      <c r="D14" s="8">
        <f>IFERROR(__xludf.DUMMYFUNCTION("""COMPUTED_VALUE"""),63.0)</f>
        <v>63</v>
      </c>
      <c r="E14" s="8">
        <f t="shared" si="4"/>
        <v>1.026058632</v>
      </c>
      <c r="F14" s="10">
        <f t="shared" si="5"/>
        <v>0.9746031746</v>
      </c>
      <c r="G14" s="5">
        <f t="shared" si="6"/>
        <v>103.9821174</v>
      </c>
      <c r="H14" s="8">
        <f t="shared" si="7"/>
        <v>0</v>
      </c>
      <c r="J14" s="8" t="str">
        <f t="shared" si="8"/>
        <v/>
      </c>
    </row>
    <row r="15">
      <c r="A15" s="9">
        <f>IFERROR(__xludf.DUMMYFUNCTION("""COMPUTED_VALUE"""),42597.70833333333)</f>
        <v>42597.70833</v>
      </c>
      <c r="B15" s="8">
        <f>IFERROR(__xludf.DUMMYFUNCTION("""COMPUTED_VALUE"""),62.1)</f>
        <v>62.1</v>
      </c>
      <c r="C15" s="9">
        <f>IFERROR(__xludf.DUMMYFUNCTION("""COMPUTED_VALUE"""),42597.70833333333)</f>
        <v>42597.70833</v>
      </c>
      <c r="D15" s="8">
        <f>IFERROR(__xludf.DUMMYFUNCTION("""COMPUTED_VALUE"""),63.75)</f>
        <v>63.75</v>
      </c>
      <c r="E15" s="8">
        <f t="shared" si="4"/>
        <v>1.026570048</v>
      </c>
      <c r="F15" s="10">
        <f t="shared" si="5"/>
        <v>0.9741176471</v>
      </c>
      <c r="G15" s="5">
        <f t="shared" si="6"/>
        <v>103.9821174</v>
      </c>
      <c r="H15" s="8">
        <f t="shared" si="7"/>
        <v>0</v>
      </c>
      <c r="J15" s="8" t="str">
        <f t="shared" si="8"/>
        <v/>
      </c>
    </row>
    <row r="16">
      <c r="A16" s="9">
        <f>IFERROR(__xludf.DUMMYFUNCTION("""COMPUTED_VALUE"""),42598.70833333333)</f>
        <v>42598.70833</v>
      </c>
      <c r="B16" s="8">
        <f>IFERROR(__xludf.DUMMYFUNCTION("""COMPUTED_VALUE"""),62.0)</f>
        <v>62</v>
      </c>
      <c r="C16" s="9">
        <f>IFERROR(__xludf.DUMMYFUNCTION("""COMPUTED_VALUE"""),42598.70833333333)</f>
        <v>42598.70833</v>
      </c>
      <c r="D16" s="8">
        <f>IFERROR(__xludf.DUMMYFUNCTION("""COMPUTED_VALUE"""),63.15)</f>
        <v>63.15</v>
      </c>
      <c r="E16" s="8">
        <f t="shared" si="4"/>
        <v>1.018548387</v>
      </c>
      <c r="F16" s="10">
        <f t="shared" si="5"/>
        <v>0.9817893903</v>
      </c>
      <c r="G16" s="5">
        <f t="shared" si="6"/>
        <v>103.9821174</v>
      </c>
      <c r="H16" s="8">
        <f t="shared" si="7"/>
        <v>0</v>
      </c>
      <c r="J16" s="8" t="str">
        <f t="shared" si="8"/>
        <v/>
      </c>
    </row>
    <row r="17">
      <c r="A17" s="9">
        <f>IFERROR(__xludf.DUMMYFUNCTION("""COMPUTED_VALUE"""),42599.70833333333)</f>
        <v>42599.70833</v>
      </c>
      <c r="B17" s="8">
        <f>IFERROR(__xludf.DUMMYFUNCTION("""COMPUTED_VALUE"""),61.2)</f>
        <v>61.2</v>
      </c>
      <c r="C17" s="9">
        <f>IFERROR(__xludf.DUMMYFUNCTION("""COMPUTED_VALUE"""),42599.70833333333)</f>
        <v>42599.70833</v>
      </c>
      <c r="D17" s="8">
        <f>IFERROR(__xludf.DUMMYFUNCTION("""COMPUTED_VALUE"""),62.7)</f>
        <v>62.7</v>
      </c>
      <c r="E17" s="8">
        <f t="shared" si="4"/>
        <v>1.024509804</v>
      </c>
      <c r="F17" s="10">
        <f t="shared" si="5"/>
        <v>0.976076555</v>
      </c>
      <c r="G17" s="5">
        <f t="shared" si="6"/>
        <v>103.9821174</v>
      </c>
      <c r="H17" s="8">
        <f t="shared" si="7"/>
        <v>0</v>
      </c>
      <c r="J17" s="8" t="str">
        <f t="shared" si="8"/>
        <v/>
      </c>
    </row>
    <row r="18">
      <c r="A18" s="9">
        <f>IFERROR(__xludf.DUMMYFUNCTION("""COMPUTED_VALUE"""),42600.70833333333)</f>
        <v>42600.70833</v>
      </c>
      <c r="B18" s="8">
        <f>IFERROR(__xludf.DUMMYFUNCTION("""COMPUTED_VALUE"""),61.5)</f>
        <v>61.5</v>
      </c>
      <c r="C18" s="9">
        <f>IFERROR(__xludf.DUMMYFUNCTION("""COMPUTED_VALUE"""),42600.70833333333)</f>
        <v>42600.70833</v>
      </c>
      <c r="D18" s="8">
        <f>IFERROR(__xludf.DUMMYFUNCTION("""COMPUTED_VALUE"""),62.1)</f>
        <v>62.1</v>
      </c>
      <c r="E18" s="8">
        <f t="shared" si="4"/>
        <v>1.009756098</v>
      </c>
      <c r="F18" s="10">
        <f t="shared" si="5"/>
        <v>0.9903381643</v>
      </c>
      <c r="G18" s="5">
        <f t="shared" si="6"/>
        <v>103.9821174</v>
      </c>
      <c r="H18" s="8">
        <f t="shared" si="7"/>
        <v>0</v>
      </c>
      <c r="J18" s="8" t="str">
        <f t="shared" si="8"/>
        <v/>
      </c>
    </row>
    <row r="19">
      <c r="A19" s="9">
        <f>IFERROR(__xludf.DUMMYFUNCTION("""COMPUTED_VALUE"""),42601.70833333333)</f>
        <v>42601.70833</v>
      </c>
      <c r="B19" s="8">
        <f>IFERROR(__xludf.DUMMYFUNCTION("""COMPUTED_VALUE"""),61.7)</f>
        <v>61.7</v>
      </c>
      <c r="C19" s="9">
        <f>IFERROR(__xludf.DUMMYFUNCTION("""COMPUTED_VALUE"""),42601.70833333333)</f>
        <v>42601.70833</v>
      </c>
      <c r="D19" s="8">
        <f>IFERROR(__xludf.DUMMYFUNCTION("""COMPUTED_VALUE"""),62.65)</f>
        <v>62.65</v>
      </c>
      <c r="E19" s="8">
        <f t="shared" si="4"/>
        <v>1.015397083</v>
      </c>
      <c r="F19" s="10">
        <f t="shared" si="5"/>
        <v>0.9848363927</v>
      </c>
      <c r="G19" s="5">
        <f t="shared" si="6"/>
        <v>103.9821174</v>
      </c>
      <c r="H19" s="8">
        <f t="shared" si="7"/>
        <v>0</v>
      </c>
      <c r="J19" s="8" t="str">
        <f t="shared" si="8"/>
        <v/>
      </c>
    </row>
    <row r="20">
      <c r="A20" s="9">
        <f>IFERROR(__xludf.DUMMYFUNCTION("""COMPUTED_VALUE"""),42604.70833333333)</f>
        <v>42604.70833</v>
      </c>
      <c r="B20" s="8">
        <f>IFERROR(__xludf.DUMMYFUNCTION("""COMPUTED_VALUE"""),61.95)</f>
        <v>61.95</v>
      </c>
      <c r="C20" s="9">
        <f>IFERROR(__xludf.DUMMYFUNCTION("""COMPUTED_VALUE"""),42604.70833333333)</f>
        <v>42604.70833</v>
      </c>
      <c r="D20" s="8">
        <f>IFERROR(__xludf.DUMMYFUNCTION("""COMPUTED_VALUE"""),62.65)</f>
        <v>62.65</v>
      </c>
      <c r="E20" s="8">
        <f t="shared" si="4"/>
        <v>1.011299435</v>
      </c>
      <c r="F20" s="10">
        <f t="shared" si="5"/>
        <v>0.9888268156</v>
      </c>
      <c r="G20" s="5">
        <f t="shared" si="6"/>
        <v>103.9821174</v>
      </c>
      <c r="H20" s="8">
        <f t="shared" si="7"/>
        <v>0</v>
      </c>
      <c r="J20" s="8" t="str">
        <f t="shared" si="8"/>
        <v/>
      </c>
    </row>
    <row r="21">
      <c r="A21" s="9">
        <f>IFERROR(__xludf.DUMMYFUNCTION("""COMPUTED_VALUE"""),42605.70833333333)</f>
        <v>42605.70833</v>
      </c>
      <c r="B21" s="8">
        <f>IFERROR(__xludf.DUMMYFUNCTION("""COMPUTED_VALUE"""),62.85)</f>
        <v>62.85</v>
      </c>
      <c r="C21" s="9">
        <f>IFERROR(__xludf.DUMMYFUNCTION("""COMPUTED_VALUE"""),42605.70833333333)</f>
        <v>42605.70833</v>
      </c>
      <c r="D21" s="8">
        <f>IFERROR(__xludf.DUMMYFUNCTION("""COMPUTED_VALUE"""),63.5)</f>
        <v>63.5</v>
      </c>
      <c r="E21" s="8">
        <f t="shared" si="4"/>
        <v>1.010342084</v>
      </c>
      <c r="F21" s="10">
        <f t="shared" si="5"/>
        <v>0.9897637795</v>
      </c>
      <c r="G21" s="5">
        <f t="shared" si="6"/>
        <v>103.9821174</v>
      </c>
      <c r="H21" s="8">
        <f t="shared" si="7"/>
        <v>0</v>
      </c>
      <c r="J21" s="8" t="str">
        <f t="shared" si="8"/>
        <v/>
      </c>
    </row>
    <row r="22">
      <c r="A22" s="9">
        <f>IFERROR(__xludf.DUMMYFUNCTION("""COMPUTED_VALUE"""),42606.70833333333)</f>
        <v>42606.70833</v>
      </c>
      <c r="B22" s="8">
        <f>IFERROR(__xludf.DUMMYFUNCTION("""COMPUTED_VALUE"""),62.8)</f>
        <v>62.8</v>
      </c>
      <c r="C22" s="9">
        <f>IFERROR(__xludf.DUMMYFUNCTION("""COMPUTED_VALUE"""),42606.70833333333)</f>
        <v>42606.70833</v>
      </c>
      <c r="D22" s="8">
        <f>IFERROR(__xludf.DUMMYFUNCTION("""COMPUTED_VALUE"""),63.55)</f>
        <v>63.55</v>
      </c>
      <c r="E22" s="8">
        <f t="shared" si="4"/>
        <v>1.011942675</v>
      </c>
      <c r="F22" s="10">
        <f t="shared" si="5"/>
        <v>0.9881982691</v>
      </c>
      <c r="G22" s="5">
        <f t="shared" si="6"/>
        <v>103.9821174</v>
      </c>
      <c r="H22" s="8">
        <f t="shared" si="7"/>
        <v>0</v>
      </c>
      <c r="J22" s="8" t="str">
        <f t="shared" si="8"/>
        <v/>
      </c>
    </row>
    <row r="23">
      <c r="A23" s="9">
        <f>IFERROR(__xludf.DUMMYFUNCTION("""COMPUTED_VALUE"""),42607.70833333333)</f>
        <v>42607.70833</v>
      </c>
      <c r="B23" s="8">
        <f>IFERROR(__xludf.DUMMYFUNCTION("""COMPUTED_VALUE"""),61.95)</f>
        <v>61.95</v>
      </c>
      <c r="C23" s="9">
        <f>IFERROR(__xludf.DUMMYFUNCTION("""COMPUTED_VALUE"""),42607.70833333333)</f>
        <v>42607.70833</v>
      </c>
      <c r="D23" s="8">
        <f>IFERROR(__xludf.DUMMYFUNCTION("""COMPUTED_VALUE"""),62.6)</f>
        <v>62.6</v>
      </c>
      <c r="E23" s="8">
        <f t="shared" si="4"/>
        <v>1.010492333</v>
      </c>
      <c r="F23" s="10">
        <f t="shared" si="5"/>
        <v>0.9896166134</v>
      </c>
      <c r="G23" s="5">
        <f t="shared" si="6"/>
        <v>103.9821174</v>
      </c>
      <c r="H23" s="8">
        <f t="shared" si="7"/>
        <v>0</v>
      </c>
      <c r="J23" s="8" t="str">
        <f t="shared" si="8"/>
        <v/>
      </c>
    </row>
    <row r="24">
      <c r="A24" s="9">
        <f>IFERROR(__xludf.DUMMYFUNCTION("""COMPUTED_VALUE"""),42608.70833333333)</f>
        <v>42608.70833</v>
      </c>
      <c r="B24" s="8">
        <f>IFERROR(__xludf.DUMMYFUNCTION("""COMPUTED_VALUE"""),62.1)</f>
        <v>62.1</v>
      </c>
      <c r="C24" s="9">
        <f>IFERROR(__xludf.DUMMYFUNCTION("""COMPUTED_VALUE"""),42608.70833333333)</f>
        <v>42608.70833</v>
      </c>
      <c r="D24" s="8">
        <f>IFERROR(__xludf.DUMMYFUNCTION("""COMPUTED_VALUE"""),63.85)</f>
        <v>63.85</v>
      </c>
      <c r="E24" s="8">
        <f t="shared" si="4"/>
        <v>1.028180354</v>
      </c>
      <c r="F24" s="10">
        <f t="shared" si="5"/>
        <v>0.9725920125</v>
      </c>
      <c r="G24" s="5">
        <f t="shared" si="6"/>
        <v>103.9821174</v>
      </c>
      <c r="H24" s="8">
        <f t="shared" si="7"/>
        <v>0</v>
      </c>
      <c r="J24" s="8" t="str">
        <f t="shared" si="8"/>
        <v/>
      </c>
    </row>
    <row r="25">
      <c r="A25" s="9">
        <f>IFERROR(__xludf.DUMMYFUNCTION("""COMPUTED_VALUE"""),42611.70833333333)</f>
        <v>42611.70833</v>
      </c>
      <c r="B25" s="8">
        <f>IFERROR(__xludf.DUMMYFUNCTION("""COMPUTED_VALUE"""),62.05)</f>
        <v>62.05</v>
      </c>
      <c r="C25" s="9">
        <f>IFERROR(__xludf.DUMMYFUNCTION("""COMPUTED_VALUE"""),42611.70833333333)</f>
        <v>42611.70833</v>
      </c>
      <c r="D25" s="8">
        <f>IFERROR(__xludf.DUMMYFUNCTION("""COMPUTED_VALUE"""),62.85)</f>
        <v>62.85</v>
      </c>
      <c r="E25" s="8">
        <f t="shared" si="4"/>
        <v>1.012892828</v>
      </c>
      <c r="F25" s="10">
        <f t="shared" si="5"/>
        <v>0.9872712808</v>
      </c>
      <c r="G25" s="5">
        <f t="shared" si="6"/>
        <v>103.9821174</v>
      </c>
      <c r="H25" s="8">
        <f t="shared" si="7"/>
        <v>0</v>
      </c>
      <c r="J25" s="8" t="str">
        <f t="shared" si="8"/>
        <v/>
      </c>
    </row>
    <row r="26">
      <c r="A26" s="9">
        <f>IFERROR(__xludf.DUMMYFUNCTION("""COMPUTED_VALUE"""),42612.70833333333)</f>
        <v>42612.70833</v>
      </c>
      <c r="B26" s="8">
        <f>IFERROR(__xludf.DUMMYFUNCTION("""COMPUTED_VALUE"""),62.3)</f>
        <v>62.3</v>
      </c>
      <c r="C26" s="9">
        <f>IFERROR(__xludf.DUMMYFUNCTION("""COMPUTED_VALUE"""),42612.70833333333)</f>
        <v>42612.70833</v>
      </c>
      <c r="D26" s="8">
        <f>IFERROR(__xludf.DUMMYFUNCTION("""COMPUTED_VALUE"""),63.55)</f>
        <v>63.55</v>
      </c>
      <c r="E26" s="8">
        <f t="shared" si="4"/>
        <v>1.020064205</v>
      </c>
      <c r="F26" s="10">
        <f t="shared" si="5"/>
        <v>0.9803304485</v>
      </c>
      <c r="G26" s="5">
        <f t="shared" si="6"/>
        <v>103.9821174</v>
      </c>
      <c r="H26" s="8">
        <f t="shared" si="7"/>
        <v>0</v>
      </c>
      <c r="J26" s="8" t="str">
        <f t="shared" si="8"/>
        <v/>
      </c>
    </row>
    <row r="27">
      <c r="A27" s="9">
        <f>IFERROR(__xludf.DUMMYFUNCTION("""COMPUTED_VALUE"""),42613.70833333333)</f>
        <v>42613.70833</v>
      </c>
      <c r="B27" s="8">
        <f>IFERROR(__xludf.DUMMYFUNCTION("""COMPUTED_VALUE"""),61.05)</f>
        <v>61.05</v>
      </c>
      <c r="C27" s="9">
        <f>IFERROR(__xludf.DUMMYFUNCTION("""COMPUTED_VALUE"""),42613.70833333333)</f>
        <v>42613.70833</v>
      </c>
      <c r="D27" s="8">
        <f>IFERROR(__xludf.DUMMYFUNCTION("""COMPUTED_VALUE"""),61.4)</f>
        <v>61.4</v>
      </c>
      <c r="E27" s="8">
        <f t="shared" si="4"/>
        <v>1.005733006</v>
      </c>
      <c r="F27" s="10">
        <f t="shared" si="5"/>
        <v>0.9942996743</v>
      </c>
      <c r="G27" s="5">
        <f t="shared" si="6"/>
        <v>103.9821174</v>
      </c>
      <c r="H27" s="8">
        <f t="shared" si="7"/>
        <v>0</v>
      </c>
      <c r="J27" s="8" t="str">
        <f t="shared" si="8"/>
        <v/>
      </c>
    </row>
    <row r="28">
      <c r="A28" s="9">
        <f>IFERROR(__xludf.DUMMYFUNCTION("""COMPUTED_VALUE"""),42614.70833333333)</f>
        <v>42614.70833</v>
      </c>
      <c r="B28" s="8">
        <f>IFERROR(__xludf.DUMMYFUNCTION("""COMPUTED_VALUE"""),60.75)</f>
        <v>60.75</v>
      </c>
      <c r="C28" s="9">
        <f>IFERROR(__xludf.DUMMYFUNCTION("""COMPUTED_VALUE"""),42614.70833333333)</f>
        <v>42614.70833</v>
      </c>
      <c r="D28" s="8">
        <f>IFERROR(__xludf.DUMMYFUNCTION("""COMPUTED_VALUE"""),61.35)</f>
        <v>61.35</v>
      </c>
      <c r="E28" s="8">
        <f t="shared" si="4"/>
        <v>1.009876543</v>
      </c>
      <c r="F28" s="10">
        <f t="shared" si="5"/>
        <v>0.9902200489</v>
      </c>
      <c r="G28" s="5">
        <f t="shared" si="6"/>
        <v>103.9821174</v>
      </c>
      <c r="H28" s="8">
        <f t="shared" si="7"/>
        <v>0</v>
      </c>
      <c r="J28" s="8" t="str">
        <f t="shared" si="8"/>
        <v/>
      </c>
    </row>
    <row r="29">
      <c r="A29" s="9">
        <f>IFERROR(__xludf.DUMMYFUNCTION("""COMPUTED_VALUE"""),42615.70833333333)</f>
        <v>42615.70833</v>
      </c>
      <c r="B29" s="8">
        <f>IFERROR(__xludf.DUMMYFUNCTION("""COMPUTED_VALUE"""),60.9)</f>
        <v>60.9</v>
      </c>
      <c r="C29" s="9">
        <f>IFERROR(__xludf.DUMMYFUNCTION("""COMPUTED_VALUE"""),42615.70833333333)</f>
        <v>42615.70833</v>
      </c>
      <c r="D29" s="8">
        <f>IFERROR(__xludf.DUMMYFUNCTION("""COMPUTED_VALUE"""),61.6)</f>
        <v>61.6</v>
      </c>
      <c r="E29" s="8">
        <f t="shared" si="4"/>
        <v>1.011494253</v>
      </c>
      <c r="F29" s="10">
        <f t="shared" si="5"/>
        <v>0.9886363636</v>
      </c>
      <c r="G29" s="5">
        <f t="shared" si="6"/>
        <v>103.9821174</v>
      </c>
      <c r="H29" s="8">
        <f t="shared" si="7"/>
        <v>0</v>
      </c>
      <c r="J29" s="8" t="str">
        <f t="shared" si="8"/>
        <v/>
      </c>
    </row>
    <row r="30">
      <c r="A30" s="9">
        <f>IFERROR(__xludf.DUMMYFUNCTION("""COMPUTED_VALUE"""),42618.70833333333)</f>
        <v>42618.70833</v>
      </c>
      <c r="B30" s="8">
        <f>IFERROR(__xludf.DUMMYFUNCTION("""COMPUTED_VALUE"""),60.6)</f>
        <v>60.6</v>
      </c>
      <c r="C30" s="9">
        <f>IFERROR(__xludf.DUMMYFUNCTION("""COMPUTED_VALUE"""),42618.70833333333)</f>
        <v>42618.70833</v>
      </c>
      <c r="D30" s="8">
        <f>IFERROR(__xludf.DUMMYFUNCTION("""COMPUTED_VALUE"""),62.0)</f>
        <v>62</v>
      </c>
      <c r="E30" s="8">
        <f t="shared" si="4"/>
        <v>1.02310231</v>
      </c>
      <c r="F30" s="10">
        <f t="shared" si="5"/>
        <v>0.9774193548</v>
      </c>
      <c r="G30" s="5">
        <f t="shared" si="6"/>
        <v>103.9821174</v>
      </c>
      <c r="H30" s="8">
        <f t="shared" si="7"/>
        <v>0</v>
      </c>
      <c r="J30" s="8" t="str">
        <f t="shared" si="8"/>
        <v/>
      </c>
    </row>
    <row r="31">
      <c r="A31" s="9">
        <f>IFERROR(__xludf.DUMMYFUNCTION("""COMPUTED_VALUE"""),42619.70833333333)</f>
        <v>42619.70833</v>
      </c>
      <c r="B31" s="8">
        <f>IFERROR(__xludf.DUMMYFUNCTION("""COMPUTED_VALUE"""),58.95)</f>
        <v>58.95</v>
      </c>
      <c r="C31" s="9">
        <f>IFERROR(__xludf.DUMMYFUNCTION("""COMPUTED_VALUE"""),42619.70833333333)</f>
        <v>42619.70833</v>
      </c>
      <c r="D31" s="8">
        <f>IFERROR(__xludf.DUMMYFUNCTION("""COMPUTED_VALUE"""),59.8)</f>
        <v>59.8</v>
      </c>
      <c r="E31" s="8">
        <f t="shared" si="4"/>
        <v>1.014418999</v>
      </c>
      <c r="F31" s="10">
        <f t="shared" si="5"/>
        <v>0.9857859532</v>
      </c>
      <c r="G31" s="5">
        <f t="shared" si="6"/>
        <v>103.9821174</v>
      </c>
      <c r="H31" s="8">
        <f t="shared" si="7"/>
        <v>0</v>
      </c>
      <c r="J31" s="8" t="str">
        <f t="shared" si="8"/>
        <v/>
      </c>
    </row>
    <row r="32">
      <c r="A32" s="9">
        <f>IFERROR(__xludf.DUMMYFUNCTION("""COMPUTED_VALUE"""),42620.70833333333)</f>
        <v>42620.70833</v>
      </c>
      <c r="B32" s="8">
        <f>IFERROR(__xludf.DUMMYFUNCTION("""COMPUTED_VALUE"""),59.6)</f>
        <v>59.6</v>
      </c>
      <c r="C32" s="9">
        <f>IFERROR(__xludf.DUMMYFUNCTION("""COMPUTED_VALUE"""),42620.70833333333)</f>
        <v>42620.70833</v>
      </c>
      <c r="D32" s="8">
        <f>IFERROR(__xludf.DUMMYFUNCTION("""COMPUTED_VALUE"""),60.35)</f>
        <v>60.35</v>
      </c>
      <c r="E32" s="8">
        <f t="shared" si="4"/>
        <v>1.012583893</v>
      </c>
      <c r="F32" s="10">
        <f t="shared" si="5"/>
        <v>0.9875724938</v>
      </c>
      <c r="G32" s="5">
        <f t="shared" si="6"/>
        <v>103.9821174</v>
      </c>
      <c r="H32" s="8">
        <f t="shared" si="7"/>
        <v>0</v>
      </c>
      <c r="J32" s="8" t="str">
        <f t="shared" si="8"/>
        <v/>
      </c>
    </row>
    <row r="33">
      <c r="A33" s="9">
        <f>IFERROR(__xludf.DUMMYFUNCTION("""COMPUTED_VALUE"""),42621.70833333333)</f>
        <v>42621.70833</v>
      </c>
      <c r="B33" s="8">
        <f>IFERROR(__xludf.DUMMYFUNCTION("""COMPUTED_VALUE"""),58.8)</f>
        <v>58.8</v>
      </c>
      <c r="C33" s="9">
        <f>IFERROR(__xludf.DUMMYFUNCTION("""COMPUTED_VALUE"""),42621.70833333333)</f>
        <v>42621.70833</v>
      </c>
      <c r="D33" s="8">
        <f>IFERROR(__xludf.DUMMYFUNCTION("""COMPUTED_VALUE"""),59.55)</f>
        <v>59.55</v>
      </c>
      <c r="E33" s="8">
        <f t="shared" si="4"/>
        <v>1.012755102</v>
      </c>
      <c r="F33" s="10">
        <f t="shared" si="5"/>
        <v>0.9874055416</v>
      </c>
      <c r="G33" s="5">
        <f t="shared" si="6"/>
        <v>103.9821174</v>
      </c>
      <c r="H33" s="8">
        <f t="shared" si="7"/>
        <v>0</v>
      </c>
      <c r="J33" s="8" t="str">
        <f t="shared" si="8"/>
        <v/>
      </c>
    </row>
    <row r="34">
      <c r="A34" s="9">
        <f>IFERROR(__xludf.DUMMYFUNCTION("""COMPUTED_VALUE"""),42622.70833333333)</f>
        <v>42622.70833</v>
      </c>
      <c r="B34" s="8">
        <f>IFERROR(__xludf.DUMMYFUNCTION("""COMPUTED_VALUE"""),58.8)</f>
        <v>58.8</v>
      </c>
      <c r="C34" s="9">
        <f>IFERROR(__xludf.DUMMYFUNCTION("""COMPUTED_VALUE"""),42622.70833333333)</f>
        <v>42622.70833</v>
      </c>
      <c r="D34" s="8">
        <f>IFERROR(__xludf.DUMMYFUNCTION("""COMPUTED_VALUE"""),59.4)</f>
        <v>59.4</v>
      </c>
      <c r="E34" s="8">
        <f t="shared" si="4"/>
        <v>1.010204082</v>
      </c>
      <c r="F34" s="10">
        <f t="shared" si="5"/>
        <v>0.9898989899</v>
      </c>
      <c r="G34" s="5">
        <f t="shared" si="6"/>
        <v>103.9821174</v>
      </c>
      <c r="H34" s="8">
        <f t="shared" si="7"/>
        <v>0</v>
      </c>
      <c r="J34" s="8" t="str">
        <f t="shared" si="8"/>
        <v/>
      </c>
    </row>
    <row r="35">
      <c r="A35" s="9">
        <f>IFERROR(__xludf.DUMMYFUNCTION("""COMPUTED_VALUE"""),42625.70833333333)</f>
        <v>42625.70833</v>
      </c>
      <c r="B35" s="8">
        <f>IFERROR(__xludf.DUMMYFUNCTION("""COMPUTED_VALUE"""),57.6)</f>
        <v>57.6</v>
      </c>
      <c r="C35" s="9">
        <f>IFERROR(__xludf.DUMMYFUNCTION("""COMPUTED_VALUE"""),42625.70833333333)</f>
        <v>42625.70833</v>
      </c>
      <c r="D35" s="8">
        <f>IFERROR(__xludf.DUMMYFUNCTION("""COMPUTED_VALUE"""),58.35)</f>
        <v>58.35</v>
      </c>
      <c r="E35" s="8">
        <f t="shared" si="4"/>
        <v>1.013020833</v>
      </c>
      <c r="F35" s="10">
        <f t="shared" si="5"/>
        <v>0.9871465296</v>
      </c>
      <c r="G35" s="5">
        <f t="shared" si="6"/>
        <v>103.9821174</v>
      </c>
      <c r="H35" s="8">
        <f t="shared" si="7"/>
        <v>0</v>
      </c>
      <c r="J35" s="8" t="str">
        <f t="shared" si="8"/>
        <v/>
      </c>
    </row>
    <row r="36">
      <c r="A36" s="9">
        <f>IFERROR(__xludf.DUMMYFUNCTION("""COMPUTED_VALUE"""),42626.70833333333)</f>
        <v>42626.70833</v>
      </c>
      <c r="B36" s="8">
        <f>IFERROR(__xludf.DUMMYFUNCTION("""COMPUTED_VALUE"""),57.45)</f>
        <v>57.45</v>
      </c>
      <c r="C36" s="9">
        <f>IFERROR(__xludf.DUMMYFUNCTION("""COMPUTED_VALUE"""),42626.70833333333)</f>
        <v>42626.70833</v>
      </c>
      <c r="D36" s="8">
        <f>IFERROR(__xludf.DUMMYFUNCTION("""COMPUTED_VALUE"""),58.05)</f>
        <v>58.05</v>
      </c>
      <c r="E36" s="8">
        <f t="shared" si="4"/>
        <v>1.010443864</v>
      </c>
      <c r="F36" s="10">
        <f t="shared" si="5"/>
        <v>0.9896640827</v>
      </c>
      <c r="G36" s="5">
        <f t="shared" si="6"/>
        <v>103.9821174</v>
      </c>
      <c r="H36" s="8">
        <f t="shared" si="7"/>
        <v>0</v>
      </c>
      <c r="J36" s="8" t="str">
        <f t="shared" si="8"/>
        <v/>
      </c>
    </row>
    <row r="37">
      <c r="A37" s="9">
        <f>IFERROR(__xludf.DUMMYFUNCTION("""COMPUTED_VALUE"""),42627.70833333333)</f>
        <v>42627.70833</v>
      </c>
      <c r="B37" s="8">
        <f>IFERROR(__xludf.DUMMYFUNCTION("""COMPUTED_VALUE"""),57.0)</f>
        <v>57</v>
      </c>
      <c r="C37" s="9">
        <f>IFERROR(__xludf.DUMMYFUNCTION("""COMPUTED_VALUE"""),42627.70833333333)</f>
        <v>42627.70833</v>
      </c>
      <c r="D37" s="8">
        <f>IFERROR(__xludf.DUMMYFUNCTION("""COMPUTED_VALUE"""),57.6)</f>
        <v>57.6</v>
      </c>
      <c r="E37" s="8">
        <f t="shared" si="4"/>
        <v>1.010526316</v>
      </c>
      <c r="F37" s="10">
        <f t="shared" si="5"/>
        <v>0.9895833333</v>
      </c>
      <c r="G37" s="5">
        <f t="shared" si="6"/>
        <v>103.9821174</v>
      </c>
      <c r="H37" s="8">
        <f t="shared" si="7"/>
        <v>0</v>
      </c>
      <c r="J37" s="8" t="str">
        <f t="shared" si="8"/>
        <v/>
      </c>
    </row>
    <row r="38">
      <c r="A38" s="9">
        <f>IFERROR(__xludf.DUMMYFUNCTION("""COMPUTED_VALUE"""),42628.70833333333)</f>
        <v>42628.70833</v>
      </c>
      <c r="B38" s="8">
        <f>IFERROR(__xludf.DUMMYFUNCTION("""COMPUTED_VALUE"""),57.6)</f>
        <v>57.6</v>
      </c>
      <c r="C38" s="9">
        <f>IFERROR(__xludf.DUMMYFUNCTION("""COMPUTED_VALUE"""),42628.70833333333)</f>
        <v>42628.70833</v>
      </c>
      <c r="D38" s="8">
        <f>IFERROR(__xludf.DUMMYFUNCTION("""COMPUTED_VALUE"""),58.1)</f>
        <v>58.1</v>
      </c>
      <c r="E38" s="8">
        <f t="shared" si="4"/>
        <v>1.008680556</v>
      </c>
      <c r="F38" s="10">
        <f t="shared" si="5"/>
        <v>0.991394148</v>
      </c>
      <c r="G38" s="5">
        <f t="shared" si="6"/>
        <v>103.9821174</v>
      </c>
      <c r="H38" s="8">
        <f t="shared" si="7"/>
        <v>0</v>
      </c>
      <c r="J38" s="8" t="str">
        <f t="shared" si="8"/>
        <v/>
      </c>
    </row>
    <row r="39">
      <c r="A39" s="9">
        <f>IFERROR(__xludf.DUMMYFUNCTION("""COMPUTED_VALUE"""),42629.70833333333)</f>
        <v>42629.70833</v>
      </c>
      <c r="B39" s="8">
        <f>IFERROR(__xludf.DUMMYFUNCTION("""COMPUTED_VALUE"""),57.5)</f>
        <v>57.5</v>
      </c>
      <c r="C39" s="9">
        <f>IFERROR(__xludf.DUMMYFUNCTION("""COMPUTED_VALUE"""),42629.70833333333)</f>
        <v>42629.70833</v>
      </c>
      <c r="D39" s="8">
        <f>IFERROR(__xludf.DUMMYFUNCTION("""COMPUTED_VALUE"""),59.65)</f>
        <v>59.65</v>
      </c>
      <c r="E39" s="8">
        <f t="shared" si="4"/>
        <v>1.037391304</v>
      </c>
      <c r="F39" s="10">
        <f t="shared" si="5"/>
        <v>0.9639564124</v>
      </c>
      <c r="G39" s="5">
        <f t="shared" si="6"/>
        <v>103.9821174</v>
      </c>
      <c r="H39" s="8">
        <f t="shared" si="7"/>
        <v>0</v>
      </c>
      <c r="J39" s="8" t="str">
        <f t="shared" si="8"/>
        <v/>
      </c>
    </row>
    <row r="40">
      <c r="A40" s="9">
        <f>IFERROR(__xludf.DUMMYFUNCTION("""COMPUTED_VALUE"""),42632.70833333333)</f>
        <v>42632.70833</v>
      </c>
      <c r="B40" s="8">
        <f>IFERROR(__xludf.DUMMYFUNCTION("""COMPUTED_VALUE"""),57.4)</f>
        <v>57.4</v>
      </c>
      <c r="C40" s="9">
        <f>IFERROR(__xludf.DUMMYFUNCTION("""COMPUTED_VALUE"""),42632.70833333333)</f>
        <v>42632.70833</v>
      </c>
      <c r="D40" s="8">
        <f>IFERROR(__xludf.DUMMYFUNCTION("""COMPUTED_VALUE"""),59.45)</f>
        <v>59.45</v>
      </c>
      <c r="E40" s="8">
        <f t="shared" si="4"/>
        <v>1.035714286</v>
      </c>
      <c r="F40" s="10">
        <f t="shared" si="5"/>
        <v>0.9655172414</v>
      </c>
      <c r="G40" s="5">
        <f t="shared" si="6"/>
        <v>103.9821174</v>
      </c>
      <c r="H40" s="8">
        <f t="shared" si="7"/>
        <v>0</v>
      </c>
      <c r="J40" s="8" t="str">
        <f t="shared" si="8"/>
        <v/>
      </c>
    </row>
    <row r="41">
      <c r="A41" s="9">
        <f>IFERROR(__xludf.DUMMYFUNCTION("""COMPUTED_VALUE"""),42633.70833333333)</f>
        <v>42633.70833</v>
      </c>
      <c r="B41" s="8">
        <f>IFERROR(__xludf.DUMMYFUNCTION("""COMPUTED_VALUE"""),57.7)</f>
        <v>57.7</v>
      </c>
      <c r="C41" s="9">
        <f>IFERROR(__xludf.DUMMYFUNCTION("""COMPUTED_VALUE"""),42633.70833333333)</f>
        <v>42633.70833</v>
      </c>
      <c r="D41" s="8">
        <f>IFERROR(__xludf.DUMMYFUNCTION("""COMPUTED_VALUE"""),58.85)</f>
        <v>58.85</v>
      </c>
      <c r="E41" s="8">
        <f t="shared" si="4"/>
        <v>1.019930676</v>
      </c>
      <c r="F41" s="10">
        <f t="shared" si="5"/>
        <v>0.9804587935</v>
      </c>
      <c r="G41" s="5">
        <f t="shared" si="6"/>
        <v>103.9821174</v>
      </c>
      <c r="H41" s="8">
        <f t="shared" si="7"/>
        <v>0</v>
      </c>
      <c r="J41" s="8" t="str">
        <f t="shared" si="8"/>
        <v/>
      </c>
    </row>
    <row r="42">
      <c r="A42" s="9">
        <f>IFERROR(__xludf.DUMMYFUNCTION("""COMPUTED_VALUE"""),42634.70833333333)</f>
        <v>42634.70833</v>
      </c>
      <c r="B42" s="8">
        <f>IFERROR(__xludf.DUMMYFUNCTION("""COMPUTED_VALUE"""),58.05)</f>
        <v>58.05</v>
      </c>
      <c r="C42" s="9">
        <f>IFERROR(__xludf.DUMMYFUNCTION("""COMPUTED_VALUE"""),42634.70833333333)</f>
        <v>42634.70833</v>
      </c>
      <c r="D42" s="8">
        <f>IFERROR(__xludf.DUMMYFUNCTION("""COMPUTED_VALUE"""),59.95)</f>
        <v>59.95</v>
      </c>
      <c r="E42" s="8">
        <f t="shared" si="4"/>
        <v>1.032730405</v>
      </c>
      <c r="F42" s="10">
        <f t="shared" si="5"/>
        <v>0.9683069224</v>
      </c>
      <c r="G42" s="5">
        <f t="shared" si="6"/>
        <v>103.9821174</v>
      </c>
      <c r="H42" s="8">
        <f t="shared" si="7"/>
        <v>0</v>
      </c>
      <c r="J42" s="8" t="str">
        <f t="shared" si="8"/>
        <v/>
      </c>
    </row>
    <row r="43">
      <c r="A43" s="9">
        <f>IFERROR(__xludf.DUMMYFUNCTION("""COMPUTED_VALUE"""),42635.70833333333)</f>
        <v>42635.70833</v>
      </c>
      <c r="B43" s="8">
        <f>IFERROR(__xludf.DUMMYFUNCTION("""COMPUTED_VALUE"""),59.6)</f>
        <v>59.6</v>
      </c>
      <c r="C43" s="9">
        <f>IFERROR(__xludf.DUMMYFUNCTION("""COMPUTED_VALUE"""),42635.70833333333)</f>
        <v>42635.70833</v>
      </c>
      <c r="D43" s="8">
        <f>IFERROR(__xludf.DUMMYFUNCTION("""COMPUTED_VALUE"""),60.85)</f>
        <v>60.85</v>
      </c>
      <c r="E43" s="8">
        <f t="shared" si="4"/>
        <v>1.020973154</v>
      </c>
      <c r="F43" s="10">
        <f t="shared" si="5"/>
        <v>0.9794576828</v>
      </c>
      <c r="G43" s="5">
        <f t="shared" si="6"/>
        <v>103.9821174</v>
      </c>
      <c r="H43" s="8">
        <f t="shared" si="7"/>
        <v>0</v>
      </c>
      <c r="J43" s="8" t="str">
        <f t="shared" si="8"/>
        <v/>
      </c>
    </row>
    <row r="44">
      <c r="A44" s="9">
        <f>IFERROR(__xludf.DUMMYFUNCTION("""COMPUTED_VALUE"""),42636.70833333333)</f>
        <v>42636.70833</v>
      </c>
      <c r="B44" s="8">
        <f>IFERROR(__xludf.DUMMYFUNCTION("""COMPUTED_VALUE"""),59.4)</f>
        <v>59.4</v>
      </c>
      <c r="C44" s="9">
        <f>IFERROR(__xludf.DUMMYFUNCTION("""COMPUTED_VALUE"""),42636.70833333333)</f>
        <v>42636.70833</v>
      </c>
      <c r="D44" s="8">
        <f>IFERROR(__xludf.DUMMYFUNCTION("""COMPUTED_VALUE"""),59.95)</f>
        <v>59.95</v>
      </c>
      <c r="E44" s="8">
        <f t="shared" si="4"/>
        <v>1.009259259</v>
      </c>
      <c r="F44" s="10">
        <f t="shared" si="5"/>
        <v>0.9908256881</v>
      </c>
      <c r="G44" s="5">
        <f t="shared" si="6"/>
        <v>103.9821174</v>
      </c>
      <c r="H44" s="8">
        <f t="shared" si="7"/>
        <v>0</v>
      </c>
      <c r="J44" s="8" t="str">
        <f t="shared" si="8"/>
        <v/>
      </c>
    </row>
    <row r="45">
      <c r="A45" s="9">
        <f>IFERROR(__xludf.DUMMYFUNCTION("""COMPUTED_VALUE"""),42639.70833333333)</f>
        <v>42639.70833</v>
      </c>
      <c r="B45" s="8">
        <f>IFERROR(__xludf.DUMMYFUNCTION("""COMPUTED_VALUE"""),58.85)</f>
        <v>58.85</v>
      </c>
      <c r="C45" s="9">
        <f>IFERROR(__xludf.DUMMYFUNCTION("""COMPUTED_VALUE"""),42639.70833333333)</f>
        <v>42639.70833</v>
      </c>
      <c r="D45" s="8">
        <f>IFERROR(__xludf.DUMMYFUNCTION("""COMPUTED_VALUE"""),59.45)</f>
        <v>59.45</v>
      </c>
      <c r="E45" s="8">
        <f t="shared" si="4"/>
        <v>1.010195412</v>
      </c>
      <c r="F45" s="10">
        <f t="shared" si="5"/>
        <v>0.9899074853</v>
      </c>
      <c r="G45" s="5">
        <f t="shared" si="6"/>
        <v>103.9821174</v>
      </c>
      <c r="H45" s="8">
        <f t="shared" si="7"/>
        <v>0</v>
      </c>
      <c r="J45" s="8" t="str">
        <f t="shared" si="8"/>
        <v/>
      </c>
    </row>
    <row r="46">
      <c r="A46" s="9">
        <f>IFERROR(__xludf.DUMMYFUNCTION("""COMPUTED_VALUE"""),42640.70833333333)</f>
        <v>42640.70833</v>
      </c>
      <c r="B46" s="8">
        <f>IFERROR(__xludf.DUMMYFUNCTION("""COMPUTED_VALUE"""),58.1)</f>
        <v>58.1</v>
      </c>
      <c r="C46" s="9">
        <f>IFERROR(__xludf.DUMMYFUNCTION("""COMPUTED_VALUE"""),42640.70833333333)</f>
        <v>42640.70833</v>
      </c>
      <c r="D46" s="8">
        <f>IFERROR(__xludf.DUMMYFUNCTION("""COMPUTED_VALUE"""),58.8)</f>
        <v>58.8</v>
      </c>
      <c r="E46" s="8">
        <f t="shared" si="4"/>
        <v>1.012048193</v>
      </c>
      <c r="F46" s="10">
        <f t="shared" si="5"/>
        <v>0.9880952381</v>
      </c>
      <c r="G46" s="5">
        <f t="shared" si="6"/>
        <v>103.9821174</v>
      </c>
      <c r="H46" s="8">
        <f t="shared" si="7"/>
        <v>0</v>
      </c>
      <c r="J46" s="8" t="str">
        <f t="shared" si="8"/>
        <v/>
      </c>
    </row>
    <row r="47">
      <c r="A47" s="9">
        <f>IFERROR(__xludf.DUMMYFUNCTION("""COMPUTED_VALUE"""),42641.70833333333)</f>
        <v>42641.70833</v>
      </c>
      <c r="B47" s="8">
        <f>IFERROR(__xludf.DUMMYFUNCTION("""COMPUTED_VALUE"""),58.25)</f>
        <v>58.25</v>
      </c>
      <c r="C47" s="9">
        <f>IFERROR(__xludf.DUMMYFUNCTION("""COMPUTED_VALUE"""),42641.70833333333)</f>
        <v>42641.70833</v>
      </c>
      <c r="D47" s="8">
        <f>IFERROR(__xludf.DUMMYFUNCTION("""COMPUTED_VALUE"""),58.45)</f>
        <v>58.45</v>
      </c>
      <c r="E47" s="8">
        <f t="shared" si="4"/>
        <v>1.003433476</v>
      </c>
      <c r="F47" s="10">
        <f t="shared" si="5"/>
        <v>0.996578272</v>
      </c>
      <c r="G47" s="5">
        <f t="shared" si="6"/>
        <v>103.9821174</v>
      </c>
      <c r="H47" s="8">
        <f t="shared" si="7"/>
        <v>0</v>
      </c>
      <c r="J47" s="8" t="str">
        <f t="shared" si="8"/>
        <v/>
      </c>
    </row>
    <row r="48">
      <c r="A48" s="9">
        <f>IFERROR(__xludf.DUMMYFUNCTION("""COMPUTED_VALUE"""),42642.70833333333)</f>
        <v>42642.70833</v>
      </c>
      <c r="B48" s="8">
        <f>IFERROR(__xludf.DUMMYFUNCTION("""COMPUTED_VALUE"""),60.6)</f>
        <v>60.6</v>
      </c>
      <c r="C48" s="9">
        <f>IFERROR(__xludf.DUMMYFUNCTION("""COMPUTED_VALUE"""),42642.70833333333)</f>
        <v>42642.70833</v>
      </c>
      <c r="D48" s="8">
        <f>IFERROR(__xludf.DUMMYFUNCTION("""COMPUTED_VALUE"""),60.35)</f>
        <v>60.35</v>
      </c>
      <c r="E48" s="8">
        <f t="shared" si="4"/>
        <v>0.9958745875</v>
      </c>
      <c r="F48" s="10">
        <f t="shared" si="5"/>
        <v>1.004142502</v>
      </c>
      <c r="G48" s="5">
        <f t="shared" si="6"/>
        <v>0</v>
      </c>
      <c r="H48" s="8">
        <f t="shared" si="7"/>
        <v>104.4128635</v>
      </c>
      <c r="J48" s="8" t="str">
        <f t="shared" si="8"/>
        <v/>
      </c>
    </row>
    <row r="49">
      <c r="A49" s="9">
        <f>IFERROR(__xludf.DUMMYFUNCTION("""COMPUTED_VALUE"""),42643.70833333333)</f>
        <v>42643.70833</v>
      </c>
      <c r="B49" s="8">
        <f>IFERROR(__xludf.DUMMYFUNCTION("""COMPUTED_VALUE"""),61.95)</f>
        <v>61.95</v>
      </c>
      <c r="C49" s="9">
        <f>IFERROR(__xludf.DUMMYFUNCTION("""COMPUTED_VALUE"""),42643.70833333333)</f>
        <v>42643.70833</v>
      </c>
      <c r="D49" s="8">
        <f>IFERROR(__xludf.DUMMYFUNCTION("""COMPUTED_VALUE"""),61.85)</f>
        <v>61.85</v>
      </c>
      <c r="E49" s="8">
        <f t="shared" si="4"/>
        <v>0.998385795</v>
      </c>
      <c r="F49" s="10">
        <f t="shared" si="5"/>
        <v>1.001616815</v>
      </c>
      <c r="G49" s="5">
        <f t="shared" si="6"/>
        <v>0</v>
      </c>
      <c r="H49" s="8">
        <f t="shared" si="7"/>
        <v>104.4128635</v>
      </c>
      <c r="J49" s="8" t="str">
        <f t="shared" si="8"/>
        <v/>
      </c>
    </row>
    <row r="50">
      <c r="A50" s="9">
        <f>IFERROR(__xludf.DUMMYFUNCTION("""COMPUTED_VALUE"""),42646.70833333333)</f>
        <v>42646.70833</v>
      </c>
      <c r="B50" s="8">
        <f>IFERROR(__xludf.DUMMYFUNCTION("""COMPUTED_VALUE"""),61.35)</f>
        <v>61.35</v>
      </c>
      <c r="C50" s="9">
        <f>IFERROR(__xludf.DUMMYFUNCTION("""COMPUTED_VALUE"""),42646.70833333333)</f>
        <v>42646.70833</v>
      </c>
      <c r="D50" s="8">
        <f>IFERROR(__xludf.DUMMYFUNCTION("""COMPUTED_VALUE"""),61.3)</f>
        <v>61.3</v>
      </c>
      <c r="E50" s="8">
        <f t="shared" si="4"/>
        <v>0.9991850041</v>
      </c>
      <c r="F50" s="10">
        <f t="shared" si="5"/>
        <v>1.000815661</v>
      </c>
      <c r="G50" s="5">
        <f t="shared" si="6"/>
        <v>0</v>
      </c>
      <c r="H50" s="8">
        <f t="shared" si="7"/>
        <v>104.4128635</v>
      </c>
      <c r="J50" s="8" t="str">
        <f t="shared" si="8"/>
        <v/>
      </c>
    </row>
    <row r="51">
      <c r="A51" s="9">
        <f>IFERROR(__xludf.DUMMYFUNCTION("""COMPUTED_VALUE"""),42647.70833333333)</f>
        <v>42647.70833</v>
      </c>
      <c r="B51" s="8">
        <f>IFERROR(__xludf.DUMMYFUNCTION("""COMPUTED_VALUE"""),61.6)</f>
        <v>61.6</v>
      </c>
      <c r="C51" s="9">
        <f>IFERROR(__xludf.DUMMYFUNCTION("""COMPUTED_VALUE"""),42647.70833333333)</f>
        <v>42647.70833</v>
      </c>
      <c r="D51" s="8">
        <f>IFERROR(__xludf.DUMMYFUNCTION("""COMPUTED_VALUE"""),62.2)</f>
        <v>62.2</v>
      </c>
      <c r="E51" s="8">
        <f t="shared" si="4"/>
        <v>1.00974026</v>
      </c>
      <c r="F51" s="10">
        <f t="shared" si="5"/>
        <v>0.9903536977</v>
      </c>
      <c r="G51" s="5">
        <f t="shared" si="6"/>
        <v>0</v>
      </c>
      <c r="H51" s="8">
        <f t="shared" si="7"/>
        <v>104.4128635</v>
      </c>
      <c r="J51" s="8" t="str">
        <f t="shared" si="8"/>
        <v/>
      </c>
    </row>
    <row r="52">
      <c r="A52" s="9">
        <f>IFERROR(__xludf.DUMMYFUNCTION("""COMPUTED_VALUE"""),42648.70833333333)</f>
        <v>42648.70833</v>
      </c>
      <c r="B52" s="8">
        <f>IFERROR(__xludf.DUMMYFUNCTION("""COMPUTED_VALUE"""),61.1)</f>
        <v>61.1</v>
      </c>
      <c r="C52" s="9">
        <f>IFERROR(__xludf.DUMMYFUNCTION("""COMPUTED_VALUE"""),42648.70833333333)</f>
        <v>42648.70833</v>
      </c>
      <c r="D52" s="8">
        <f>IFERROR(__xludf.DUMMYFUNCTION("""COMPUTED_VALUE"""),60.9)</f>
        <v>60.9</v>
      </c>
      <c r="E52" s="8">
        <f t="shared" si="4"/>
        <v>0.9967266776</v>
      </c>
      <c r="F52" s="10">
        <f t="shared" si="5"/>
        <v>1.003284072</v>
      </c>
      <c r="G52" s="5">
        <f t="shared" si="6"/>
        <v>0</v>
      </c>
      <c r="H52" s="8">
        <f t="shared" si="7"/>
        <v>104.4128635</v>
      </c>
      <c r="J52" s="8" t="str">
        <f t="shared" si="8"/>
        <v/>
      </c>
    </row>
    <row r="53">
      <c r="A53" s="9">
        <f>IFERROR(__xludf.DUMMYFUNCTION("""COMPUTED_VALUE"""),42649.70833333333)</f>
        <v>42649.70833</v>
      </c>
      <c r="B53" s="8">
        <f>IFERROR(__xludf.DUMMYFUNCTION("""COMPUTED_VALUE"""),60.95)</f>
        <v>60.95</v>
      </c>
      <c r="C53" s="9">
        <f>IFERROR(__xludf.DUMMYFUNCTION("""COMPUTED_VALUE"""),42649.70833333333)</f>
        <v>42649.70833</v>
      </c>
      <c r="D53" s="8">
        <f>IFERROR(__xludf.DUMMYFUNCTION("""COMPUTED_VALUE"""),60.8)</f>
        <v>60.8</v>
      </c>
      <c r="E53" s="8">
        <f t="shared" si="4"/>
        <v>0.9975389664</v>
      </c>
      <c r="F53" s="10">
        <f t="shared" si="5"/>
        <v>1.002467105</v>
      </c>
      <c r="G53" s="5">
        <f t="shared" si="6"/>
        <v>0</v>
      </c>
      <c r="H53" s="8">
        <f t="shared" si="7"/>
        <v>104.4128635</v>
      </c>
      <c r="J53" s="8" t="str">
        <f t="shared" si="8"/>
        <v/>
      </c>
    </row>
    <row r="54">
      <c r="A54" s="9">
        <f>IFERROR(__xludf.DUMMYFUNCTION("""COMPUTED_VALUE"""),42650.70833333333)</f>
        <v>42650.70833</v>
      </c>
      <c r="B54" s="8">
        <f>IFERROR(__xludf.DUMMYFUNCTION("""COMPUTED_VALUE"""),61.25)</f>
        <v>61.25</v>
      </c>
      <c r="C54" s="9">
        <f>IFERROR(__xludf.DUMMYFUNCTION("""COMPUTED_VALUE"""),42650.70833333333)</f>
        <v>42650.70833</v>
      </c>
      <c r="D54" s="8">
        <f>IFERROR(__xludf.DUMMYFUNCTION("""COMPUTED_VALUE"""),61.5)</f>
        <v>61.5</v>
      </c>
      <c r="E54" s="8">
        <f t="shared" si="4"/>
        <v>1.004081633</v>
      </c>
      <c r="F54" s="10">
        <f t="shared" si="5"/>
        <v>0.9959349593</v>
      </c>
      <c r="G54" s="5">
        <f t="shared" si="6"/>
        <v>0</v>
      </c>
      <c r="H54" s="8">
        <f t="shared" si="7"/>
        <v>104.4128635</v>
      </c>
      <c r="J54" s="8" t="str">
        <f t="shared" si="8"/>
        <v/>
      </c>
    </row>
    <row r="55">
      <c r="A55" s="9">
        <f>IFERROR(__xludf.DUMMYFUNCTION("""COMPUTED_VALUE"""),42653.70833333333)</f>
        <v>42653.70833</v>
      </c>
      <c r="B55" s="8">
        <f>IFERROR(__xludf.DUMMYFUNCTION("""COMPUTED_VALUE"""),62.15)</f>
        <v>62.15</v>
      </c>
      <c r="C55" s="9">
        <f>IFERROR(__xludf.DUMMYFUNCTION("""COMPUTED_VALUE"""),42653.70833333333)</f>
        <v>42653.70833</v>
      </c>
      <c r="D55" s="8">
        <f>IFERROR(__xludf.DUMMYFUNCTION("""COMPUTED_VALUE"""),62.15)</f>
        <v>62.15</v>
      </c>
      <c r="E55" s="8">
        <f t="shared" si="4"/>
        <v>1</v>
      </c>
      <c r="F55" s="10">
        <f t="shared" si="5"/>
        <v>1</v>
      </c>
      <c r="G55" s="5">
        <f t="shared" si="6"/>
        <v>0</v>
      </c>
      <c r="H55" s="8">
        <f t="shared" si="7"/>
        <v>104.4128635</v>
      </c>
      <c r="J55" s="8" t="str">
        <f t="shared" si="8"/>
        <v/>
      </c>
    </row>
    <row r="56">
      <c r="A56" s="9">
        <f>IFERROR(__xludf.DUMMYFUNCTION("""COMPUTED_VALUE"""),42654.70833333333)</f>
        <v>42654.70833</v>
      </c>
      <c r="B56" s="8">
        <f>IFERROR(__xludf.DUMMYFUNCTION("""COMPUTED_VALUE"""),61.85)</f>
        <v>61.85</v>
      </c>
      <c r="C56" s="9">
        <f>IFERROR(__xludf.DUMMYFUNCTION("""COMPUTED_VALUE"""),42654.70833333333)</f>
        <v>42654.70833</v>
      </c>
      <c r="D56" s="8">
        <f>IFERROR(__xludf.DUMMYFUNCTION("""COMPUTED_VALUE"""),61.9)</f>
        <v>61.9</v>
      </c>
      <c r="E56" s="8">
        <f t="shared" si="4"/>
        <v>1.000808407</v>
      </c>
      <c r="F56" s="10">
        <f t="shared" si="5"/>
        <v>0.9991922456</v>
      </c>
      <c r="G56" s="5">
        <f t="shared" si="6"/>
        <v>0</v>
      </c>
      <c r="H56" s="8">
        <f t="shared" si="7"/>
        <v>104.4128635</v>
      </c>
      <c r="J56" s="8" t="str">
        <f t="shared" si="8"/>
        <v/>
      </c>
    </row>
    <row r="57">
      <c r="A57" s="9">
        <f>IFERROR(__xludf.DUMMYFUNCTION("""COMPUTED_VALUE"""),42655.70833333333)</f>
        <v>42655.70833</v>
      </c>
      <c r="B57" s="8">
        <f>IFERROR(__xludf.DUMMYFUNCTION("""COMPUTED_VALUE"""),49.35)</f>
        <v>49.35</v>
      </c>
      <c r="C57" s="9">
        <f>IFERROR(__xludf.DUMMYFUNCTION("""COMPUTED_VALUE"""),42655.70833333333)</f>
        <v>42655.70833</v>
      </c>
      <c r="D57" s="8">
        <f>IFERROR(__xludf.DUMMYFUNCTION("""COMPUTED_VALUE"""),50.65)</f>
        <v>50.65</v>
      </c>
      <c r="E57" s="8">
        <f t="shared" si="4"/>
        <v>1.026342452</v>
      </c>
      <c r="F57" s="10">
        <f t="shared" si="5"/>
        <v>0.9743336624</v>
      </c>
      <c r="G57" s="5">
        <f t="shared" si="6"/>
        <v>107.1633543</v>
      </c>
      <c r="H57" s="8">
        <f t="shared" si="7"/>
        <v>0</v>
      </c>
      <c r="J57" s="8" t="str">
        <f t="shared" si="8"/>
        <v/>
      </c>
    </row>
    <row r="58">
      <c r="A58" s="9">
        <f>IFERROR(__xludf.DUMMYFUNCTION("""COMPUTED_VALUE"""),42656.70833333333)</f>
        <v>42656.70833</v>
      </c>
      <c r="B58" s="8">
        <f>IFERROR(__xludf.DUMMYFUNCTION("""COMPUTED_VALUE"""),48.3)</f>
        <v>48.3</v>
      </c>
      <c r="C58" s="9">
        <f>IFERROR(__xludf.DUMMYFUNCTION("""COMPUTED_VALUE"""),42656.70833333333)</f>
        <v>42656.70833</v>
      </c>
      <c r="D58" s="8">
        <f>IFERROR(__xludf.DUMMYFUNCTION("""COMPUTED_VALUE"""),49.72)</f>
        <v>49.72</v>
      </c>
      <c r="E58" s="8">
        <f t="shared" si="4"/>
        <v>1.029399586</v>
      </c>
      <c r="F58" s="10">
        <f t="shared" si="5"/>
        <v>0.9714400644</v>
      </c>
      <c r="G58" s="5">
        <f t="shared" si="6"/>
        <v>107.1633543</v>
      </c>
      <c r="H58" s="8">
        <f t="shared" si="7"/>
        <v>0</v>
      </c>
      <c r="J58" s="8" t="str">
        <f t="shared" si="8"/>
        <v/>
      </c>
    </row>
    <row r="59">
      <c r="A59" s="9">
        <f>IFERROR(__xludf.DUMMYFUNCTION("""COMPUTED_VALUE"""),42657.70833333333)</f>
        <v>42657.70833</v>
      </c>
      <c r="B59" s="8">
        <f>IFERROR(__xludf.DUMMYFUNCTION("""COMPUTED_VALUE"""),48.29)</f>
        <v>48.29</v>
      </c>
      <c r="C59" s="9">
        <f>IFERROR(__xludf.DUMMYFUNCTION("""COMPUTED_VALUE"""),42657.70833333333)</f>
        <v>42657.70833</v>
      </c>
      <c r="D59" s="8">
        <f>IFERROR(__xludf.DUMMYFUNCTION("""COMPUTED_VALUE"""),49.74)</f>
        <v>49.74</v>
      </c>
      <c r="E59" s="8">
        <f t="shared" si="4"/>
        <v>1.030026921</v>
      </c>
      <c r="F59" s="10">
        <f t="shared" si="5"/>
        <v>0.9708484117</v>
      </c>
      <c r="G59" s="5">
        <f t="shared" si="6"/>
        <v>107.1633543</v>
      </c>
      <c r="H59" s="8">
        <f t="shared" si="7"/>
        <v>0</v>
      </c>
      <c r="J59" s="8" t="str">
        <f t="shared" si="8"/>
        <v/>
      </c>
    </row>
    <row r="60">
      <c r="A60" s="9">
        <f>IFERROR(__xludf.DUMMYFUNCTION("""COMPUTED_VALUE"""),42660.70833333333)</f>
        <v>42660.70833</v>
      </c>
      <c r="B60" s="8">
        <f>IFERROR(__xludf.DUMMYFUNCTION("""COMPUTED_VALUE"""),47.94)</f>
        <v>47.94</v>
      </c>
      <c r="C60" s="9">
        <f>IFERROR(__xludf.DUMMYFUNCTION("""COMPUTED_VALUE"""),42660.70833333333)</f>
        <v>42660.70833</v>
      </c>
      <c r="D60" s="8">
        <f>IFERROR(__xludf.DUMMYFUNCTION("""COMPUTED_VALUE"""),49.23)</f>
        <v>49.23</v>
      </c>
      <c r="E60" s="8">
        <f t="shared" si="4"/>
        <v>1.026908636</v>
      </c>
      <c r="F60" s="10">
        <f t="shared" si="5"/>
        <v>0.9737964656</v>
      </c>
      <c r="G60" s="5">
        <f t="shared" si="6"/>
        <v>107.1633543</v>
      </c>
      <c r="H60" s="8">
        <f t="shared" si="7"/>
        <v>0</v>
      </c>
      <c r="J60" s="8" t="str">
        <f t="shared" si="8"/>
        <v/>
      </c>
    </row>
    <row r="61">
      <c r="A61" s="9">
        <f>IFERROR(__xludf.DUMMYFUNCTION("""COMPUTED_VALUE"""),42661.70833333333)</f>
        <v>42661.70833</v>
      </c>
      <c r="B61" s="8">
        <f>IFERROR(__xludf.DUMMYFUNCTION("""COMPUTED_VALUE"""),48.36)</f>
        <v>48.36</v>
      </c>
      <c r="C61" s="9">
        <f>IFERROR(__xludf.DUMMYFUNCTION("""COMPUTED_VALUE"""),42661.70833333333)</f>
        <v>42661.70833</v>
      </c>
      <c r="D61" s="8">
        <f>IFERROR(__xludf.DUMMYFUNCTION("""COMPUTED_VALUE"""),49.13)</f>
        <v>49.13</v>
      </c>
      <c r="E61" s="8">
        <f t="shared" si="4"/>
        <v>1.01592225</v>
      </c>
      <c r="F61" s="10">
        <f t="shared" si="5"/>
        <v>0.9843272949</v>
      </c>
      <c r="G61" s="5">
        <f t="shared" si="6"/>
        <v>107.1633543</v>
      </c>
      <c r="H61" s="8">
        <f t="shared" si="7"/>
        <v>0</v>
      </c>
      <c r="J61" s="8" t="str">
        <f t="shared" si="8"/>
        <v/>
      </c>
    </row>
    <row r="62">
      <c r="A62" s="9">
        <f>IFERROR(__xludf.DUMMYFUNCTION("""COMPUTED_VALUE"""),42662.70833333333)</f>
        <v>42662.70833</v>
      </c>
      <c r="B62" s="8">
        <f>IFERROR(__xludf.DUMMYFUNCTION("""COMPUTED_VALUE"""),48.11)</f>
        <v>48.11</v>
      </c>
      <c r="C62" s="9">
        <f>IFERROR(__xludf.DUMMYFUNCTION("""COMPUTED_VALUE"""),42662.70833333333)</f>
        <v>42662.70833</v>
      </c>
      <c r="D62" s="8">
        <f>IFERROR(__xludf.DUMMYFUNCTION("""COMPUTED_VALUE"""),49.34)</f>
        <v>49.34</v>
      </c>
      <c r="E62" s="8">
        <f t="shared" si="4"/>
        <v>1.02556641</v>
      </c>
      <c r="F62" s="10">
        <f t="shared" si="5"/>
        <v>0.9750709364</v>
      </c>
      <c r="G62" s="5">
        <f t="shared" si="6"/>
        <v>107.1633543</v>
      </c>
      <c r="H62" s="8">
        <f t="shared" si="7"/>
        <v>0</v>
      </c>
      <c r="J62" s="8" t="str">
        <f t="shared" si="8"/>
        <v/>
      </c>
    </row>
    <row r="63">
      <c r="A63" s="9">
        <f>IFERROR(__xludf.DUMMYFUNCTION("""COMPUTED_VALUE"""),42663.70833333333)</f>
        <v>42663.70833</v>
      </c>
      <c r="B63" s="8">
        <f>IFERROR(__xludf.DUMMYFUNCTION("""COMPUTED_VALUE"""),47.9)</f>
        <v>47.9</v>
      </c>
      <c r="C63" s="9">
        <f>IFERROR(__xludf.DUMMYFUNCTION("""COMPUTED_VALUE"""),42663.70833333333)</f>
        <v>42663.70833</v>
      </c>
      <c r="D63" s="8">
        <f>IFERROR(__xludf.DUMMYFUNCTION("""COMPUTED_VALUE"""),48.84)</f>
        <v>48.84</v>
      </c>
      <c r="E63" s="8">
        <f t="shared" si="4"/>
        <v>1.019624217</v>
      </c>
      <c r="F63" s="10">
        <f t="shared" si="5"/>
        <v>0.9807534808</v>
      </c>
      <c r="G63" s="5">
        <f t="shared" si="6"/>
        <v>107.1633543</v>
      </c>
      <c r="H63" s="8">
        <f t="shared" si="7"/>
        <v>0</v>
      </c>
      <c r="J63" s="8" t="str">
        <f t="shared" si="8"/>
        <v/>
      </c>
    </row>
    <row r="64">
      <c r="A64" s="9">
        <f>IFERROR(__xludf.DUMMYFUNCTION("""COMPUTED_VALUE"""),42664.70833333333)</f>
        <v>42664.70833</v>
      </c>
      <c r="B64" s="8">
        <f>IFERROR(__xludf.DUMMYFUNCTION("""COMPUTED_VALUE"""),45.09)</f>
        <v>45.09</v>
      </c>
      <c r="C64" s="9">
        <f>IFERROR(__xludf.DUMMYFUNCTION("""COMPUTED_VALUE"""),42664.70833333333)</f>
        <v>42664.70833</v>
      </c>
      <c r="D64" s="8">
        <f>IFERROR(__xludf.DUMMYFUNCTION("""COMPUTED_VALUE"""),46.45)</f>
        <v>46.45</v>
      </c>
      <c r="E64" s="8">
        <f t="shared" si="4"/>
        <v>1.030161898</v>
      </c>
      <c r="F64" s="10">
        <f t="shared" si="5"/>
        <v>0.9707212056</v>
      </c>
      <c r="G64" s="5">
        <f t="shared" si="6"/>
        <v>107.1633543</v>
      </c>
      <c r="H64" s="8">
        <f t="shared" si="7"/>
        <v>0</v>
      </c>
      <c r="J64" s="8" t="str">
        <f t="shared" si="8"/>
        <v/>
      </c>
    </row>
    <row r="65">
      <c r="A65" s="9">
        <f>IFERROR(__xludf.DUMMYFUNCTION("""COMPUTED_VALUE"""),42667.70833333333)</f>
        <v>42667.70833</v>
      </c>
      <c r="B65" s="8">
        <f>IFERROR(__xludf.DUMMYFUNCTION("""COMPUTED_VALUE"""),45.23)</f>
        <v>45.23</v>
      </c>
      <c r="C65" s="9">
        <f>IFERROR(__xludf.DUMMYFUNCTION("""COMPUTED_VALUE"""),42667.70833333333)</f>
        <v>42667.70833</v>
      </c>
      <c r="D65" s="8">
        <f>IFERROR(__xludf.DUMMYFUNCTION("""COMPUTED_VALUE"""),46.6)</f>
        <v>46.6</v>
      </c>
      <c r="E65" s="8">
        <f t="shared" si="4"/>
        <v>1.030289631</v>
      </c>
      <c r="F65" s="10">
        <f t="shared" si="5"/>
        <v>0.9706008584</v>
      </c>
      <c r="G65" s="5">
        <f t="shared" si="6"/>
        <v>107.1633543</v>
      </c>
      <c r="H65" s="8">
        <f t="shared" si="7"/>
        <v>0</v>
      </c>
      <c r="J65" s="8" t="str">
        <f t="shared" si="8"/>
        <v/>
      </c>
    </row>
    <row r="66">
      <c r="A66" s="9">
        <f>IFERROR(__xludf.DUMMYFUNCTION("""COMPUTED_VALUE"""),42668.70833333333)</f>
        <v>42668.70833</v>
      </c>
      <c r="B66" s="8">
        <f>IFERROR(__xludf.DUMMYFUNCTION("""COMPUTED_VALUE"""),44.55)</f>
        <v>44.55</v>
      </c>
      <c r="C66" s="9">
        <f>IFERROR(__xludf.DUMMYFUNCTION("""COMPUTED_VALUE"""),42668.70833333333)</f>
        <v>42668.70833</v>
      </c>
      <c r="D66" s="8">
        <f>IFERROR(__xludf.DUMMYFUNCTION("""COMPUTED_VALUE"""),45.71)</f>
        <v>45.71</v>
      </c>
      <c r="E66" s="8">
        <f t="shared" si="4"/>
        <v>1.026038159</v>
      </c>
      <c r="F66" s="10">
        <f t="shared" si="5"/>
        <v>0.9746226209</v>
      </c>
      <c r="G66" s="5">
        <f t="shared" si="6"/>
        <v>107.1633543</v>
      </c>
      <c r="H66" s="8">
        <f t="shared" si="7"/>
        <v>0</v>
      </c>
      <c r="J66" s="8" t="str">
        <f t="shared" si="8"/>
        <v/>
      </c>
    </row>
    <row r="67">
      <c r="A67" s="9">
        <f>IFERROR(__xludf.DUMMYFUNCTION("""COMPUTED_VALUE"""),42669.70833333333)</f>
        <v>42669.70833</v>
      </c>
      <c r="B67" s="8">
        <f>IFERROR(__xludf.DUMMYFUNCTION("""COMPUTED_VALUE"""),44.8)</f>
        <v>44.8</v>
      </c>
      <c r="C67" s="9">
        <f>IFERROR(__xludf.DUMMYFUNCTION("""COMPUTED_VALUE"""),42669.70833333333)</f>
        <v>42669.70833</v>
      </c>
      <c r="D67" s="8">
        <f>IFERROR(__xludf.DUMMYFUNCTION("""COMPUTED_VALUE"""),46.59)</f>
        <v>46.59</v>
      </c>
      <c r="E67" s="8">
        <f t="shared" si="4"/>
        <v>1.039955357</v>
      </c>
      <c r="F67" s="10">
        <f t="shared" si="5"/>
        <v>0.9615797381</v>
      </c>
      <c r="G67" s="5">
        <f t="shared" si="6"/>
        <v>107.1633543</v>
      </c>
      <c r="H67" s="8">
        <f t="shared" si="7"/>
        <v>0</v>
      </c>
      <c r="J67" s="8" t="str">
        <f t="shared" si="8"/>
        <v/>
      </c>
    </row>
    <row r="68">
      <c r="A68" s="9">
        <f>IFERROR(__xludf.DUMMYFUNCTION("""COMPUTED_VALUE"""),42670.70833333333)</f>
        <v>42670.70833</v>
      </c>
      <c r="B68" s="8">
        <f>IFERROR(__xludf.DUMMYFUNCTION("""COMPUTED_VALUE"""),44.53)</f>
        <v>44.53</v>
      </c>
      <c r="C68" s="9">
        <f>IFERROR(__xludf.DUMMYFUNCTION("""COMPUTED_VALUE"""),42670.70833333333)</f>
        <v>42670.70833</v>
      </c>
      <c r="D68" s="8">
        <f>IFERROR(__xludf.DUMMYFUNCTION("""COMPUTED_VALUE"""),46.79)</f>
        <v>46.79</v>
      </c>
      <c r="E68" s="8">
        <f t="shared" si="4"/>
        <v>1.050752302</v>
      </c>
      <c r="F68" s="10">
        <f t="shared" si="5"/>
        <v>0.951699081</v>
      </c>
      <c r="G68" s="5">
        <f t="shared" si="6"/>
        <v>107.1633543</v>
      </c>
      <c r="H68" s="8">
        <f t="shared" si="7"/>
        <v>0</v>
      </c>
      <c r="J68" s="8" t="str">
        <f t="shared" si="8"/>
        <v/>
      </c>
    </row>
    <row r="69">
      <c r="A69" s="9">
        <f>IFERROR(__xludf.DUMMYFUNCTION("""COMPUTED_VALUE"""),42671.70833333333)</f>
        <v>42671.70833</v>
      </c>
      <c r="B69" s="8">
        <f>IFERROR(__xludf.DUMMYFUNCTION("""COMPUTED_VALUE"""),43.86)</f>
        <v>43.86</v>
      </c>
      <c r="C69" s="9">
        <f>IFERROR(__xludf.DUMMYFUNCTION("""COMPUTED_VALUE"""),42671.70833333333)</f>
        <v>42671.70833</v>
      </c>
      <c r="D69" s="8">
        <f>IFERROR(__xludf.DUMMYFUNCTION("""COMPUTED_VALUE"""),48.77)</f>
        <v>48.77</v>
      </c>
      <c r="E69" s="8">
        <f t="shared" si="4"/>
        <v>1.111947104</v>
      </c>
      <c r="F69" s="10">
        <f t="shared" si="5"/>
        <v>0.8993233545</v>
      </c>
      <c r="G69" s="5">
        <f t="shared" si="6"/>
        <v>107.1633543</v>
      </c>
      <c r="H69" s="8">
        <f t="shared" si="7"/>
        <v>0</v>
      </c>
      <c r="J69" s="8" t="str">
        <f t="shared" si="8"/>
        <v/>
      </c>
    </row>
    <row r="70">
      <c r="A70" s="9">
        <f>IFERROR(__xludf.DUMMYFUNCTION("""COMPUTED_VALUE"""),42674.70833333333)</f>
        <v>42674.70833</v>
      </c>
      <c r="B70" s="8">
        <f>IFERROR(__xludf.DUMMYFUNCTION("""COMPUTED_VALUE"""),43.72)</f>
        <v>43.72</v>
      </c>
      <c r="C70" s="9">
        <f>IFERROR(__xludf.DUMMYFUNCTION("""COMPUTED_VALUE"""),42674.70833333333)</f>
        <v>42674.70833</v>
      </c>
      <c r="D70" s="8">
        <f>IFERROR(__xludf.DUMMYFUNCTION("""COMPUTED_VALUE"""),48.8)</f>
        <v>48.8</v>
      </c>
      <c r="E70" s="8">
        <f t="shared" si="4"/>
        <v>1.116193962</v>
      </c>
      <c r="F70" s="10">
        <f t="shared" si="5"/>
        <v>0.8959016393</v>
      </c>
      <c r="G70" s="5">
        <f t="shared" si="6"/>
        <v>107.1633543</v>
      </c>
      <c r="H70" s="8">
        <f t="shared" si="7"/>
        <v>0</v>
      </c>
      <c r="J70" s="8" t="str">
        <f t="shared" si="8"/>
        <v/>
      </c>
    </row>
    <row r="71">
      <c r="A71" s="9">
        <f>IFERROR(__xludf.DUMMYFUNCTION("""COMPUTED_VALUE"""),42675.70833333333)</f>
        <v>42675.70833</v>
      </c>
      <c r="B71" s="8">
        <f>IFERROR(__xludf.DUMMYFUNCTION("""COMPUTED_VALUE"""),43.5)</f>
        <v>43.5</v>
      </c>
      <c r="C71" s="9">
        <f>IFERROR(__xludf.DUMMYFUNCTION("""COMPUTED_VALUE"""),42675.70833333333)</f>
        <v>42675.70833</v>
      </c>
      <c r="D71" s="8">
        <f>IFERROR(__xludf.DUMMYFUNCTION("""COMPUTED_VALUE"""),48.1)</f>
        <v>48.1</v>
      </c>
      <c r="E71" s="8">
        <f t="shared" si="4"/>
        <v>1.105747126</v>
      </c>
      <c r="F71" s="10">
        <f t="shared" si="5"/>
        <v>0.9043659044</v>
      </c>
      <c r="G71" s="5">
        <f t="shared" si="6"/>
        <v>107.1633543</v>
      </c>
      <c r="H71" s="8">
        <f t="shared" si="7"/>
        <v>0</v>
      </c>
      <c r="J71" s="8" t="str">
        <f t="shared" si="8"/>
        <v/>
      </c>
    </row>
    <row r="72">
      <c r="A72" s="9">
        <f>IFERROR(__xludf.DUMMYFUNCTION("""COMPUTED_VALUE"""),42676.70833333333)</f>
        <v>42676.70833</v>
      </c>
      <c r="B72" s="8">
        <f>IFERROR(__xludf.DUMMYFUNCTION("""COMPUTED_VALUE"""),44.22)</f>
        <v>44.22</v>
      </c>
      <c r="C72" s="9">
        <f>IFERROR(__xludf.DUMMYFUNCTION("""COMPUTED_VALUE"""),42676.70833333333)</f>
        <v>42676.70833</v>
      </c>
      <c r="D72" s="8">
        <f>IFERROR(__xludf.DUMMYFUNCTION("""COMPUTED_VALUE"""),48.35)</f>
        <v>48.35</v>
      </c>
      <c r="E72" s="8">
        <f t="shared" si="4"/>
        <v>1.093396653</v>
      </c>
      <c r="F72" s="10">
        <f t="shared" si="5"/>
        <v>0.9145811789</v>
      </c>
      <c r="G72" s="5">
        <f t="shared" si="6"/>
        <v>107.1633543</v>
      </c>
      <c r="H72" s="8">
        <f t="shared" si="7"/>
        <v>0</v>
      </c>
      <c r="J72" s="8" t="str">
        <f t="shared" si="8"/>
        <v/>
      </c>
    </row>
    <row r="73">
      <c r="A73" s="9">
        <f>IFERROR(__xludf.DUMMYFUNCTION("""COMPUTED_VALUE"""),42677.70833333333)</f>
        <v>42677.70833</v>
      </c>
      <c r="B73" s="8">
        <f>IFERROR(__xludf.DUMMYFUNCTION("""COMPUTED_VALUE"""),44.0)</f>
        <v>44</v>
      </c>
      <c r="C73" s="9">
        <f>IFERROR(__xludf.DUMMYFUNCTION("""COMPUTED_VALUE"""),42677.70833333333)</f>
        <v>42677.70833</v>
      </c>
      <c r="D73" s="8">
        <f>IFERROR(__xludf.DUMMYFUNCTION("""COMPUTED_VALUE"""),48.3)</f>
        <v>48.3</v>
      </c>
      <c r="E73" s="8">
        <f t="shared" si="4"/>
        <v>1.097727273</v>
      </c>
      <c r="F73" s="10">
        <f t="shared" si="5"/>
        <v>0.9109730849</v>
      </c>
      <c r="G73" s="5">
        <f t="shared" si="6"/>
        <v>107.1633543</v>
      </c>
      <c r="H73" s="8">
        <f t="shared" si="7"/>
        <v>0</v>
      </c>
      <c r="J73" s="8" t="str">
        <f t="shared" si="8"/>
        <v/>
      </c>
    </row>
    <row r="74">
      <c r="A74" s="9">
        <f>IFERROR(__xludf.DUMMYFUNCTION("""COMPUTED_VALUE"""),42678.70833333333)</f>
        <v>42678.70833</v>
      </c>
      <c r="B74" s="8">
        <f>IFERROR(__xludf.DUMMYFUNCTION("""COMPUTED_VALUE"""),43.93)</f>
        <v>43.93</v>
      </c>
      <c r="C74" s="9">
        <f>IFERROR(__xludf.DUMMYFUNCTION("""COMPUTED_VALUE"""),42678.70833333333)</f>
        <v>42678.70833</v>
      </c>
      <c r="D74" s="8">
        <f>IFERROR(__xludf.DUMMYFUNCTION("""COMPUTED_VALUE"""),48.54)</f>
        <v>48.54</v>
      </c>
      <c r="E74" s="8">
        <f t="shared" si="4"/>
        <v>1.104939677</v>
      </c>
      <c r="F74" s="10">
        <f t="shared" si="5"/>
        <v>0.905026782</v>
      </c>
      <c r="G74" s="5">
        <f t="shared" si="6"/>
        <v>107.1633543</v>
      </c>
      <c r="H74" s="8">
        <f t="shared" si="7"/>
        <v>0</v>
      </c>
      <c r="J74" s="8" t="str">
        <f t="shared" si="8"/>
        <v/>
      </c>
    </row>
    <row r="75">
      <c r="A75" s="9">
        <f>IFERROR(__xludf.DUMMYFUNCTION("""COMPUTED_VALUE"""),42681.70833333333)</f>
        <v>42681.70833</v>
      </c>
      <c r="B75" s="8">
        <f>IFERROR(__xludf.DUMMYFUNCTION("""COMPUTED_VALUE"""),44.75)</f>
        <v>44.75</v>
      </c>
      <c r="C75" s="9">
        <f>IFERROR(__xludf.DUMMYFUNCTION("""COMPUTED_VALUE"""),42681.70833333333)</f>
        <v>42681.70833</v>
      </c>
      <c r="D75" s="8">
        <f>IFERROR(__xludf.DUMMYFUNCTION("""COMPUTED_VALUE"""),48.85)</f>
        <v>48.85</v>
      </c>
      <c r="E75" s="8">
        <f t="shared" si="4"/>
        <v>1.091620112</v>
      </c>
      <c r="F75" s="10">
        <f t="shared" si="5"/>
        <v>0.9160696008</v>
      </c>
      <c r="G75" s="5">
        <f t="shared" si="6"/>
        <v>107.1633543</v>
      </c>
      <c r="H75" s="8">
        <f t="shared" si="7"/>
        <v>0</v>
      </c>
      <c r="J75" s="8" t="str">
        <f t="shared" si="8"/>
        <v/>
      </c>
    </row>
    <row r="76">
      <c r="A76" s="9">
        <f>IFERROR(__xludf.DUMMYFUNCTION("""COMPUTED_VALUE"""),42682.70833333333)</f>
        <v>42682.70833</v>
      </c>
      <c r="B76" s="8">
        <f>IFERROR(__xludf.DUMMYFUNCTION("""COMPUTED_VALUE"""),45.03)</f>
        <v>45.03</v>
      </c>
      <c r="C76" s="9">
        <f>IFERROR(__xludf.DUMMYFUNCTION("""COMPUTED_VALUE"""),42682.70833333333)</f>
        <v>42682.70833</v>
      </c>
      <c r="D76" s="8">
        <f>IFERROR(__xludf.DUMMYFUNCTION("""COMPUTED_VALUE"""),48.99)</f>
        <v>48.99</v>
      </c>
      <c r="E76" s="8">
        <f t="shared" si="4"/>
        <v>1.087941372</v>
      </c>
      <c r="F76" s="10">
        <f t="shared" si="5"/>
        <v>0.919167177</v>
      </c>
      <c r="G76" s="5">
        <f t="shared" si="6"/>
        <v>107.1633543</v>
      </c>
      <c r="H76" s="8">
        <f t="shared" si="7"/>
        <v>0</v>
      </c>
      <c r="J76" s="8" t="str">
        <f t="shared" si="8"/>
        <v/>
      </c>
    </row>
    <row r="77">
      <c r="A77" s="9">
        <f>IFERROR(__xludf.DUMMYFUNCTION("""COMPUTED_VALUE"""),42683.70833333333)</f>
        <v>42683.70833</v>
      </c>
      <c r="B77" s="8">
        <f>IFERROR(__xludf.DUMMYFUNCTION("""COMPUTED_VALUE"""),44.66)</f>
        <v>44.66</v>
      </c>
      <c r="C77" s="9">
        <f>IFERROR(__xludf.DUMMYFUNCTION("""COMPUTED_VALUE"""),42683.70833333333)</f>
        <v>42683.70833</v>
      </c>
      <c r="D77" s="8">
        <f>IFERROR(__xludf.DUMMYFUNCTION("""COMPUTED_VALUE"""),48.3)</f>
        <v>48.3</v>
      </c>
      <c r="E77" s="8">
        <f t="shared" si="4"/>
        <v>1.081504702</v>
      </c>
      <c r="F77" s="10">
        <f t="shared" si="5"/>
        <v>0.9246376812</v>
      </c>
      <c r="G77" s="5">
        <f t="shared" si="6"/>
        <v>107.1633543</v>
      </c>
      <c r="H77" s="8">
        <f t="shared" si="7"/>
        <v>0</v>
      </c>
      <c r="J77" s="8" t="str">
        <f t="shared" si="8"/>
        <v/>
      </c>
    </row>
    <row r="78">
      <c r="A78" s="9">
        <f>IFERROR(__xludf.DUMMYFUNCTION("""COMPUTED_VALUE"""),42684.70833333333)</f>
        <v>42684.70833</v>
      </c>
      <c r="B78" s="8">
        <f>IFERROR(__xludf.DUMMYFUNCTION("""COMPUTED_VALUE"""),46.29)</f>
        <v>46.29</v>
      </c>
      <c r="C78" s="9">
        <f>IFERROR(__xludf.DUMMYFUNCTION("""COMPUTED_VALUE"""),42684.70833333333)</f>
        <v>42684.70833</v>
      </c>
      <c r="D78" s="8">
        <f>IFERROR(__xludf.DUMMYFUNCTION("""COMPUTED_VALUE"""),48.61)</f>
        <v>48.61</v>
      </c>
      <c r="E78" s="8">
        <f t="shared" si="4"/>
        <v>1.050118816</v>
      </c>
      <c r="F78" s="10">
        <f t="shared" si="5"/>
        <v>0.9522731948</v>
      </c>
      <c r="G78" s="5">
        <f t="shared" si="6"/>
        <v>107.1633543</v>
      </c>
      <c r="H78" s="8">
        <f t="shared" si="7"/>
        <v>0</v>
      </c>
      <c r="J78" s="8" t="str">
        <f t="shared" si="8"/>
        <v/>
      </c>
    </row>
    <row r="79">
      <c r="A79" s="9">
        <f>IFERROR(__xludf.DUMMYFUNCTION("""COMPUTED_VALUE"""),42685.70833333333)</f>
        <v>42685.70833</v>
      </c>
      <c r="B79" s="8">
        <f>IFERROR(__xludf.DUMMYFUNCTION("""COMPUTED_VALUE"""),45.67)</f>
        <v>45.67</v>
      </c>
      <c r="C79" s="9">
        <f>IFERROR(__xludf.DUMMYFUNCTION("""COMPUTED_VALUE"""),42685.70833333333)</f>
        <v>42685.70833</v>
      </c>
      <c r="D79" s="8">
        <f>IFERROR(__xludf.DUMMYFUNCTION("""COMPUTED_VALUE"""),48.45)</f>
        <v>48.45</v>
      </c>
      <c r="E79" s="8">
        <f t="shared" si="4"/>
        <v>1.060871469</v>
      </c>
      <c r="F79" s="10">
        <f t="shared" si="5"/>
        <v>0.942621259</v>
      </c>
      <c r="G79" s="5">
        <f t="shared" si="6"/>
        <v>107.1633543</v>
      </c>
      <c r="H79" s="8">
        <f t="shared" si="7"/>
        <v>0</v>
      </c>
      <c r="J79" s="8" t="str">
        <f t="shared" si="8"/>
        <v/>
      </c>
    </row>
    <row r="80">
      <c r="A80" s="9">
        <f>IFERROR(__xludf.DUMMYFUNCTION("""COMPUTED_VALUE"""),42688.70833333333)</f>
        <v>42688.70833</v>
      </c>
      <c r="B80" s="8">
        <f>IFERROR(__xludf.DUMMYFUNCTION("""COMPUTED_VALUE"""),46.14)</f>
        <v>46.14</v>
      </c>
      <c r="C80" s="9">
        <f>IFERROR(__xludf.DUMMYFUNCTION("""COMPUTED_VALUE"""),42688.70833333333)</f>
        <v>42688.70833</v>
      </c>
      <c r="D80" s="8">
        <f>IFERROR(__xludf.DUMMYFUNCTION("""COMPUTED_VALUE"""),49.98)</f>
        <v>49.98</v>
      </c>
      <c r="E80" s="8">
        <f t="shared" si="4"/>
        <v>1.083224967</v>
      </c>
      <c r="F80" s="10">
        <f t="shared" si="5"/>
        <v>0.9231692677</v>
      </c>
      <c r="G80" s="5">
        <f t="shared" si="6"/>
        <v>107.1633543</v>
      </c>
      <c r="H80" s="8">
        <f t="shared" si="7"/>
        <v>0</v>
      </c>
      <c r="J80" s="8" t="str">
        <f t="shared" si="8"/>
        <v/>
      </c>
    </row>
    <row r="81">
      <c r="A81" s="9">
        <f>IFERROR(__xludf.DUMMYFUNCTION("""COMPUTED_VALUE"""),42689.70833333333)</f>
        <v>42689.70833</v>
      </c>
      <c r="B81" s="8">
        <f>IFERROR(__xludf.DUMMYFUNCTION("""COMPUTED_VALUE"""),46.61)</f>
        <v>46.61</v>
      </c>
      <c r="C81" s="9">
        <f>IFERROR(__xludf.DUMMYFUNCTION("""COMPUTED_VALUE"""),42689.70833333333)</f>
        <v>42689.70833</v>
      </c>
      <c r="D81" s="8">
        <f>IFERROR(__xludf.DUMMYFUNCTION("""COMPUTED_VALUE"""),50.25)</f>
        <v>50.25</v>
      </c>
      <c r="E81" s="8">
        <f t="shared" si="4"/>
        <v>1.078094829</v>
      </c>
      <c r="F81" s="10">
        <f t="shared" si="5"/>
        <v>0.9275621891</v>
      </c>
      <c r="G81" s="5">
        <f t="shared" si="6"/>
        <v>107.1633543</v>
      </c>
      <c r="H81" s="8">
        <f t="shared" si="7"/>
        <v>0</v>
      </c>
      <c r="J81" s="8" t="str">
        <f t="shared" si="8"/>
        <v/>
      </c>
    </row>
    <row r="82">
      <c r="A82" s="9">
        <f>IFERROR(__xludf.DUMMYFUNCTION("""COMPUTED_VALUE"""),42690.70833333333)</f>
        <v>42690.70833</v>
      </c>
      <c r="B82" s="8">
        <f>IFERROR(__xludf.DUMMYFUNCTION("""COMPUTED_VALUE"""),47.0)</f>
        <v>47</v>
      </c>
      <c r="C82" s="9">
        <f>IFERROR(__xludf.DUMMYFUNCTION("""COMPUTED_VALUE"""),42690.70833333333)</f>
        <v>42690.70833</v>
      </c>
      <c r="D82" s="8">
        <f>IFERROR(__xludf.DUMMYFUNCTION("""COMPUTED_VALUE"""),51.2)</f>
        <v>51.2</v>
      </c>
      <c r="E82" s="8">
        <f t="shared" si="4"/>
        <v>1.089361702</v>
      </c>
      <c r="F82" s="10">
        <f t="shared" si="5"/>
        <v>0.91796875</v>
      </c>
      <c r="G82" s="5">
        <f t="shared" si="6"/>
        <v>107.1633543</v>
      </c>
      <c r="H82" s="8">
        <f t="shared" si="7"/>
        <v>0</v>
      </c>
      <c r="J82" s="8" t="str">
        <f t="shared" si="8"/>
        <v/>
      </c>
    </row>
    <row r="83">
      <c r="A83" s="9">
        <f>IFERROR(__xludf.DUMMYFUNCTION("""COMPUTED_VALUE"""),42691.70833333333)</f>
        <v>42691.70833</v>
      </c>
      <c r="B83" s="8">
        <f>IFERROR(__xludf.DUMMYFUNCTION("""COMPUTED_VALUE"""),47.54)</f>
        <v>47.54</v>
      </c>
      <c r="C83" s="9">
        <f>IFERROR(__xludf.DUMMYFUNCTION("""COMPUTED_VALUE"""),42691.70833333333)</f>
        <v>42691.70833</v>
      </c>
      <c r="D83" s="8">
        <f>IFERROR(__xludf.DUMMYFUNCTION("""COMPUTED_VALUE"""),52.35)</f>
        <v>52.35</v>
      </c>
      <c r="E83" s="8">
        <f t="shared" si="4"/>
        <v>1.101177955</v>
      </c>
      <c r="F83" s="10">
        <f t="shared" si="5"/>
        <v>0.9081184336</v>
      </c>
      <c r="G83" s="5">
        <f t="shared" si="6"/>
        <v>107.1633543</v>
      </c>
      <c r="H83" s="8">
        <f t="shared" si="7"/>
        <v>0</v>
      </c>
      <c r="J83" s="8" t="str">
        <f t="shared" si="8"/>
        <v/>
      </c>
    </row>
    <row r="84">
      <c r="A84" s="9">
        <f>IFERROR(__xludf.DUMMYFUNCTION("""COMPUTED_VALUE"""),42692.70833333333)</f>
        <v>42692.70833</v>
      </c>
      <c r="B84" s="8">
        <f>IFERROR(__xludf.DUMMYFUNCTION("""COMPUTED_VALUE"""),47.7)</f>
        <v>47.7</v>
      </c>
      <c r="C84" s="9">
        <f>IFERROR(__xludf.DUMMYFUNCTION("""COMPUTED_VALUE"""),42692.70833333333)</f>
        <v>42692.70833</v>
      </c>
      <c r="D84" s="8">
        <f>IFERROR(__xludf.DUMMYFUNCTION("""COMPUTED_VALUE"""),52.35)</f>
        <v>52.35</v>
      </c>
      <c r="E84" s="8">
        <f t="shared" si="4"/>
        <v>1.097484277</v>
      </c>
      <c r="F84" s="10">
        <f t="shared" si="5"/>
        <v>0.9111747851</v>
      </c>
      <c r="G84" s="5">
        <f t="shared" si="6"/>
        <v>107.1633543</v>
      </c>
      <c r="H84" s="8">
        <f t="shared" si="7"/>
        <v>0</v>
      </c>
      <c r="J84" s="8" t="str">
        <f t="shared" si="8"/>
        <v/>
      </c>
    </row>
    <row r="85">
      <c r="A85" s="9">
        <f>IFERROR(__xludf.DUMMYFUNCTION("""COMPUTED_VALUE"""),42695.70833333333)</f>
        <v>42695.70833</v>
      </c>
      <c r="B85" s="8">
        <f>IFERROR(__xludf.DUMMYFUNCTION("""COMPUTED_VALUE"""),47.63)</f>
        <v>47.63</v>
      </c>
      <c r="C85" s="9">
        <f>IFERROR(__xludf.DUMMYFUNCTION("""COMPUTED_VALUE"""),42695.70833333333)</f>
        <v>42695.70833</v>
      </c>
      <c r="D85" s="8">
        <f>IFERROR(__xludf.DUMMYFUNCTION("""COMPUTED_VALUE"""),52.75)</f>
        <v>52.75</v>
      </c>
      <c r="E85" s="8">
        <f t="shared" si="4"/>
        <v>1.107495276</v>
      </c>
      <c r="F85" s="10">
        <f t="shared" si="5"/>
        <v>0.9029383886</v>
      </c>
      <c r="G85" s="5">
        <f t="shared" si="6"/>
        <v>107.1633543</v>
      </c>
      <c r="H85" s="8">
        <f t="shared" si="7"/>
        <v>0</v>
      </c>
      <c r="J85" s="8" t="str">
        <f t="shared" si="8"/>
        <v/>
      </c>
    </row>
    <row r="86">
      <c r="A86" s="9">
        <f>IFERROR(__xludf.DUMMYFUNCTION("""COMPUTED_VALUE"""),42696.70833333333)</f>
        <v>42696.70833</v>
      </c>
      <c r="B86" s="8">
        <f>IFERROR(__xludf.DUMMYFUNCTION("""COMPUTED_VALUE"""),47.7)</f>
        <v>47.7</v>
      </c>
      <c r="C86" s="9">
        <f>IFERROR(__xludf.DUMMYFUNCTION("""COMPUTED_VALUE"""),42696.70833333333)</f>
        <v>42696.70833</v>
      </c>
      <c r="D86" s="8">
        <f>IFERROR(__xludf.DUMMYFUNCTION("""COMPUTED_VALUE"""),52.75)</f>
        <v>52.75</v>
      </c>
      <c r="E86" s="8">
        <f t="shared" si="4"/>
        <v>1.105870021</v>
      </c>
      <c r="F86" s="10">
        <f t="shared" si="5"/>
        <v>0.9042654028</v>
      </c>
      <c r="G86" s="5">
        <f t="shared" si="6"/>
        <v>107.1633543</v>
      </c>
      <c r="H86" s="8">
        <f t="shared" si="7"/>
        <v>0</v>
      </c>
      <c r="J86" s="8" t="str">
        <f t="shared" si="8"/>
        <v/>
      </c>
    </row>
    <row r="87">
      <c r="A87" s="9">
        <f>IFERROR(__xludf.DUMMYFUNCTION("""COMPUTED_VALUE"""),42697.70833333333)</f>
        <v>42697.70833</v>
      </c>
      <c r="B87" s="8">
        <f>IFERROR(__xludf.DUMMYFUNCTION("""COMPUTED_VALUE"""),47.6)</f>
        <v>47.6</v>
      </c>
      <c r="C87" s="9">
        <f>IFERROR(__xludf.DUMMYFUNCTION("""COMPUTED_VALUE"""),42697.70833333333)</f>
        <v>42697.70833</v>
      </c>
      <c r="D87" s="8">
        <f>IFERROR(__xludf.DUMMYFUNCTION("""COMPUTED_VALUE"""),50.95)</f>
        <v>50.95</v>
      </c>
      <c r="E87" s="8">
        <f t="shared" si="4"/>
        <v>1.070378151</v>
      </c>
      <c r="F87" s="10">
        <f t="shared" si="5"/>
        <v>0.934249264</v>
      </c>
      <c r="G87" s="5">
        <f t="shared" si="6"/>
        <v>107.1633543</v>
      </c>
      <c r="H87" s="8">
        <f t="shared" si="7"/>
        <v>0</v>
      </c>
      <c r="J87" s="8" t="str">
        <f t="shared" si="8"/>
        <v/>
      </c>
    </row>
    <row r="88">
      <c r="A88" s="9">
        <f>IFERROR(__xludf.DUMMYFUNCTION("""COMPUTED_VALUE"""),42698.70833333333)</f>
        <v>42698.70833</v>
      </c>
      <c r="B88" s="8">
        <f>IFERROR(__xludf.DUMMYFUNCTION("""COMPUTED_VALUE"""),47.79)</f>
        <v>47.79</v>
      </c>
      <c r="C88" s="9">
        <f>IFERROR(__xludf.DUMMYFUNCTION("""COMPUTED_VALUE"""),42698.70833333333)</f>
        <v>42698.70833</v>
      </c>
      <c r="D88" s="8">
        <f>IFERROR(__xludf.DUMMYFUNCTION("""COMPUTED_VALUE"""),51.15)</f>
        <v>51.15</v>
      </c>
      <c r="E88" s="8">
        <f t="shared" si="4"/>
        <v>1.070307596</v>
      </c>
      <c r="F88" s="10">
        <f t="shared" si="5"/>
        <v>0.9343108504</v>
      </c>
      <c r="G88" s="5">
        <f t="shared" si="6"/>
        <v>107.1633543</v>
      </c>
      <c r="H88" s="8">
        <f t="shared" si="7"/>
        <v>0</v>
      </c>
      <c r="J88" s="8" t="str">
        <f t="shared" si="8"/>
        <v/>
      </c>
    </row>
    <row r="89">
      <c r="A89" s="9">
        <f>IFERROR(__xludf.DUMMYFUNCTION("""COMPUTED_VALUE"""),42699.70833333333)</f>
        <v>42699.70833</v>
      </c>
      <c r="B89" s="8">
        <f>IFERROR(__xludf.DUMMYFUNCTION("""COMPUTED_VALUE"""),47.81)</f>
        <v>47.81</v>
      </c>
      <c r="C89" s="9">
        <f>IFERROR(__xludf.DUMMYFUNCTION("""COMPUTED_VALUE"""),42699.70833333333)</f>
        <v>42699.70833</v>
      </c>
      <c r="D89" s="8">
        <f>IFERROR(__xludf.DUMMYFUNCTION("""COMPUTED_VALUE"""),51.7)</f>
        <v>51.7</v>
      </c>
      <c r="E89" s="8">
        <f t="shared" si="4"/>
        <v>1.081363731</v>
      </c>
      <c r="F89" s="10">
        <f t="shared" si="5"/>
        <v>0.9247582205</v>
      </c>
      <c r="G89" s="5">
        <f t="shared" si="6"/>
        <v>107.1633543</v>
      </c>
      <c r="H89" s="8">
        <f t="shared" si="7"/>
        <v>0</v>
      </c>
      <c r="J89" s="8" t="str">
        <f t="shared" si="8"/>
        <v/>
      </c>
    </row>
    <row r="90">
      <c r="A90" s="9">
        <f>IFERROR(__xludf.DUMMYFUNCTION("""COMPUTED_VALUE"""),42702.70833333333)</f>
        <v>42702.70833</v>
      </c>
      <c r="B90" s="8">
        <f>IFERROR(__xludf.DUMMYFUNCTION("""COMPUTED_VALUE"""),47.22)</f>
        <v>47.22</v>
      </c>
      <c r="C90" s="9">
        <f>IFERROR(__xludf.DUMMYFUNCTION("""COMPUTED_VALUE"""),42702.70833333333)</f>
        <v>42702.70833</v>
      </c>
      <c r="D90" s="8">
        <f>IFERROR(__xludf.DUMMYFUNCTION("""COMPUTED_VALUE"""),51.5)</f>
        <v>51.5</v>
      </c>
      <c r="E90" s="8">
        <f t="shared" si="4"/>
        <v>1.09063956</v>
      </c>
      <c r="F90" s="10">
        <f t="shared" si="5"/>
        <v>0.9168932039</v>
      </c>
      <c r="G90" s="5">
        <f t="shared" si="6"/>
        <v>107.1633543</v>
      </c>
      <c r="H90" s="8">
        <f t="shared" si="7"/>
        <v>0</v>
      </c>
      <c r="J90" s="8" t="str">
        <f t="shared" si="8"/>
        <v/>
      </c>
    </row>
    <row r="91">
      <c r="A91" s="9">
        <f>IFERROR(__xludf.DUMMYFUNCTION("""COMPUTED_VALUE"""),42703.70833333333)</f>
        <v>42703.70833</v>
      </c>
      <c r="B91" s="8">
        <f>IFERROR(__xludf.DUMMYFUNCTION("""COMPUTED_VALUE"""),47.16)</f>
        <v>47.16</v>
      </c>
      <c r="C91" s="9">
        <f>IFERROR(__xludf.DUMMYFUNCTION("""COMPUTED_VALUE"""),42703.70833333333)</f>
        <v>42703.70833</v>
      </c>
      <c r="D91" s="8">
        <f>IFERROR(__xludf.DUMMYFUNCTION("""COMPUTED_VALUE"""),50.4)</f>
        <v>50.4</v>
      </c>
      <c r="E91" s="8">
        <f t="shared" si="4"/>
        <v>1.06870229</v>
      </c>
      <c r="F91" s="10">
        <f t="shared" si="5"/>
        <v>0.9357142857</v>
      </c>
      <c r="G91" s="5">
        <f t="shared" si="6"/>
        <v>107.1633543</v>
      </c>
      <c r="H91" s="8">
        <f t="shared" si="7"/>
        <v>0</v>
      </c>
      <c r="J91" s="8" t="str">
        <f t="shared" si="8"/>
        <v/>
      </c>
    </row>
    <row r="92">
      <c r="A92" s="9">
        <f>IFERROR(__xludf.DUMMYFUNCTION("""COMPUTED_VALUE"""),42704.70833333333)</f>
        <v>42704.70833</v>
      </c>
      <c r="B92" s="8">
        <f>IFERROR(__xludf.DUMMYFUNCTION("""COMPUTED_VALUE"""),47.49)</f>
        <v>47.49</v>
      </c>
      <c r="C92" s="9">
        <f>IFERROR(__xludf.DUMMYFUNCTION("""COMPUTED_VALUE"""),42704.70833333333)</f>
        <v>42704.70833</v>
      </c>
      <c r="D92" s="8">
        <f>IFERROR(__xludf.DUMMYFUNCTION("""COMPUTED_VALUE"""),48.82)</f>
        <v>48.82</v>
      </c>
      <c r="E92" s="8">
        <f t="shared" si="4"/>
        <v>1.028005896</v>
      </c>
      <c r="F92" s="10">
        <f t="shared" si="5"/>
        <v>0.9727570668</v>
      </c>
      <c r="G92" s="5">
        <f t="shared" si="6"/>
        <v>107.1633543</v>
      </c>
      <c r="H92" s="8">
        <f t="shared" si="7"/>
        <v>0</v>
      </c>
      <c r="J92" s="8" t="str">
        <f t="shared" si="8"/>
        <v/>
      </c>
    </row>
    <row r="93">
      <c r="A93" s="9">
        <f>IFERROR(__xludf.DUMMYFUNCTION("""COMPUTED_VALUE"""),42705.70833333333)</f>
        <v>42705.70833</v>
      </c>
      <c r="B93" s="8">
        <f>IFERROR(__xludf.DUMMYFUNCTION("""COMPUTED_VALUE"""),47.47)</f>
        <v>47.47</v>
      </c>
      <c r="C93" s="9">
        <f>IFERROR(__xludf.DUMMYFUNCTION("""COMPUTED_VALUE"""),42705.70833333333)</f>
        <v>42705.70833</v>
      </c>
      <c r="D93" s="8">
        <f>IFERROR(__xludf.DUMMYFUNCTION("""COMPUTED_VALUE"""),48.71)</f>
        <v>48.71</v>
      </c>
      <c r="E93" s="8">
        <f t="shared" si="4"/>
        <v>1.026121761</v>
      </c>
      <c r="F93" s="10">
        <f t="shared" si="5"/>
        <v>0.9745432149</v>
      </c>
      <c r="G93" s="5">
        <f t="shared" si="6"/>
        <v>107.1633543</v>
      </c>
      <c r="H93" s="8">
        <f t="shared" si="7"/>
        <v>0</v>
      </c>
      <c r="J93" s="8" t="str">
        <f t="shared" si="8"/>
        <v/>
      </c>
    </row>
    <row r="94">
      <c r="A94" s="9">
        <f>IFERROR(__xludf.DUMMYFUNCTION("""COMPUTED_VALUE"""),42706.70833333333)</f>
        <v>42706.70833</v>
      </c>
      <c r="B94" s="8">
        <f>IFERROR(__xludf.DUMMYFUNCTION("""COMPUTED_VALUE"""),47.65)</f>
        <v>47.65</v>
      </c>
      <c r="C94" s="9">
        <f>IFERROR(__xludf.DUMMYFUNCTION("""COMPUTED_VALUE"""),42706.70833333333)</f>
        <v>42706.70833</v>
      </c>
      <c r="D94" s="8">
        <f>IFERROR(__xludf.DUMMYFUNCTION("""COMPUTED_VALUE"""),48.16)</f>
        <v>48.16</v>
      </c>
      <c r="E94" s="8">
        <f t="shared" si="4"/>
        <v>1.010703043</v>
      </c>
      <c r="F94" s="10">
        <f t="shared" si="5"/>
        <v>0.989410299</v>
      </c>
      <c r="G94" s="5">
        <f t="shared" si="6"/>
        <v>107.1633543</v>
      </c>
      <c r="H94" s="8">
        <f t="shared" si="7"/>
        <v>0</v>
      </c>
      <c r="J94" s="8" t="str">
        <f t="shared" si="8"/>
        <v/>
      </c>
    </row>
    <row r="95">
      <c r="A95" s="9">
        <f>IFERROR(__xludf.DUMMYFUNCTION("""COMPUTED_VALUE"""),42709.70833333333)</f>
        <v>42709.70833</v>
      </c>
      <c r="B95" s="8">
        <f>IFERROR(__xludf.DUMMYFUNCTION("""COMPUTED_VALUE"""),48.4)</f>
        <v>48.4</v>
      </c>
      <c r="C95" s="9">
        <f>IFERROR(__xludf.DUMMYFUNCTION("""COMPUTED_VALUE"""),42709.70833333333)</f>
        <v>42709.70833</v>
      </c>
      <c r="D95" s="8">
        <f>IFERROR(__xludf.DUMMYFUNCTION("""COMPUTED_VALUE"""),48.27)</f>
        <v>48.27</v>
      </c>
      <c r="E95" s="8">
        <f t="shared" si="4"/>
        <v>0.9973140496</v>
      </c>
      <c r="F95" s="10">
        <f t="shared" si="5"/>
        <v>1.002693184</v>
      </c>
      <c r="G95" s="5">
        <f t="shared" si="6"/>
        <v>0</v>
      </c>
      <c r="H95" s="8">
        <f t="shared" si="7"/>
        <v>107.451965</v>
      </c>
      <c r="J95" s="8" t="str">
        <f t="shared" si="8"/>
        <v/>
      </c>
    </row>
    <row r="96">
      <c r="A96" s="9">
        <f>IFERROR(__xludf.DUMMYFUNCTION("""COMPUTED_VALUE"""),42710.70833333333)</f>
        <v>42710.70833</v>
      </c>
      <c r="B96" s="8">
        <f>IFERROR(__xludf.DUMMYFUNCTION("""COMPUTED_VALUE"""),49.67)</f>
        <v>49.67</v>
      </c>
      <c r="C96" s="9">
        <f>IFERROR(__xludf.DUMMYFUNCTION("""COMPUTED_VALUE"""),42710.70833333333)</f>
        <v>42710.70833</v>
      </c>
      <c r="D96" s="8">
        <f>IFERROR(__xludf.DUMMYFUNCTION("""COMPUTED_VALUE"""),49.08)</f>
        <v>49.08</v>
      </c>
      <c r="E96" s="8">
        <f t="shared" si="4"/>
        <v>0.9881216026</v>
      </c>
      <c r="F96" s="10">
        <f t="shared" si="5"/>
        <v>1.01202119</v>
      </c>
      <c r="G96" s="5">
        <f t="shared" si="6"/>
        <v>0</v>
      </c>
      <c r="H96" s="8">
        <f t="shared" si="7"/>
        <v>107.451965</v>
      </c>
      <c r="J96" s="8" t="str">
        <f t="shared" si="8"/>
        <v/>
      </c>
    </row>
    <row r="97">
      <c r="A97" s="9">
        <f>IFERROR(__xludf.DUMMYFUNCTION("""COMPUTED_VALUE"""),42711.70833333333)</f>
        <v>42711.70833</v>
      </c>
      <c r="B97" s="8">
        <f>IFERROR(__xludf.DUMMYFUNCTION("""COMPUTED_VALUE"""),50.1)</f>
        <v>50.1</v>
      </c>
      <c r="C97" s="9">
        <f>IFERROR(__xludf.DUMMYFUNCTION("""COMPUTED_VALUE"""),42711.70833333333)</f>
        <v>42711.70833</v>
      </c>
      <c r="D97" s="8">
        <f>IFERROR(__xludf.DUMMYFUNCTION("""COMPUTED_VALUE"""),49.3)</f>
        <v>49.3</v>
      </c>
      <c r="E97" s="8">
        <f t="shared" si="4"/>
        <v>0.9840319361</v>
      </c>
      <c r="F97" s="10">
        <f t="shared" si="5"/>
        <v>1.016227181</v>
      </c>
      <c r="G97" s="5">
        <f t="shared" si="6"/>
        <v>0</v>
      </c>
      <c r="H97" s="8">
        <f t="shared" si="7"/>
        <v>107.451965</v>
      </c>
      <c r="J97" s="8" t="str">
        <f t="shared" si="8"/>
        <v/>
      </c>
    </row>
    <row r="98">
      <c r="A98" s="9">
        <f>IFERROR(__xludf.DUMMYFUNCTION("""COMPUTED_VALUE"""),42712.70833333333)</f>
        <v>42712.70833</v>
      </c>
      <c r="B98" s="8">
        <f>IFERROR(__xludf.DUMMYFUNCTION("""COMPUTED_VALUE"""),50.0)</f>
        <v>50</v>
      </c>
      <c r="C98" s="9">
        <f>IFERROR(__xludf.DUMMYFUNCTION("""COMPUTED_VALUE"""),42712.70833333333)</f>
        <v>42712.70833</v>
      </c>
      <c r="D98" s="8">
        <f>IFERROR(__xludf.DUMMYFUNCTION("""COMPUTED_VALUE"""),48.68)</f>
        <v>48.68</v>
      </c>
      <c r="E98" s="8">
        <f t="shared" si="4"/>
        <v>0.9736</v>
      </c>
      <c r="F98" s="10">
        <f t="shared" si="5"/>
        <v>1.027115859</v>
      </c>
      <c r="G98" s="5">
        <f t="shared" si="6"/>
        <v>0</v>
      </c>
      <c r="H98" s="8">
        <f t="shared" si="7"/>
        <v>107.451965</v>
      </c>
      <c r="J98" s="8" t="str">
        <f t="shared" si="8"/>
        <v/>
      </c>
    </row>
    <row r="99">
      <c r="A99" s="9">
        <f>IFERROR(__xludf.DUMMYFUNCTION("""COMPUTED_VALUE"""),42713.70833333333)</f>
        <v>42713.70833</v>
      </c>
      <c r="B99" s="8">
        <f>IFERROR(__xludf.DUMMYFUNCTION("""COMPUTED_VALUE"""),51.45)</f>
        <v>51.45</v>
      </c>
      <c r="C99" s="9">
        <f>IFERROR(__xludf.DUMMYFUNCTION("""COMPUTED_VALUE"""),42713.70833333333)</f>
        <v>42713.70833</v>
      </c>
      <c r="D99" s="8">
        <f>IFERROR(__xludf.DUMMYFUNCTION("""COMPUTED_VALUE"""),50.0)</f>
        <v>50</v>
      </c>
      <c r="E99" s="8">
        <f t="shared" si="4"/>
        <v>0.9718172983</v>
      </c>
      <c r="F99" s="10">
        <f t="shared" si="5"/>
        <v>1.029</v>
      </c>
      <c r="G99" s="5">
        <f t="shared" si="6"/>
        <v>0</v>
      </c>
      <c r="H99" s="8">
        <f t="shared" si="7"/>
        <v>107.451965</v>
      </c>
      <c r="J99" s="8" t="str">
        <f t="shared" si="8"/>
        <v/>
      </c>
    </row>
    <row r="100">
      <c r="A100" s="9">
        <f>IFERROR(__xludf.DUMMYFUNCTION("""COMPUTED_VALUE"""),42716.70833333333)</f>
        <v>42716.70833</v>
      </c>
      <c r="B100" s="8">
        <f>IFERROR(__xludf.DUMMYFUNCTION("""COMPUTED_VALUE"""),51.9)</f>
        <v>51.9</v>
      </c>
      <c r="C100" s="9">
        <f>IFERROR(__xludf.DUMMYFUNCTION("""COMPUTED_VALUE"""),42716.70833333333)</f>
        <v>42716.70833</v>
      </c>
      <c r="D100" s="8">
        <f>IFERROR(__xludf.DUMMYFUNCTION("""COMPUTED_VALUE"""),51.1)</f>
        <v>51.1</v>
      </c>
      <c r="E100" s="8">
        <f t="shared" si="4"/>
        <v>0.9845857418</v>
      </c>
      <c r="F100" s="10">
        <f t="shared" si="5"/>
        <v>1.015655577</v>
      </c>
      <c r="G100" s="5">
        <f t="shared" si="6"/>
        <v>0</v>
      </c>
      <c r="H100" s="8">
        <f t="shared" si="7"/>
        <v>107.451965</v>
      </c>
      <c r="J100" s="8" t="str">
        <f t="shared" si="8"/>
        <v/>
      </c>
    </row>
    <row r="101">
      <c r="A101" s="9">
        <f>IFERROR(__xludf.DUMMYFUNCTION("""COMPUTED_VALUE"""),42717.70833333333)</f>
        <v>42717.70833</v>
      </c>
      <c r="B101" s="8">
        <f>IFERROR(__xludf.DUMMYFUNCTION("""COMPUTED_VALUE"""),52.5)</f>
        <v>52.5</v>
      </c>
      <c r="C101" s="9">
        <f>IFERROR(__xludf.DUMMYFUNCTION("""COMPUTED_VALUE"""),42717.70833333333)</f>
        <v>42717.70833</v>
      </c>
      <c r="D101" s="8">
        <f>IFERROR(__xludf.DUMMYFUNCTION("""COMPUTED_VALUE"""),51.3)</f>
        <v>51.3</v>
      </c>
      <c r="E101" s="8">
        <f t="shared" si="4"/>
        <v>0.9771428571</v>
      </c>
      <c r="F101" s="10">
        <f t="shared" si="5"/>
        <v>1.023391813</v>
      </c>
      <c r="G101" s="5">
        <f t="shared" si="6"/>
        <v>0</v>
      </c>
      <c r="H101" s="8">
        <f t="shared" si="7"/>
        <v>107.451965</v>
      </c>
      <c r="J101" s="8" t="str">
        <f t="shared" si="8"/>
        <v/>
      </c>
    </row>
    <row r="102">
      <c r="A102" s="9">
        <f>IFERROR(__xludf.DUMMYFUNCTION("""COMPUTED_VALUE"""),42718.70833333333)</f>
        <v>42718.70833</v>
      </c>
      <c r="B102" s="8">
        <f>IFERROR(__xludf.DUMMYFUNCTION("""COMPUTED_VALUE"""),53.35)</f>
        <v>53.35</v>
      </c>
      <c r="C102" s="9">
        <f>IFERROR(__xludf.DUMMYFUNCTION("""COMPUTED_VALUE"""),42718.70833333333)</f>
        <v>42718.70833</v>
      </c>
      <c r="D102" s="8">
        <f>IFERROR(__xludf.DUMMYFUNCTION("""COMPUTED_VALUE"""),52.3)</f>
        <v>52.3</v>
      </c>
      <c r="E102" s="8">
        <f t="shared" si="4"/>
        <v>0.9803186504</v>
      </c>
      <c r="F102" s="10">
        <f t="shared" si="5"/>
        <v>1.020076482</v>
      </c>
      <c r="G102" s="5">
        <f t="shared" si="6"/>
        <v>0</v>
      </c>
      <c r="H102" s="8">
        <f t="shared" si="7"/>
        <v>107.451965</v>
      </c>
      <c r="J102" s="8" t="str">
        <f t="shared" si="8"/>
        <v/>
      </c>
    </row>
    <row r="103">
      <c r="A103" s="9">
        <f>IFERROR(__xludf.DUMMYFUNCTION("""COMPUTED_VALUE"""),42719.70833333333)</f>
        <v>42719.70833</v>
      </c>
      <c r="B103" s="8">
        <f>IFERROR(__xludf.DUMMYFUNCTION("""COMPUTED_VALUE"""),55.6)</f>
        <v>55.6</v>
      </c>
      <c r="C103" s="9">
        <f>IFERROR(__xludf.DUMMYFUNCTION("""COMPUTED_VALUE"""),42719.70833333333)</f>
        <v>42719.70833</v>
      </c>
      <c r="D103" s="8">
        <f>IFERROR(__xludf.DUMMYFUNCTION("""COMPUTED_VALUE"""),54.45)</f>
        <v>54.45</v>
      </c>
      <c r="E103" s="8">
        <f t="shared" si="4"/>
        <v>0.9793165468</v>
      </c>
      <c r="F103" s="10">
        <f t="shared" si="5"/>
        <v>1.021120294</v>
      </c>
      <c r="G103" s="5">
        <f t="shared" si="6"/>
        <v>0</v>
      </c>
      <c r="H103" s="8">
        <f t="shared" si="7"/>
        <v>107.451965</v>
      </c>
      <c r="J103" s="8" t="str">
        <f t="shared" si="8"/>
        <v/>
      </c>
    </row>
    <row r="104">
      <c r="A104" s="9">
        <f>IFERROR(__xludf.DUMMYFUNCTION("""COMPUTED_VALUE"""),42720.70833333333)</f>
        <v>42720.70833</v>
      </c>
      <c r="B104" s="8">
        <f>IFERROR(__xludf.DUMMYFUNCTION("""COMPUTED_VALUE"""),55.85)</f>
        <v>55.85</v>
      </c>
      <c r="C104" s="9">
        <f>IFERROR(__xludf.DUMMYFUNCTION("""COMPUTED_VALUE"""),42720.70833333333)</f>
        <v>42720.70833</v>
      </c>
      <c r="D104" s="8">
        <f>IFERROR(__xludf.DUMMYFUNCTION("""COMPUTED_VALUE"""),55.25)</f>
        <v>55.25</v>
      </c>
      <c r="E104" s="8">
        <f t="shared" si="4"/>
        <v>0.9892569382</v>
      </c>
      <c r="F104" s="10">
        <f t="shared" si="5"/>
        <v>1.010859729</v>
      </c>
      <c r="G104" s="5">
        <f t="shared" si="6"/>
        <v>0</v>
      </c>
      <c r="H104" s="8">
        <f t="shared" si="7"/>
        <v>107.451965</v>
      </c>
      <c r="J104" s="8" t="str">
        <f t="shared" si="8"/>
        <v/>
      </c>
    </row>
    <row r="105">
      <c r="A105" s="9">
        <f>IFERROR(__xludf.DUMMYFUNCTION("""COMPUTED_VALUE"""),42723.70833333333)</f>
        <v>42723.70833</v>
      </c>
      <c r="B105" s="8">
        <f>IFERROR(__xludf.DUMMYFUNCTION("""COMPUTED_VALUE"""),56.25)</f>
        <v>56.25</v>
      </c>
      <c r="C105" s="9">
        <f>IFERROR(__xludf.DUMMYFUNCTION("""COMPUTED_VALUE"""),42723.70833333333)</f>
        <v>42723.70833</v>
      </c>
      <c r="D105" s="8">
        <f>IFERROR(__xludf.DUMMYFUNCTION("""COMPUTED_VALUE"""),55.65)</f>
        <v>55.65</v>
      </c>
      <c r="E105" s="8">
        <f t="shared" si="4"/>
        <v>0.9893333333</v>
      </c>
      <c r="F105" s="10">
        <f t="shared" si="5"/>
        <v>1.010781671</v>
      </c>
      <c r="G105" s="5">
        <f t="shared" si="6"/>
        <v>0</v>
      </c>
      <c r="H105" s="8">
        <f t="shared" si="7"/>
        <v>107.451965</v>
      </c>
      <c r="J105" s="8" t="str">
        <f t="shared" si="8"/>
        <v/>
      </c>
    </row>
    <row r="106">
      <c r="A106" s="9">
        <f>IFERROR(__xludf.DUMMYFUNCTION("""COMPUTED_VALUE"""),42724.70833333333)</f>
        <v>42724.70833</v>
      </c>
      <c r="B106" s="8">
        <f>IFERROR(__xludf.DUMMYFUNCTION("""COMPUTED_VALUE"""),54.5)</f>
        <v>54.5</v>
      </c>
      <c r="C106" s="9">
        <f>IFERROR(__xludf.DUMMYFUNCTION("""COMPUTED_VALUE"""),42724.70833333333)</f>
        <v>42724.70833</v>
      </c>
      <c r="D106" s="8">
        <f>IFERROR(__xludf.DUMMYFUNCTION("""COMPUTED_VALUE"""),53.7)</f>
        <v>53.7</v>
      </c>
      <c r="E106" s="8">
        <f t="shared" si="4"/>
        <v>0.9853211009</v>
      </c>
      <c r="F106" s="10">
        <f t="shared" si="5"/>
        <v>1.014897579</v>
      </c>
      <c r="G106" s="5">
        <f t="shared" si="6"/>
        <v>0</v>
      </c>
      <c r="H106" s="8">
        <f t="shared" si="7"/>
        <v>107.451965</v>
      </c>
      <c r="J106" s="8" t="str">
        <f t="shared" si="8"/>
        <v/>
      </c>
    </row>
    <row r="107">
      <c r="A107" s="9">
        <f>IFERROR(__xludf.DUMMYFUNCTION("""COMPUTED_VALUE"""),42725.70833333333)</f>
        <v>42725.70833</v>
      </c>
      <c r="B107" s="8">
        <f>IFERROR(__xludf.DUMMYFUNCTION("""COMPUTED_VALUE"""),53.7)</f>
        <v>53.7</v>
      </c>
      <c r="C107" s="9">
        <f>IFERROR(__xludf.DUMMYFUNCTION("""COMPUTED_VALUE"""),42725.70833333333)</f>
        <v>42725.70833</v>
      </c>
      <c r="D107" s="8">
        <f>IFERROR(__xludf.DUMMYFUNCTION("""COMPUTED_VALUE"""),53.45)</f>
        <v>53.45</v>
      </c>
      <c r="E107" s="8">
        <f t="shared" si="4"/>
        <v>0.9953445065</v>
      </c>
      <c r="F107" s="10">
        <f t="shared" si="5"/>
        <v>1.004677268</v>
      </c>
      <c r="G107" s="5">
        <f t="shared" si="6"/>
        <v>0</v>
      </c>
      <c r="H107" s="8">
        <f t="shared" si="7"/>
        <v>107.451965</v>
      </c>
      <c r="J107" s="8" t="str">
        <f t="shared" si="8"/>
        <v/>
      </c>
    </row>
    <row r="108">
      <c r="A108" s="9">
        <f>IFERROR(__xludf.DUMMYFUNCTION("""COMPUTED_VALUE"""),42726.70833333333)</f>
        <v>42726.70833</v>
      </c>
      <c r="B108" s="8">
        <f>IFERROR(__xludf.DUMMYFUNCTION("""COMPUTED_VALUE"""),52.75)</f>
        <v>52.75</v>
      </c>
      <c r="C108" s="9">
        <f>IFERROR(__xludf.DUMMYFUNCTION("""COMPUTED_VALUE"""),42726.70833333333)</f>
        <v>42726.70833</v>
      </c>
      <c r="D108" s="8">
        <f>IFERROR(__xludf.DUMMYFUNCTION("""COMPUTED_VALUE"""),52.5)</f>
        <v>52.5</v>
      </c>
      <c r="E108" s="8">
        <f t="shared" si="4"/>
        <v>0.9952606635</v>
      </c>
      <c r="F108" s="10">
        <f t="shared" si="5"/>
        <v>1.004761905</v>
      </c>
      <c r="G108" s="5">
        <f t="shared" si="6"/>
        <v>0</v>
      </c>
      <c r="H108" s="8">
        <f t="shared" si="7"/>
        <v>107.451965</v>
      </c>
      <c r="J108" s="8" t="str">
        <f t="shared" si="8"/>
        <v/>
      </c>
    </row>
    <row r="109">
      <c r="A109" s="9">
        <f>IFERROR(__xludf.DUMMYFUNCTION("""COMPUTED_VALUE"""),42727.70833333333)</f>
        <v>42727.70833</v>
      </c>
      <c r="B109" s="8">
        <f>IFERROR(__xludf.DUMMYFUNCTION("""COMPUTED_VALUE"""),53.7)</f>
        <v>53.7</v>
      </c>
      <c r="C109" s="9">
        <f>IFERROR(__xludf.DUMMYFUNCTION("""COMPUTED_VALUE"""),42727.70833333333)</f>
        <v>42727.70833</v>
      </c>
      <c r="D109" s="8">
        <f>IFERROR(__xludf.DUMMYFUNCTION("""COMPUTED_VALUE"""),53.5)</f>
        <v>53.5</v>
      </c>
      <c r="E109" s="8">
        <f t="shared" si="4"/>
        <v>0.9962756052</v>
      </c>
      <c r="F109" s="10">
        <f t="shared" si="5"/>
        <v>1.003738318</v>
      </c>
      <c r="G109" s="5">
        <f t="shared" si="6"/>
        <v>0</v>
      </c>
      <c r="H109" s="8">
        <f t="shared" si="7"/>
        <v>107.451965</v>
      </c>
      <c r="J109" s="8" t="str">
        <f t="shared" si="8"/>
        <v/>
      </c>
    </row>
    <row r="110">
      <c r="A110" s="9">
        <f>IFERROR(__xludf.DUMMYFUNCTION("""COMPUTED_VALUE"""),42731.70833333333)</f>
        <v>42731.70833</v>
      </c>
      <c r="B110" s="8">
        <f>IFERROR(__xludf.DUMMYFUNCTION("""COMPUTED_VALUE"""),54.15)</f>
        <v>54.15</v>
      </c>
      <c r="C110" s="9">
        <f>IFERROR(__xludf.DUMMYFUNCTION("""COMPUTED_VALUE"""),42731.70833333333)</f>
        <v>42731.70833</v>
      </c>
      <c r="D110" s="8">
        <f>IFERROR(__xludf.DUMMYFUNCTION("""COMPUTED_VALUE"""),53.65)</f>
        <v>53.65</v>
      </c>
      <c r="E110" s="8">
        <f t="shared" si="4"/>
        <v>0.9907663897</v>
      </c>
      <c r="F110" s="10">
        <f t="shared" si="5"/>
        <v>1.009319664</v>
      </c>
      <c r="G110" s="5">
        <f t="shared" si="6"/>
        <v>0</v>
      </c>
      <c r="H110" s="8">
        <f t="shared" si="7"/>
        <v>107.451965</v>
      </c>
      <c r="J110" s="8" t="str">
        <f t="shared" si="8"/>
        <v/>
      </c>
    </row>
    <row r="111">
      <c r="A111" s="9">
        <f>IFERROR(__xludf.DUMMYFUNCTION("""COMPUTED_VALUE"""),42732.70833333333)</f>
        <v>42732.70833</v>
      </c>
      <c r="B111" s="8">
        <f>IFERROR(__xludf.DUMMYFUNCTION("""COMPUTED_VALUE"""),53.6)</f>
        <v>53.6</v>
      </c>
      <c r="C111" s="9">
        <f>IFERROR(__xludf.DUMMYFUNCTION("""COMPUTED_VALUE"""),42732.70833333333)</f>
        <v>42732.70833</v>
      </c>
      <c r="D111" s="8">
        <f>IFERROR(__xludf.DUMMYFUNCTION("""COMPUTED_VALUE"""),53.35)</f>
        <v>53.35</v>
      </c>
      <c r="E111" s="8">
        <f t="shared" si="4"/>
        <v>0.9953358209</v>
      </c>
      <c r="F111" s="10">
        <f t="shared" si="5"/>
        <v>1.004686036</v>
      </c>
      <c r="G111" s="5">
        <f t="shared" si="6"/>
        <v>0</v>
      </c>
      <c r="H111" s="8">
        <f t="shared" si="7"/>
        <v>107.451965</v>
      </c>
      <c r="J111" s="8" t="str">
        <f t="shared" si="8"/>
        <v/>
      </c>
    </row>
    <row r="112">
      <c r="A112" s="9">
        <f>IFERROR(__xludf.DUMMYFUNCTION("""COMPUTED_VALUE"""),42733.70833333333)</f>
        <v>42733.70833</v>
      </c>
      <c r="B112" s="8">
        <f>IFERROR(__xludf.DUMMYFUNCTION("""COMPUTED_VALUE"""),53.1)</f>
        <v>53.1</v>
      </c>
      <c r="C112" s="9">
        <f>IFERROR(__xludf.DUMMYFUNCTION("""COMPUTED_VALUE"""),42733.70833333333)</f>
        <v>42733.70833</v>
      </c>
      <c r="D112" s="8">
        <f>IFERROR(__xludf.DUMMYFUNCTION("""COMPUTED_VALUE"""),52.05)</f>
        <v>52.05</v>
      </c>
      <c r="E112" s="8">
        <f t="shared" si="4"/>
        <v>0.9802259887</v>
      </c>
      <c r="F112" s="10">
        <f t="shared" si="5"/>
        <v>1.020172911</v>
      </c>
      <c r="G112" s="5">
        <f t="shared" si="6"/>
        <v>0</v>
      </c>
      <c r="H112" s="8">
        <f t="shared" si="7"/>
        <v>107.451965</v>
      </c>
      <c r="J112" s="8" t="str">
        <f t="shared" si="8"/>
        <v/>
      </c>
    </row>
    <row r="113">
      <c r="A113" s="9">
        <f>IFERROR(__xludf.DUMMYFUNCTION("""COMPUTED_VALUE"""),42734.70833333333)</f>
        <v>42734.70833</v>
      </c>
      <c r="B113" s="8">
        <f>IFERROR(__xludf.DUMMYFUNCTION("""COMPUTED_VALUE"""),53.5)</f>
        <v>53.5</v>
      </c>
      <c r="C113" s="9">
        <f>IFERROR(__xludf.DUMMYFUNCTION("""COMPUTED_VALUE"""),42734.70833333333)</f>
        <v>42734.70833</v>
      </c>
      <c r="D113" s="8">
        <f>IFERROR(__xludf.DUMMYFUNCTION("""COMPUTED_VALUE"""),53.0)</f>
        <v>53</v>
      </c>
      <c r="E113" s="8">
        <f t="shared" si="4"/>
        <v>0.9906542056</v>
      </c>
      <c r="F113" s="10">
        <f t="shared" si="5"/>
        <v>1.009433962</v>
      </c>
      <c r="G113" s="5">
        <f t="shared" si="6"/>
        <v>0</v>
      </c>
      <c r="H113" s="8">
        <f t="shared" si="7"/>
        <v>107.451965</v>
      </c>
      <c r="J113" s="8" t="str">
        <f t="shared" si="8"/>
        <v/>
      </c>
    </row>
    <row r="114">
      <c r="A114" s="9">
        <f>IFERROR(__xludf.DUMMYFUNCTION("""COMPUTED_VALUE"""),42737.70833333333)</f>
        <v>42737.70833</v>
      </c>
      <c r="B114" s="8">
        <f>IFERROR(__xludf.DUMMYFUNCTION("""COMPUTED_VALUE"""),53.85)</f>
        <v>53.85</v>
      </c>
      <c r="C114" s="9">
        <f>IFERROR(__xludf.DUMMYFUNCTION("""COMPUTED_VALUE"""),42737.70833333333)</f>
        <v>42737.70833</v>
      </c>
      <c r="D114" s="8">
        <f>IFERROR(__xludf.DUMMYFUNCTION("""COMPUTED_VALUE"""),53.35)</f>
        <v>53.35</v>
      </c>
      <c r="E114" s="8">
        <f t="shared" si="4"/>
        <v>0.9907149489</v>
      </c>
      <c r="F114" s="10">
        <f t="shared" si="5"/>
        <v>1.009372071</v>
      </c>
      <c r="G114" s="5">
        <f t="shared" si="6"/>
        <v>0</v>
      </c>
      <c r="H114" s="8">
        <f t="shared" si="7"/>
        <v>107.451965</v>
      </c>
      <c r="J114" s="8" t="str">
        <f t="shared" si="8"/>
        <v/>
      </c>
    </row>
    <row r="115">
      <c r="A115" s="9">
        <f>IFERROR(__xludf.DUMMYFUNCTION("""COMPUTED_VALUE"""),42738.70833333333)</f>
        <v>42738.70833</v>
      </c>
      <c r="B115" s="8">
        <f>IFERROR(__xludf.DUMMYFUNCTION("""COMPUTED_VALUE"""),53.3)</f>
        <v>53.3</v>
      </c>
      <c r="C115" s="9">
        <f>IFERROR(__xludf.DUMMYFUNCTION("""COMPUTED_VALUE"""),42738.70833333333)</f>
        <v>42738.70833</v>
      </c>
      <c r="D115" s="8">
        <f>IFERROR(__xludf.DUMMYFUNCTION("""COMPUTED_VALUE"""),53.25)</f>
        <v>53.25</v>
      </c>
      <c r="E115" s="8">
        <f t="shared" si="4"/>
        <v>0.9990619137</v>
      </c>
      <c r="F115" s="10">
        <f t="shared" si="5"/>
        <v>1.000938967</v>
      </c>
      <c r="G115" s="5">
        <f t="shared" si="6"/>
        <v>0</v>
      </c>
      <c r="H115" s="8">
        <f t="shared" si="7"/>
        <v>107.451965</v>
      </c>
      <c r="J115" s="8" t="str">
        <f t="shared" si="8"/>
        <v/>
      </c>
    </row>
    <row r="116">
      <c r="A116" s="9">
        <f>IFERROR(__xludf.DUMMYFUNCTION("""COMPUTED_VALUE"""),42739.70833333333)</f>
        <v>42739.70833</v>
      </c>
      <c r="B116" s="8">
        <f>IFERROR(__xludf.DUMMYFUNCTION("""COMPUTED_VALUE"""),53.8)</f>
        <v>53.8</v>
      </c>
      <c r="C116" s="9">
        <f>IFERROR(__xludf.DUMMYFUNCTION("""COMPUTED_VALUE"""),42739.70833333333)</f>
        <v>42739.70833</v>
      </c>
      <c r="D116" s="8">
        <f>IFERROR(__xludf.DUMMYFUNCTION("""COMPUTED_VALUE"""),53.7)</f>
        <v>53.7</v>
      </c>
      <c r="E116" s="8">
        <f t="shared" si="4"/>
        <v>0.9981412639</v>
      </c>
      <c r="F116" s="10">
        <f t="shared" si="5"/>
        <v>1.001862197</v>
      </c>
      <c r="G116" s="5">
        <f t="shared" si="6"/>
        <v>0</v>
      </c>
      <c r="H116" s="8">
        <f t="shared" si="7"/>
        <v>107.451965</v>
      </c>
      <c r="J116" s="8" t="str">
        <f t="shared" si="8"/>
        <v/>
      </c>
    </row>
    <row r="117">
      <c r="A117" s="9">
        <f>IFERROR(__xludf.DUMMYFUNCTION("""COMPUTED_VALUE"""),42740.70833333333)</f>
        <v>42740.70833</v>
      </c>
      <c r="B117" s="8">
        <f>IFERROR(__xludf.DUMMYFUNCTION("""COMPUTED_VALUE"""),53.4)</f>
        <v>53.4</v>
      </c>
      <c r="C117" s="9">
        <f>IFERROR(__xludf.DUMMYFUNCTION("""COMPUTED_VALUE"""),42740.70833333333)</f>
        <v>42740.70833</v>
      </c>
      <c r="D117" s="8">
        <f>IFERROR(__xludf.DUMMYFUNCTION("""COMPUTED_VALUE"""),53.45)</f>
        <v>53.45</v>
      </c>
      <c r="E117" s="8">
        <f t="shared" si="4"/>
        <v>1.00093633</v>
      </c>
      <c r="F117" s="10">
        <f t="shared" si="5"/>
        <v>0.9990645463</v>
      </c>
      <c r="G117" s="5">
        <f t="shared" si="6"/>
        <v>0</v>
      </c>
      <c r="H117" s="8">
        <f t="shared" si="7"/>
        <v>107.451965</v>
      </c>
      <c r="J117" s="8" t="str">
        <f t="shared" si="8"/>
        <v/>
      </c>
    </row>
    <row r="118">
      <c r="A118" s="9">
        <f>IFERROR(__xludf.DUMMYFUNCTION("""COMPUTED_VALUE"""),42744.70833333333)</f>
        <v>42744.70833</v>
      </c>
      <c r="B118" s="8">
        <f>IFERROR(__xludf.DUMMYFUNCTION("""COMPUTED_VALUE"""),53.55)</f>
        <v>53.55</v>
      </c>
      <c r="C118" s="9">
        <f>IFERROR(__xludf.DUMMYFUNCTION("""COMPUTED_VALUE"""),42744.70833333333)</f>
        <v>42744.70833</v>
      </c>
      <c r="D118" s="8">
        <f>IFERROR(__xludf.DUMMYFUNCTION("""COMPUTED_VALUE"""),53.55)</f>
        <v>53.55</v>
      </c>
      <c r="E118" s="8">
        <f t="shared" si="4"/>
        <v>1</v>
      </c>
      <c r="F118" s="10">
        <f t="shared" si="5"/>
        <v>1</v>
      </c>
      <c r="G118" s="5">
        <f t="shared" si="6"/>
        <v>0</v>
      </c>
      <c r="H118" s="8">
        <f t="shared" si="7"/>
        <v>107.451965</v>
      </c>
      <c r="J118" s="8" t="str">
        <f t="shared" si="8"/>
        <v/>
      </c>
    </row>
    <row r="119">
      <c r="A119" s="9">
        <f>IFERROR(__xludf.DUMMYFUNCTION("""COMPUTED_VALUE"""),42745.70833333333)</f>
        <v>42745.70833</v>
      </c>
      <c r="B119" s="8">
        <f>IFERROR(__xludf.DUMMYFUNCTION("""COMPUTED_VALUE"""),53.7)</f>
        <v>53.7</v>
      </c>
      <c r="C119" s="9">
        <f>IFERROR(__xludf.DUMMYFUNCTION("""COMPUTED_VALUE"""),42745.70833333333)</f>
        <v>42745.70833</v>
      </c>
      <c r="D119" s="8">
        <f>IFERROR(__xludf.DUMMYFUNCTION("""COMPUTED_VALUE"""),53.95)</f>
        <v>53.95</v>
      </c>
      <c r="E119" s="8">
        <f t="shared" si="4"/>
        <v>1.004655493</v>
      </c>
      <c r="F119" s="10">
        <f t="shared" si="5"/>
        <v>0.9953660797</v>
      </c>
      <c r="G119" s="5">
        <f t="shared" si="6"/>
        <v>0</v>
      </c>
      <c r="H119" s="8">
        <f t="shared" si="7"/>
        <v>107.451965</v>
      </c>
      <c r="J119" s="8" t="str">
        <f t="shared" si="8"/>
        <v/>
      </c>
    </row>
    <row r="120">
      <c r="A120" s="9">
        <f>IFERROR(__xludf.DUMMYFUNCTION("""COMPUTED_VALUE"""),42746.70833333333)</f>
        <v>42746.70833</v>
      </c>
      <c r="B120" s="8">
        <f>IFERROR(__xludf.DUMMYFUNCTION("""COMPUTED_VALUE"""),53.85)</f>
        <v>53.85</v>
      </c>
      <c r="C120" s="9">
        <f>IFERROR(__xludf.DUMMYFUNCTION("""COMPUTED_VALUE"""),42746.70833333333)</f>
        <v>42746.70833</v>
      </c>
      <c r="D120" s="8">
        <f>IFERROR(__xludf.DUMMYFUNCTION("""COMPUTED_VALUE"""),54.55)</f>
        <v>54.55</v>
      </c>
      <c r="E120" s="8">
        <f t="shared" si="4"/>
        <v>1.012999071</v>
      </c>
      <c r="F120" s="10">
        <f t="shared" si="5"/>
        <v>0.987167736</v>
      </c>
      <c r="G120" s="5">
        <f t="shared" si="6"/>
        <v>108.8487408</v>
      </c>
      <c r="H120" s="8">
        <f t="shared" si="7"/>
        <v>0</v>
      </c>
      <c r="J120" s="8" t="str">
        <f t="shared" si="8"/>
        <v/>
      </c>
    </row>
    <row r="121">
      <c r="A121" s="9">
        <f>IFERROR(__xludf.DUMMYFUNCTION("""COMPUTED_VALUE"""),42747.70833333333)</f>
        <v>42747.70833</v>
      </c>
      <c r="B121" s="8">
        <f>IFERROR(__xludf.DUMMYFUNCTION("""COMPUTED_VALUE"""),52.6)</f>
        <v>52.6</v>
      </c>
      <c r="C121" s="9">
        <f>IFERROR(__xludf.DUMMYFUNCTION("""COMPUTED_VALUE"""),42747.70833333333)</f>
        <v>42747.70833</v>
      </c>
      <c r="D121" s="8">
        <f>IFERROR(__xludf.DUMMYFUNCTION("""COMPUTED_VALUE"""),53.25)</f>
        <v>53.25</v>
      </c>
      <c r="E121" s="8">
        <f t="shared" si="4"/>
        <v>1.012357414</v>
      </c>
      <c r="F121" s="10">
        <f t="shared" si="5"/>
        <v>0.9877934272</v>
      </c>
      <c r="G121" s="5">
        <f t="shared" si="6"/>
        <v>108.8487408</v>
      </c>
      <c r="H121" s="8">
        <f t="shared" si="7"/>
        <v>0</v>
      </c>
      <c r="J121" s="8" t="str">
        <f t="shared" si="8"/>
        <v/>
      </c>
    </row>
    <row r="122">
      <c r="A122" s="9">
        <f>IFERROR(__xludf.DUMMYFUNCTION("""COMPUTED_VALUE"""),42748.70833333333)</f>
        <v>42748.70833</v>
      </c>
      <c r="B122" s="8">
        <f>IFERROR(__xludf.DUMMYFUNCTION("""COMPUTED_VALUE"""),53.1)</f>
        <v>53.1</v>
      </c>
      <c r="C122" s="9">
        <f>IFERROR(__xludf.DUMMYFUNCTION("""COMPUTED_VALUE"""),42748.70833333333)</f>
        <v>42748.70833</v>
      </c>
      <c r="D122" s="8">
        <f>IFERROR(__xludf.DUMMYFUNCTION("""COMPUTED_VALUE"""),53.5)</f>
        <v>53.5</v>
      </c>
      <c r="E122" s="8">
        <f t="shared" si="4"/>
        <v>1.007532957</v>
      </c>
      <c r="F122" s="10">
        <f t="shared" si="5"/>
        <v>0.9925233645</v>
      </c>
      <c r="G122" s="5">
        <f t="shared" si="6"/>
        <v>108.8487408</v>
      </c>
      <c r="H122" s="8">
        <f t="shared" si="7"/>
        <v>0</v>
      </c>
      <c r="J122" s="8" t="str">
        <f t="shared" si="8"/>
        <v/>
      </c>
    </row>
    <row r="123">
      <c r="A123" s="9">
        <f>IFERROR(__xludf.DUMMYFUNCTION("""COMPUTED_VALUE"""),42751.70833333333)</f>
        <v>42751.70833</v>
      </c>
      <c r="B123" s="8">
        <f>IFERROR(__xludf.DUMMYFUNCTION("""COMPUTED_VALUE"""),52.75)</f>
        <v>52.75</v>
      </c>
      <c r="C123" s="9">
        <f>IFERROR(__xludf.DUMMYFUNCTION("""COMPUTED_VALUE"""),42751.70833333333)</f>
        <v>42751.70833</v>
      </c>
      <c r="D123" s="8">
        <f>IFERROR(__xludf.DUMMYFUNCTION("""COMPUTED_VALUE"""),53.7)</f>
        <v>53.7</v>
      </c>
      <c r="E123" s="8">
        <f t="shared" si="4"/>
        <v>1.018009479</v>
      </c>
      <c r="F123" s="10">
        <f t="shared" si="5"/>
        <v>0.9823091248</v>
      </c>
      <c r="G123" s="5">
        <f t="shared" si="6"/>
        <v>108.8487408</v>
      </c>
      <c r="H123" s="8">
        <f t="shared" si="7"/>
        <v>0</v>
      </c>
      <c r="J123" s="8" t="str">
        <f t="shared" si="8"/>
        <v/>
      </c>
    </row>
    <row r="124">
      <c r="A124" s="9">
        <f>IFERROR(__xludf.DUMMYFUNCTION("""COMPUTED_VALUE"""),42752.70833333333)</f>
        <v>42752.70833</v>
      </c>
      <c r="B124" s="8">
        <f>IFERROR(__xludf.DUMMYFUNCTION("""COMPUTED_VALUE"""),53.6)</f>
        <v>53.6</v>
      </c>
      <c r="C124" s="9">
        <f>IFERROR(__xludf.DUMMYFUNCTION("""COMPUTED_VALUE"""),42752.70833333333)</f>
        <v>42752.70833</v>
      </c>
      <c r="D124" s="8">
        <f>IFERROR(__xludf.DUMMYFUNCTION("""COMPUTED_VALUE"""),54.0)</f>
        <v>54</v>
      </c>
      <c r="E124" s="8">
        <f t="shared" si="4"/>
        <v>1.007462687</v>
      </c>
      <c r="F124" s="10">
        <f t="shared" si="5"/>
        <v>0.9925925926</v>
      </c>
      <c r="G124" s="5">
        <f t="shared" si="6"/>
        <v>108.8487408</v>
      </c>
      <c r="H124" s="8">
        <f t="shared" si="7"/>
        <v>0</v>
      </c>
      <c r="J124" s="8" t="str">
        <f t="shared" si="8"/>
        <v/>
      </c>
    </row>
    <row r="125">
      <c r="A125" s="9">
        <f>IFERROR(__xludf.DUMMYFUNCTION("""COMPUTED_VALUE"""),42753.70833333333)</f>
        <v>42753.70833</v>
      </c>
      <c r="B125" s="8">
        <f>IFERROR(__xludf.DUMMYFUNCTION("""COMPUTED_VALUE"""),53.3)</f>
        <v>53.3</v>
      </c>
      <c r="C125" s="9">
        <f>IFERROR(__xludf.DUMMYFUNCTION("""COMPUTED_VALUE"""),42753.70833333333)</f>
        <v>42753.70833</v>
      </c>
      <c r="D125" s="8">
        <f>IFERROR(__xludf.DUMMYFUNCTION("""COMPUTED_VALUE"""),53.5)</f>
        <v>53.5</v>
      </c>
      <c r="E125" s="8">
        <f t="shared" si="4"/>
        <v>1.003752345</v>
      </c>
      <c r="F125" s="10">
        <f t="shared" si="5"/>
        <v>0.9962616822</v>
      </c>
      <c r="G125" s="5">
        <f t="shared" si="6"/>
        <v>108.8487408</v>
      </c>
      <c r="H125" s="8">
        <f t="shared" si="7"/>
        <v>0</v>
      </c>
      <c r="J125" s="8" t="str">
        <f t="shared" si="8"/>
        <v/>
      </c>
    </row>
    <row r="126">
      <c r="A126" s="9">
        <f>IFERROR(__xludf.DUMMYFUNCTION("""COMPUTED_VALUE"""),42754.70833333333)</f>
        <v>42754.70833</v>
      </c>
      <c r="B126" s="8">
        <f>IFERROR(__xludf.DUMMYFUNCTION("""COMPUTED_VALUE"""),52.5)</f>
        <v>52.5</v>
      </c>
      <c r="C126" s="9">
        <f>IFERROR(__xludf.DUMMYFUNCTION("""COMPUTED_VALUE"""),42754.70833333333)</f>
        <v>42754.70833</v>
      </c>
      <c r="D126" s="8">
        <f>IFERROR(__xludf.DUMMYFUNCTION("""COMPUTED_VALUE"""),52.95)</f>
        <v>52.95</v>
      </c>
      <c r="E126" s="8">
        <f t="shared" si="4"/>
        <v>1.008571429</v>
      </c>
      <c r="F126" s="10">
        <f t="shared" si="5"/>
        <v>0.9915014164</v>
      </c>
      <c r="G126" s="5">
        <f t="shared" si="6"/>
        <v>108.8487408</v>
      </c>
      <c r="H126" s="8">
        <f t="shared" si="7"/>
        <v>0</v>
      </c>
      <c r="J126" s="8" t="str">
        <f t="shared" si="8"/>
        <v/>
      </c>
    </row>
    <row r="127">
      <c r="A127" s="9">
        <f>IFERROR(__xludf.DUMMYFUNCTION("""COMPUTED_VALUE"""),42755.70833333333)</f>
        <v>42755.70833</v>
      </c>
      <c r="B127" s="8">
        <f>IFERROR(__xludf.DUMMYFUNCTION("""COMPUTED_VALUE"""),52.5)</f>
        <v>52.5</v>
      </c>
      <c r="C127" s="9">
        <f>IFERROR(__xludf.DUMMYFUNCTION("""COMPUTED_VALUE"""),42755.70833333333)</f>
        <v>42755.70833</v>
      </c>
      <c r="D127" s="8">
        <f>IFERROR(__xludf.DUMMYFUNCTION("""COMPUTED_VALUE"""),52.45)</f>
        <v>52.45</v>
      </c>
      <c r="E127" s="8">
        <f t="shared" si="4"/>
        <v>0.999047619</v>
      </c>
      <c r="F127" s="10">
        <f t="shared" si="5"/>
        <v>1.000953289</v>
      </c>
      <c r="G127" s="5">
        <f t="shared" si="6"/>
        <v>0</v>
      </c>
      <c r="H127" s="8">
        <f t="shared" si="7"/>
        <v>108.9525051</v>
      </c>
      <c r="J127" s="8" t="str">
        <f t="shared" si="8"/>
        <v/>
      </c>
    </row>
    <row r="128">
      <c r="A128" s="9">
        <f>IFERROR(__xludf.DUMMYFUNCTION("""COMPUTED_VALUE"""),42758.70833333333)</f>
        <v>42758.70833</v>
      </c>
      <c r="B128" s="8">
        <f>IFERROR(__xludf.DUMMYFUNCTION("""COMPUTED_VALUE"""),51.3)</f>
        <v>51.3</v>
      </c>
      <c r="C128" s="9">
        <f>IFERROR(__xludf.DUMMYFUNCTION("""COMPUTED_VALUE"""),42758.70833333333)</f>
        <v>42758.70833</v>
      </c>
      <c r="D128" s="8">
        <f>IFERROR(__xludf.DUMMYFUNCTION("""COMPUTED_VALUE"""),52.0)</f>
        <v>52</v>
      </c>
      <c r="E128" s="8">
        <f t="shared" si="4"/>
        <v>1.013645224</v>
      </c>
      <c r="F128" s="10">
        <f t="shared" si="5"/>
        <v>0.9865384615</v>
      </c>
      <c r="G128" s="5">
        <f t="shared" si="6"/>
        <v>110.4391864</v>
      </c>
      <c r="H128" s="8">
        <f t="shared" si="7"/>
        <v>0</v>
      </c>
      <c r="J128" s="8" t="str">
        <f t="shared" si="8"/>
        <v/>
      </c>
    </row>
    <row r="129">
      <c r="A129" s="9">
        <f>IFERROR(__xludf.DUMMYFUNCTION("""COMPUTED_VALUE"""),42759.70833333333)</f>
        <v>42759.70833</v>
      </c>
      <c r="B129" s="8">
        <f>IFERROR(__xludf.DUMMYFUNCTION("""COMPUTED_VALUE"""),52.35)</f>
        <v>52.35</v>
      </c>
      <c r="C129" s="9">
        <f>IFERROR(__xludf.DUMMYFUNCTION("""COMPUTED_VALUE"""),42759.70833333333)</f>
        <v>42759.70833</v>
      </c>
      <c r="D129" s="8">
        <f>IFERROR(__xludf.DUMMYFUNCTION("""COMPUTED_VALUE"""),52.5)</f>
        <v>52.5</v>
      </c>
      <c r="E129" s="8">
        <f t="shared" si="4"/>
        <v>1.00286533</v>
      </c>
      <c r="F129" s="10">
        <f t="shared" si="5"/>
        <v>0.9971428571</v>
      </c>
      <c r="G129" s="5">
        <f t="shared" si="6"/>
        <v>110.4391864</v>
      </c>
      <c r="H129" s="8">
        <f t="shared" si="7"/>
        <v>0</v>
      </c>
      <c r="J129" s="8" t="str">
        <f t="shared" si="8"/>
        <v/>
      </c>
    </row>
    <row r="130">
      <c r="A130" s="9">
        <f>IFERROR(__xludf.DUMMYFUNCTION("""COMPUTED_VALUE"""),42760.70833333333)</f>
        <v>42760.70833</v>
      </c>
      <c r="B130" s="8">
        <f>IFERROR(__xludf.DUMMYFUNCTION("""COMPUTED_VALUE"""),51.95)</f>
        <v>51.95</v>
      </c>
      <c r="C130" s="9">
        <f>IFERROR(__xludf.DUMMYFUNCTION("""COMPUTED_VALUE"""),42760.70833333333)</f>
        <v>42760.70833</v>
      </c>
      <c r="D130" s="8">
        <f>IFERROR(__xludf.DUMMYFUNCTION("""COMPUTED_VALUE"""),52.6)</f>
        <v>52.6</v>
      </c>
      <c r="E130" s="8">
        <f t="shared" si="4"/>
        <v>1.012512031</v>
      </c>
      <c r="F130" s="10">
        <f t="shared" si="5"/>
        <v>0.9876425856</v>
      </c>
      <c r="G130" s="5">
        <f t="shared" si="6"/>
        <v>110.4391864</v>
      </c>
      <c r="H130" s="8">
        <f t="shared" si="7"/>
        <v>0</v>
      </c>
      <c r="J130" s="8" t="str">
        <f t="shared" si="8"/>
        <v/>
      </c>
    </row>
    <row r="131">
      <c r="A131" s="9">
        <f>IFERROR(__xludf.DUMMYFUNCTION("""COMPUTED_VALUE"""),42761.70833333333)</f>
        <v>42761.70833</v>
      </c>
      <c r="B131" s="8">
        <f>IFERROR(__xludf.DUMMYFUNCTION("""COMPUTED_VALUE"""),53.75)</f>
        <v>53.75</v>
      </c>
      <c r="C131" s="9">
        <f>IFERROR(__xludf.DUMMYFUNCTION("""COMPUTED_VALUE"""),42761.70833333333)</f>
        <v>42761.70833</v>
      </c>
      <c r="D131" s="8">
        <f>IFERROR(__xludf.DUMMYFUNCTION("""COMPUTED_VALUE"""),53.35)</f>
        <v>53.35</v>
      </c>
      <c r="E131" s="8">
        <f t="shared" si="4"/>
        <v>0.9925581395</v>
      </c>
      <c r="F131" s="10">
        <f t="shared" si="5"/>
        <v>1.007497657</v>
      </c>
      <c r="G131" s="5">
        <f t="shared" si="6"/>
        <v>0</v>
      </c>
      <c r="H131" s="8">
        <f t="shared" si="7"/>
        <v>111.2672216</v>
      </c>
      <c r="J131" s="8" t="str">
        <f t="shared" si="8"/>
        <v/>
      </c>
    </row>
    <row r="132">
      <c r="A132" s="9">
        <f>IFERROR(__xludf.DUMMYFUNCTION("""COMPUTED_VALUE"""),42762.70833333333)</f>
        <v>42762.70833</v>
      </c>
      <c r="B132" s="8">
        <f>IFERROR(__xludf.DUMMYFUNCTION("""COMPUTED_VALUE"""),52.5)</f>
        <v>52.5</v>
      </c>
      <c r="C132" s="9">
        <f>IFERROR(__xludf.DUMMYFUNCTION("""COMPUTED_VALUE"""),42762.70833333333)</f>
        <v>42762.70833</v>
      </c>
      <c r="D132" s="8">
        <f>IFERROR(__xludf.DUMMYFUNCTION("""COMPUTED_VALUE"""),52.8)</f>
        <v>52.8</v>
      </c>
      <c r="E132" s="8">
        <f t="shared" si="4"/>
        <v>1.005714286</v>
      </c>
      <c r="F132" s="10">
        <f t="shared" si="5"/>
        <v>0.9943181818</v>
      </c>
      <c r="G132" s="5">
        <f t="shared" si="6"/>
        <v>0</v>
      </c>
      <c r="H132" s="8">
        <f t="shared" si="7"/>
        <v>111.2672216</v>
      </c>
      <c r="J132" s="8" t="str">
        <f t="shared" si="8"/>
        <v/>
      </c>
    </row>
    <row r="133">
      <c r="A133" s="9">
        <f>IFERROR(__xludf.DUMMYFUNCTION("""COMPUTED_VALUE"""),42765.70833333333)</f>
        <v>42765.70833</v>
      </c>
      <c r="B133" s="8">
        <f>IFERROR(__xludf.DUMMYFUNCTION("""COMPUTED_VALUE"""),51.6)</f>
        <v>51.6</v>
      </c>
      <c r="C133" s="9">
        <f>IFERROR(__xludf.DUMMYFUNCTION("""COMPUTED_VALUE"""),42765.70833333333)</f>
        <v>42765.70833</v>
      </c>
      <c r="D133" s="8">
        <f>IFERROR(__xludf.DUMMYFUNCTION("""COMPUTED_VALUE"""),52.1)</f>
        <v>52.1</v>
      </c>
      <c r="E133" s="8">
        <f t="shared" si="4"/>
        <v>1.009689922</v>
      </c>
      <c r="F133" s="10">
        <f t="shared" si="5"/>
        <v>0.990403071</v>
      </c>
      <c r="G133" s="5">
        <f t="shared" si="6"/>
        <v>0</v>
      </c>
      <c r="H133" s="8">
        <f t="shared" si="7"/>
        <v>111.2672216</v>
      </c>
      <c r="J133" s="8" t="str">
        <f t="shared" si="8"/>
        <v/>
      </c>
    </row>
    <row r="134">
      <c r="A134" s="9">
        <f>IFERROR(__xludf.DUMMYFUNCTION("""COMPUTED_VALUE"""),42766.70833333333)</f>
        <v>42766.70833</v>
      </c>
      <c r="B134" s="8">
        <f>IFERROR(__xludf.DUMMYFUNCTION("""COMPUTED_VALUE"""),51.65)</f>
        <v>51.65</v>
      </c>
      <c r="C134" s="9">
        <f>IFERROR(__xludf.DUMMYFUNCTION("""COMPUTED_VALUE"""),42766.70833333333)</f>
        <v>42766.70833</v>
      </c>
      <c r="D134" s="8">
        <f>IFERROR(__xludf.DUMMYFUNCTION("""COMPUTED_VALUE"""),52.5)</f>
        <v>52.5</v>
      </c>
      <c r="E134" s="8">
        <f t="shared" si="4"/>
        <v>1.016456922</v>
      </c>
      <c r="F134" s="10">
        <f t="shared" si="5"/>
        <v>0.9838095238</v>
      </c>
      <c r="G134" s="5">
        <f t="shared" si="6"/>
        <v>113.0983375</v>
      </c>
      <c r="H134" s="8">
        <f t="shared" si="7"/>
        <v>0</v>
      </c>
      <c r="J134" s="8" t="str">
        <f t="shared" si="8"/>
        <v/>
      </c>
    </row>
    <row r="135">
      <c r="A135" s="9">
        <f>IFERROR(__xludf.DUMMYFUNCTION("""COMPUTED_VALUE"""),42767.70833333333)</f>
        <v>42767.70833</v>
      </c>
      <c r="B135" s="8">
        <f>IFERROR(__xludf.DUMMYFUNCTION("""COMPUTED_VALUE"""),51.5)</f>
        <v>51.5</v>
      </c>
      <c r="C135" s="9">
        <f>IFERROR(__xludf.DUMMYFUNCTION("""COMPUTED_VALUE"""),42767.70833333333)</f>
        <v>42767.70833</v>
      </c>
      <c r="D135" s="8">
        <f>IFERROR(__xludf.DUMMYFUNCTION("""COMPUTED_VALUE"""),52.0)</f>
        <v>52</v>
      </c>
      <c r="E135" s="8">
        <f t="shared" si="4"/>
        <v>1.009708738</v>
      </c>
      <c r="F135" s="10">
        <f t="shared" si="5"/>
        <v>0.9903846154</v>
      </c>
      <c r="G135" s="5">
        <f t="shared" si="6"/>
        <v>113.0983375</v>
      </c>
      <c r="H135" s="8">
        <f t="shared" si="7"/>
        <v>0</v>
      </c>
      <c r="J135" s="8" t="str">
        <f t="shared" si="8"/>
        <v/>
      </c>
    </row>
    <row r="136">
      <c r="A136" s="9">
        <f>IFERROR(__xludf.DUMMYFUNCTION("""COMPUTED_VALUE"""),42768.70833333333)</f>
        <v>42768.70833</v>
      </c>
      <c r="B136" s="8">
        <f>IFERROR(__xludf.DUMMYFUNCTION("""COMPUTED_VALUE"""),51.7)</f>
        <v>51.7</v>
      </c>
      <c r="C136" s="9">
        <f>IFERROR(__xludf.DUMMYFUNCTION("""COMPUTED_VALUE"""),42768.70833333333)</f>
        <v>42768.70833</v>
      </c>
      <c r="D136" s="8">
        <f>IFERROR(__xludf.DUMMYFUNCTION("""COMPUTED_VALUE"""),51.95)</f>
        <v>51.95</v>
      </c>
      <c r="E136" s="8">
        <f t="shared" si="4"/>
        <v>1.00483559</v>
      </c>
      <c r="F136" s="10">
        <f t="shared" si="5"/>
        <v>0.9951876805</v>
      </c>
      <c r="G136" s="5">
        <f t="shared" si="6"/>
        <v>113.0983375</v>
      </c>
      <c r="H136" s="8">
        <f t="shared" si="7"/>
        <v>0</v>
      </c>
      <c r="J136" s="8" t="str">
        <f t="shared" si="8"/>
        <v/>
      </c>
    </row>
    <row r="137">
      <c r="A137" s="9">
        <f>IFERROR(__xludf.DUMMYFUNCTION("""COMPUTED_VALUE"""),42769.70833333333)</f>
        <v>42769.70833</v>
      </c>
      <c r="B137" s="8">
        <f>IFERROR(__xludf.DUMMYFUNCTION("""COMPUTED_VALUE"""),51.15)</f>
        <v>51.15</v>
      </c>
      <c r="C137" s="9">
        <f>IFERROR(__xludf.DUMMYFUNCTION("""COMPUTED_VALUE"""),42769.70833333333)</f>
        <v>42769.70833</v>
      </c>
      <c r="D137" s="8">
        <f>IFERROR(__xludf.DUMMYFUNCTION("""COMPUTED_VALUE"""),53.0)</f>
        <v>53</v>
      </c>
      <c r="E137" s="8">
        <f t="shared" si="4"/>
        <v>1.036168133</v>
      </c>
      <c r="F137" s="10">
        <f t="shared" si="5"/>
        <v>0.9650943396</v>
      </c>
      <c r="G137" s="5">
        <f t="shared" si="6"/>
        <v>113.0983375</v>
      </c>
      <c r="H137" s="8">
        <f t="shared" si="7"/>
        <v>0</v>
      </c>
      <c r="J137" s="8" t="str">
        <f t="shared" si="8"/>
        <v/>
      </c>
    </row>
    <row r="138">
      <c r="A138" s="9">
        <f>IFERROR(__xludf.DUMMYFUNCTION("""COMPUTED_VALUE"""),42772.70833333333)</f>
        <v>42772.70833</v>
      </c>
      <c r="B138" s="8">
        <f>IFERROR(__xludf.DUMMYFUNCTION("""COMPUTED_VALUE"""),50.4)</f>
        <v>50.4</v>
      </c>
      <c r="C138" s="9">
        <f>IFERROR(__xludf.DUMMYFUNCTION("""COMPUTED_VALUE"""),42772.70833333333)</f>
        <v>42772.70833</v>
      </c>
      <c r="D138" s="8">
        <f>IFERROR(__xludf.DUMMYFUNCTION("""COMPUTED_VALUE"""),51.2)</f>
        <v>51.2</v>
      </c>
      <c r="E138" s="8">
        <f t="shared" si="4"/>
        <v>1.015873016</v>
      </c>
      <c r="F138" s="10">
        <f t="shared" si="5"/>
        <v>0.984375</v>
      </c>
      <c r="G138" s="5">
        <f t="shared" si="6"/>
        <v>113.0983375</v>
      </c>
      <c r="H138" s="8">
        <f t="shared" si="7"/>
        <v>0</v>
      </c>
      <c r="J138" s="8" t="str">
        <f t="shared" si="8"/>
        <v/>
      </c>
    </row>
    <row r="139">
      <c r="A139" s="9">
        <f>IFERROR(__xludf.DUMMYFUNCTION("""COMPUTED_VALUE"""),42773.70833333333)</f>
        <v>42773.70833</v>
      </c>
      <c r="B139" s="8">
        <f>IFERROR(__xludf.DUMMYFUNCTION("""COMPUTED_VALUE"""),50.0)</f>
        <v>50</v>
      </c>
      <c r="C139" s="9">
        <f>IFERROR(__xludf.DUMMYFUNCTION("""COMPUTED_VALUE"""),42773.70833333333)</f>
        <v>42773.70833</v>
      </c>
      <c r="D139" s="8">
        <f>IFERROR(__xludf.DUMMYFUNCTION("""COMPUTED_VALUE"""),51.0)</f>
        <v>51</v>
      </c>
      <c r="E139" s="8">
        <f t="shared" si="4"/>
        <v>1.02</v>
      </c>
      <c r="F139" s="10">
        <f t="shared" si="5"/>
        <v>0.9803921569</v>
      </c>
      <c r="G139" s="5">
        <f t="shared" si="6"/>
        <v>113.0983375</v>
      </c>
      <c r="H139" s="8">
        <f t="shared" si="7"/>
        <v>0</v>
      </c>
      <c r="J139" s="8" t="str">
        <f t="shared" si="8"/>
        <v/>
      </c>
    </row>
    <row r="140">
      <c r="A140" s="9">
        <f>IFERROR(__xludf.DUMMYFUNCTION("""COMPUTED_VALUE"""),42774.70833333333)</f>
        <v>42774.70833</v>
      </c>
      <c r="B140" s="8">
        <f>IFERROR(__xludf.DUMMYFUNCTION("""COMPUTED_VALUE"""),50.4)</f>
        <v>50.4</v>
      </c>
      <c r="C140" s="9">
        <f>IFERROR(__xludf.DUMMYFUNCTION("""COMPUTED_VALUE"""),42774.70833333333)</f>
        <v>42774.70833</v>
      </c>
      <c r="D140" s="8">
        <f>IFERROR(__xludf.DUMMYFUNCTION("""COMPUTED_VALUE"""),50.95)</f>
        <v>50.95</v>
      </c>
      <c r="E140" s="8">
        <f t="shared" si="4"/>
        <v>1.010912698</v>
      </c>
      <c r="F140" s="10">
        <f t="shared" si="5"/>
        <v>0.989205103</v>
      </c>
      <c r="G140" s="5">
        <f t="shared" si="6"/>
        <v>113.0983375</v>
      </c>
      <c r="H140" s="8">
        <f t="shared" si="7"/>
        <v>0</v>
      </c>
      <c r="J140" s="8" t="str">
        <f t="shared" si="8"/>
        <v/>
      </c>
    </row>
    <row r="141">
      <c r="A141" s="9">
        <f>IFERROR(__xludf.DUMMYFUNCTION("""COMPUTED_VALUE"""),42775.70833333333)</f>
        <v>42775.70833</v>
      </c>
      <c r="B141" s="8">
        <f>IFERROR(__xludf.DUMMYFUNCTION("""COMPUTED_VALUE"""),51.5)</f>
        <v>51.5</v>
      </c>
      <c r="C141" s="9">
        <f>IFERROR(__xludf.DUMMYFUNCTION("""COMPUTED_VALUE"""),42775.70833333333)</f>
        <v>42775.70833</v>
      </c>
      <c r="D141" s="8">
        <f>IFERROR(__xludf.DUMMYFUNCTION("""COMPUTED_VALUE"""),51.6)</f>
        <v>51.6</v>
      </c>
      <c r="E141" s="8">
        <f t="shared" si="4"/>
        <v>1.001941748</v>
      </c>
      <c r="F141" s="10">
        <f t="shared" si="5"/>
        <v>0.9980620155</v>
      </c>
      <c r="G141" s="5">
        <f t="shared" si="6"/>
        <v>113.0983375</v>
      </c>
      <c r="H141" s="8">
        <f t="shared" si="7"/>
        <v>0</v>
      </c>
      <c r="J141" s="8" t="str">
        <f t="shared" si="8"/>
        <v/>
      </c>
    </row>
    <row r="142">
      <c r="A142" s="9">
        <f>IFERROR(__xludf.DUMMYFUNCTION("""COMPUTED_VALUE"""),42776.70833333333)</f>
        <v>42776.70833</v>
      </c>
      <c r="B142" s="8">
        <f>IFERROR(__xludf.DUMMYFUNCTION("""COMPUTED_VALUE"""),50.85)</f>
        <v>50.85</v>
      </c>
      <c r="C142" s="9">
        <f>IFERROR(__xludf.DUMMYFUNCTION("""COMPUTED_VALUE"""),42776.70833333333)</f>
        <v>42776.70833</v>
      </c>
      <c r="D142" s="8">
        <f>IFERROR(__xludf.DUMMYFUNCTION("""COMPUTED_VALUE"""),51.15)</f>
        <v>51.15</v>
      </c>
      <c r="E142" s="8">
        <f t="shared" si="4"/>
        <v>1.005899705</v>
      </c>
      <c r="F142" s="10">
        <f t="shared" si="5"/>
        <v>0.9941348974</v>
      </c>
      <c r="G142" s="5">
        <f t="shared" si="6"/>
        <v>113.0983375</v>
      </c>
      <c r="H142" s="8">
        <f t="shared" si="7"/>
        <v>0</v>
      </c>
      <c r="J142" s="8" t="str">
        <f t="shared" si="8"/>
        <v/>
      </c>
    </row>
    <row r="143">
      <c r="A143" s="9">
        <f>IFERROR(__xludf.DUMMYFUNCTION("""COMPUTED_VALUE"""),42779.70833333333)</f>
        <v>42779.70833</v>
      </c>
      <c r="B143" s="8">
        <f>IFERROR(__xludf.DUMMYFUNCTION("""COMPUTED_VALUE"""),51.05)</f>
        <v>51.05</v>
      </c>
      <c r="C143" s="9">
        <f>IFERROR(__xludf.DUMMYFUNCTION("""COMPUTED_VALUE"""),42779.70833333333)</f>
        <v>42779.70833</v>
      </c>
      <c r="D143" s="8">
        <f>IFERROR(__xludf.DUMMYFUNCTION("""COMPUTED_VALUE"""),51.35)</f>
        <v>51.35</v>
      </c>
      <c r="E143" s="8">
        <f t="shared" si="4"/>
        <v>1.005876592</v>
      </c>
      <c r="F143" s="10">
        <f t="shared" si="5"/>
        <v>0.994157741</v>
      </c>
      <c r="G143" s="5">
        <f t="shared" si="6"/>
        <v>113.0983375</v>
      </c>
      <c r="H143" s="8">
        <f t="shared" si="7"/>
        <v>0</v>
      </c>
      <c r="J143" s="8" t="str">
        <f t="shared" si="8"/>
        <v/>
      </c>
    </row>
    <row r="144">
      <c r="A144" s="9">
        <f>IFERROR(__xludf.DUMMYFUNCTION("""COMPUTED_VALUE"""),42780.70833333333)</f>
        <v>42780.70833</v>
      </c>
      <c r="B144" s="8">
        <f>IFERROR(__xludf.DUMMYFUNCTION("""COMPUTED_VALUE"""),51.5)</f>
        <v>51.5</v>
      </c>
      <c r="C144" s="9">
        <f>IFERROR(__xludf.DUMMYFUNCTION("""COMPUTED_VALUE"""),42780.70833333333)</f>
        <v>42780.70833</v>
      </c>
      <c r="D144" s="8">
        <f>IFERROR(__xludf.DUMMYFUNCTION("""COMPUTED_VALUE"""),51.5)</f>
        <v>51.5</v>
      </c>
      <c r="E144" s="8">
        <f t="shared" si="4"/>
        <v>1</v>
      </c>
      <c r="F144" s="10">
        <f t="shared" si="5"/>
        <v>1</v>
      </c>
      <c r="G144" s="5">
        <f t="shared" si="6"/>
        <v>113.0983375</v>
      </c>
      <c r="H144" s="8">
        <f t="shared" si="7"/>
        <v>0</v>
      </c>
      <c r="J144" s="8" t="str">
        <f t="shared" si="8"/>
        <v/>
      </c>
    </row>
    <row r="145">
      <c r="A145" s="9">
        <f>IFERROR(__xludf.DUMMYFUNCTION("""COMPUTED_VALUE"""),42781.70833333333)</f>
        <v>42781.70833</v>
      </c>
      <c r="B145" s="8">
        <f>IFERROR(__xludf.DUMMYFUNCTION("""COMPUTED_VALUE"""),52.0)</f>
        <v>52</v>
      </c>
      <c r="C145" s="9">
        <f>IFERROR(__xludf.DUMMYFUNCTION("""COMPUTED_VALUE"""),42781.70833333333)</f>
        <v>42781.70833</v>
      </c>
      <c r="D145" s="8">
        <f>IFERROR(__xludf.DUMMYFUNCTION("""COMPUTED_VALUE"""),53.35)</f>
        <v>53.35</v>
      </c>
      <c r="E145" s="8">
        <f t="shared" si="4"/>
        <v>1.025961538</v>
      </c>
      <c r="F145" s="10">
        <f t="shared" si="5"/>
        <v>0.9746954077</v>
      </c>
      <c r="G145" s="5">
        <f t="shared" si="6"/>
        <v>113.0983375</v>
      </c>
      <c r="H145" s="8">
        <f t="shared" si="7"/>
        <v>0</v>
      </c>
      <c r="J145" s="8" t="str">
        <f t="shared" si="8"/>
        <v/>
      </c>
    </row>
    <row r="146">
      <c r="A146" s="9">
        <f>IFERROR(__xludf.DUMMYFUNCTION("""COMPUTED_VALUE"""),42782.70833333333)</f>
        <v>42782.70833</v>
      </c>
      <c r="B146" s="8">
        <f>IFERROR(__xludf.DUMMYFUNCTION("""COMPUTED_VALUE"""),54.3)</f>
        <v>54.3</v>
      </c>
      <c r="C146" s="9">
        <f>IFERROR(__xludf.DUMMYFUNCTION("""COMPUTED_VALUE"""),42782.70833333333)</f>
        <v>42782.70833</v>
      </c>
      <c r="D146" s="8">
        <f>IFERROR(__xludf.DUMMYFUNCTION("""COMPUTED_VALUE"""),55.35)</f>
        <v>55.35</v>
      </c>
      <c r="E146" s="8">
        <f t="shared" si="4"/>
        <v>1.019337017</v>
      </c>
      <c r="F146" s="10">
        <f t="shared" si="5"/>
        <v>0.9810298103</v>
      </c>
      <c r="G146" s="5">
        <f t="shared" si="6"/>
        <v>113.0983375</v>
      </c>
      <c r="H146" s="8">
        <f t="shared" si="7"/>
        <v>0</v>
      </c>
      <c r="J146" s="8" t="str">
        <f t="shared" si="8"/>
        <v/>
      </c>
    </row>
    <row r="147">
      <c r="A147" s="9">
        <f>IFERROR(__xludf.DUMMYFUNCTION("""COMPUTED_VALUE"""),42783.70833333333)</f>
        <v>42783.70833</v>
      </c>
      <c r="B147" s="8">
        <f>IFERROR(__xludf.DUMMYFUNCTION("""COMPUTED_VALUE"""),53.2)</f>
        <v>53.2</v>
      </c>
      <c r="C147" s="9">
        <f>IFERROR(__xludf.DUMMYFUNCTION("""COMPUTED_VALUE"""),42783.70833333333)</f>
        <v>42783.70833</v>
      </c>
      <c r="D147" s="8">
        <f>IFERROR(__xludf.DUMMYFUNCTION("""COMPUTED_VALUE"""),54.45)</f>
        <v>54.45</v>
      </c>
      <c r="E147" s="8">
        <f t="shared" si="4"/>
        <v>1.023496241</v>
      </c>
      <c r="F147" s="10">
        <f t="shared" si="5"/>
        <v>0.9770431589</v>
      </c>
      <c r="G147" s="5">
        <f t="shared" si="6"/>
        <v>113.0983375</v>
      </c>
      <c r="H147" s="8">
        <f t="shared" si="7"/>
        <v>0</v>
      </c>
      <c r="J147" s="8" t="str">
        <f t="shared" si="8"/>
        <v/>
      </c>
    </row>
    <row r="148">
      <c r="A148" s="9">
        <f>IFERROR(__xludf.DUMMYFUNCTION("""COMPUTED_VALUE"""),42786.70833333333)</f>
        <v>42786.70833</v>
      </c>
      <c r="B148" s="8">
        <f>IFERROR(__xludf.DUMMYFUNCTION("""COMPUTED_VALUE"""),53.6)</f>
        <v>53.6</v>
      </c>
      <c r="C148" s="9">
        <f>IFERROR(__xludf.DUMMYFUNCTION("""COMPUTED_VALUE"""),42786.70833333333)</f>
        <v>42786.70833</v>
      </c>
      <c r="D148" s="8">
        <f>IFERROR(__xludf.DUMMYFUNCTION("""COMPUTED_VALUE"""),54.55)</f>
        <v>54.55</v>
      </c>
      <c r="E148" s="8">
        <f t="shared" si="4"/>
        <v>1.017723881</v>
      </c>
      <c r="F148" s="10">
        <f t="shared" si="5"/>
        <v>0.9825847846</v>
      </c>
      <c r="G148" s="5">
        <f t="shared" si="6"/>
        <v>113.0983375</v>
      </c>
      <c r="H148" s="8">
        <f t="shared" si="7"/>
        <v>0</v>
      </c>
      <c r="J148" s="8" t="str">
        <f t="shared" si="8"/>
        <v/>
      </c>
    </row>
    <row r="149">
      <c r="A149" s="9">
        <f>IFERROR(__xludf.DUMMYFUNCTION("""COMPUTED_VALUE"""),42787.70833333333)</f>
        <v>42787.70833</v>
      </c>
      <c r="B149" s="8">
        <f>IFERROR(__xludf.DUMMYFUNCTION("""COMPUTED_VALUE"""),55.55)</f>
        <v>55.55</v>
      </c>
      <c r="C149" s="9">
        <f>IFERROR(__xludf.DUMMYFUNCTION("""COMPUTED_VALUE"""),42787.70833333333)</f>
        <v>42787.70833</v>
      </c>
      <c r="D149" s="8">
        <f>IFERROR(__xludf.DUMMYFUNCTION("""COMPUTED_VALUE"""),56.5)</f>
        <v>56.5</v>
      </c>
      <c r="E149" s="8">
        <f t="shared" si="4"/>
        <v>1.01710171</v>
      </c>
      <c r="F149" s="10">
        <f t="shared" si="5"/>
        <v>0.9831858407</v>
      </c>
      <c r="G149" s="5">
        <f t="shared" si="6"/>
        <v>113.0983375</v>
      </c>
      <c r="H149" s="8">
        <f t="shared" si="7"/>
        <v>0</v>
      </c>
      <c r="J149" s="8" t="str">
        <f t="shared" si="8"/>
        <v/>
      </c>
    </row>
    <row r="150">
      <c r="A150" s="9">
        <f>IFERROR(__xludf.DUMMYFUNCTION("""COMPUTED_VALUE"""),42788.70833333333)</f>
        <v>42788.70833</v>
      </c>
      <c r="B150" s="8">
        <f>IFERROR(__xludf.DUMMYFUNCTION("""COMPUTED_VALUE"""),57.4)</f>
        <v>57.4</v>
      </c>
      <c r="C150" s="9">
        <f>IFERROR(__xludf.DUMMYFUNCTION("""COMPUTED_VALUE"""),42788.70833333333)</f>
        <v>42788.70833</v>
      </c>
      <c r="D150" s="8">
        <f>IFERROR(__xludf.DUMMYFUNCTION("""COMPUTED_VALUE"""),59.0)</f>
        <v>59</v>
      </c>
      <c r="E150" s="8">
        <f t="shared" si="4"/>
        <v>1.027874564</v>
      </c>
      <c r="F150" s="10">
        <f t="shared" si="5"/>
        <v>0.9728813559</v>
      </c>
      <c r="G150" s="5">
        <f t="shared" si="6"/>
        <v>113.0983375</v>
      </c>
      <c r="H150" s="8">
        <f t="shared" si="7"/>
        <v>0</v>
      </c>
      <c r="J150" s="8" t="str">
        <f t="shared" si="8"/>
        <v/>
      </c>
    </row>
    <row r="151">
      <c r="A151" s="9">
        <f>IFERROR(__xludf.DUMMYFUNCTION("""COMPUTED_VALUE"""),42789.70833333333)</f>
        <v>42789.70833</v>
      </c>
      <c r="B151" s="8">
        <f>IFERROR(__xludf.DUMMYFUNCTION("""COMPUTED_VALUE"""),58.95)</f>
        <v>58.95</v>
      </c>
      <c r="C151" s="9">
        <f>IFERROR(__xludf.DUMMYFUNCTION("""COMPUTED_VALUE"""),42789.70833333333)</f>
        <v>42789.70833</v>
      </c>
      <c r="D151" s="8">
        <f>IFERROR(__xludf.DUMMYFUNCTION("""COMPUTED_VALUE"""),59.15)</f>
        <v>59.15</v>
      </c>
      <c r="E151" s="8">
        <f t="shared" si="4"/>
        <v>1.003392706</v>
      </c>
      <c r="F151" s="10">
        <f t="shared" si="5"/>
        <v>0.9966187658</v>
      </c>
      <c r="G151" s="5">
        <f t="shared" si="6"/>
        <v>113.0983375</v>
      </c>
      <c r="H151" s="8">
        <f t="shared" si="7"/>
        <v>0</v>
      </c>
      <c r="J151" s="8" t="str">
        <f t="shared" si="8"/>
        <v/>
      </c>
    </row>
    <row r="152">
      <c r="A152" s="9">
        <f>IFERROR(__xludf.DUMMYFUNCTION("""COMPUTED_VALUE"""),42790.70833333333)</f>
        <v>42790.70833</v>
      </c>
      <c r="B152" s="8">
        <f>IFERROR(__xludf.DUMMYFUNCTION("""COMPUTED_VALUE"""),58.4)</f>
        <v>58.4</v>
      </c>
      <c r="C152" s="9">
        <f>IFERROR(__xludf.DUMMYFUNCTION("""COMPUTED_VALUE"""),42790.70833333333)</f>
        <v>42790.70833</v>
      </c>
      <c r="D152" s="8">
        <f>IFERROR(__xludf.DUMMYFUNCTION("""COMPUTED_VALUE"""),57.55)</f>
        <v>57.55</v>
      </c>
      <c r="E152" s="8">
        <f t="shared" si="4"/>
        <v>0.9854452055</v>
      </c>
      <c r="F152" s="10">
        <f t="shared" si="5"/>
        <v>1.014769765</v>
      </c>
      <c r="G152" s="5">
        <f t="shared" si="6"/>
        <v>0</v>
      </c>
      <c r="H152" s="8">
        <f t="shared" si="7"/>
        <v>114.7687734</v>
      </c>
      <c r="J152" s="8" t="str">
        <f t="shared" si="8"/>
        <v/>
      </c>
    </row>
    <row r="153">
      <c r="A153" s="9">
        <f>IFERROR(__xludf.DUMMYFUNCTION("""COMPUTED_VALUE"""),42793.70833333333)</f>
        <v>42793.70833</v>
      </c>
      <c r="B153" s="8">
        <f>IFERROR(__xludf.DUMMYFUNCTION("""COMPUTED_VALUE"""),58.3)</f>
        <v>58.3</v>
      </c>
      <c r="C153" s="9">
        <f>IFERROR(__xludf.DUMMYFUNCTION("""COMPUTED_VALUE"""),42793.70833333333)</f>
        <v>42793.70833</v>
      </c>
      <c r="D153" s="8">
        <f>IFERROR(__xludf.DUMMYFUNCTION("""COMPUTED_VALUE"""),57.5)</f>
        <v>57.5</v>
      </c>
      <c r="E153" s="8">
        <f t="shared" si="4"/>
        <v>0.9862778731</v>
      </c>
      <c r="F153" s="10">
        <f t="shared" si="5"/>
        <v>1.013913043</v>
      </c>
      <c r="G153" s="5">
        <f t="shared" si="6"/>
        <v>0</v>
      </c>
      <c r="H153" s="8">
        <f t="shared" si="7"/>
        <v>114.7687734</v>
      </c>
      <c r="J153" s="8" t="str">
        <f t="shared" si="8"/>
        <v/>
      </c>
    </row>
    <row r="154">
      <c r="A154" s="9">
        <f>IFERROR(__xludf.DUMMYFUNCTION("""COMPUTED_VALUE"""),42794.70833333333)</f>
        <v>42794.70833</v>
      </c>
      <c r="B154" s="8">
        <f>IFERROR(__xludf.DUMMYFUNCTION("""COMPUTED_VALUE"""),58.75)</f>
        <v>58.75</v>
      </c>
      <c r="C154" s="9">
        <f>IFERROR(__xludf.DUMMYFUNCTION("""COMPUTED_VALUE"""),42794.70833333333)</f>
        <v>42794.70833</v>
      </c>
      <c r="D154" s="8">
        <f>IFERROR(__xludf.DUMMYFUNCTION("""COMPUTED_VALUE"""),58.15)</f>
        <v>58.15</v>
      </c>
      <c r="E154" s="8">
        <f t="shared" si="4"/>
        <v>0.989787234</v>
      </c>
      <c r="F154" s="10">
        <f t="shared" si="5"/>
        <v>1.010318143</v>
      </c>
      <c r="G154" s="5">
        <f t="shared" si="6"/>
        <v>0</v>
      </c>
      <c r="H154" s="8">
        <f t="shared" si="7"/>
        <v>114.7687734</v>
      </c>
      <c r="J154" s="8" t="str">
        <f t="shared" si="8"/>
        <v/>
      </c>
    </row>
    <row r="155">
      <c r="A155" s="9">
        <f>IFERROR(__xludf.DUMMYFUNCTION("""COMPUTED_VALUE"""),42795.70833333333)</f>
        <v>42795.70833</v>
      </c>
      <c r="B155" s="8">
        <f>IFERROR(__xludf.DUMMYFUNCTION("""COMPUTED_VALUE"""),59.5)</f>
        <v>59.5</v>
      </c>
      <c r="C155" s="9">
        <f>IFERROR(__xludf.DUMMYFUNCTION("""COMPUTED_VALUE"""),42795.70833333333)</f>
        <v>42795.70833</v>
      </c>
      <c r="D155" s="8">
        <f>IFERROR(__xludf.DUMMYFUNCTION("""COMPUTED_VALUE"""),58.45)</f>
        <v>58.45</v>
      </c>
      <c r="E155" s="8">
        <f t="shared" si="4"/>
        <v>0.9823529412</v>
      </c>
      <c r="F155" s="10">
        <f t="shared" si="5"/>
        <v>1.017964072</v>
      </c>
      <c r="G155" s="5">
        <f t="shared" si="6"/>
        <v>0</v>
      </c>
      <c r="H155" s="8">
        <f t="shared" si="7"/>
        <v>114.7687734</v>
      </c>
      <c r="J155" s="8" t="str">
        <f t="shared" si="8"/>
        <v/>
      </c>
    </row>
    <row r="156">
      <c r="A156" s="9">
        <f>IFERROR(__xludf.DUMMYFUNCTION("""COMPUTED_VALUE"""),42796.70833333333)</f>
        <v>42796.70833</v>
      </c>
      <c r="B156" s="8">
        <f>IFERROR(__xludf.DUMMYFUNCTION("""COMPUTED_VALUE"""),59.6)</f>
        <v>59.6</v>
      </c>
      <c r="C156" s="9">
        <f>IFERROR(__xludf.DUMMYFUNCTION("""COMPUTED_VALUE"""),42796.70833333333)</f>
        <v>42796.70833</v>
      </c>
      <c r="D156" s="8">
        <f>IFERROR(__xludf.DUMMYFUNCTION("""COMPUTED_VALUE"""),58.5)</f>
        <v>58.5</v>
      </c>
      <c r="E156" s="8">
        <f t="shared" si="4"/>
        <v>0.9815436242</v>
      </c>
      <c r="F156" s="10">
        <f t="shared" si="5"/>
        <v>1.018803419</v>
      </c>
      <c r="G156" s="5">
        <f t="shared" si="6"/>
        <v>0</v>
      </c>
      <c r="H156" s="8">
        <f t="shared" si="7"/>
        <v>114.7687734</v>
      </c>
      <c r="J156" s="8" t="str">
        <f t="shared" si="8"/>
        <v/>
      </c>
    </row>
    <row r="157">
      <c r="A157" s="9">
        <f>IFERROR(__xludf.DUMMYFUNCTION("""COMPUTED_VALUE"""),42797.70833333333)</f>
        <v>42797.70833</v>
      </c>
      <c r="B157" s="8">
        <f>IFERROR(__xludf.DUMMYFUNCTION("""COMPUTED_VALUE"""),59.85)</f>
        <v>59.85</v>
      </c>
      <c r="C157" s="9">
        <f>IFERROR(__xludf.DUMMYFUNCTION("""COMPUTED_VALUE"""),42797.70833333333)</f>
        <v>42797.70833</v>
      </c>
      <c r="D157" s="8">
        <f>IFERROR(__xludf.DUMMYFUNCTION("""COMPUTED_VALUE"""),58.75)</f>
        <v>58.75</v>
      </c>
      <c r="E157" s="8">
        <f t="shared" si="4"/>
        <v>0.9816207185</v>
      </c>
      <c r="F157" s="10">
        <f t="shared" si="5"/>
        <v>1.018723404</v>
      </c>
      <c r="G157" s="5">
        <f t="shared" si="6"/>
        <v>0</v>
      </c>
      <c r="H157" s="8">
        <f t="shared" si="7"/>
        <v>114.7687734</v>
      </c>
      <c r="J157" s="8" t="str">
        <f t="shared" si="8"/>
        <v/>
      </c>
    </row>
    <row r="158">
      <c r="A158" s="9">
        <f>IFERROR(__xludf.DUMMYFUNCTION("""COMPUTED_VALUE"""),42800.70833333333)</f>
        <v>42800.70833</v>
      </c>
      <c r="B158" s="8">
        <f>IFERROR(__xludf.DUMMYFUNCTION("""COMPUTED_VALUE"""),58.75)</f>
        <v>58.75</v>
      </c>
      <c r="C158" s="9">
        <f>IFERROR(__xludf.DUMMYFUNCTION("""COMPUTED_VALUE"""),42800.70833333333)</f>
        <v>42800.70833</v>
      </c>
      <c r="D158" s="8">
        <f>IFERROR(__xludf.DUMMYFUNCTION("""COMPUTED_VALUE"""),57.85)</f>
        <v>57.85</v>
      </c>
      <c r="E158" s="8">
        <f t="shared" si="4"/>
        <v>0.9846808511</v>
      </c>
      <c r="F158" s="10">
        <f t="shared" si="5"/>
        <v>1.015557476</v>
      </c>
      <c r="G158" s="5">
        <f t="shared" si="6"/>
        <v>0</v>
      </c>
      <c r="H158" s="8">
        <f t="shared" si="7"/>
        <v>114.7687734</v>
      </c>
      <c r="J158" s="8" t="str">
        <f t="shared" si="8"/>
        <v/>
      </c>
    </row>
    <row r="159">
      <c r="A159" s="9">
        <f>IFERROR(__xludf.DUMMYFUNCTION("""COMPUTED_VALUE"""),42801.70833333333)</f>
        <v>42801.70833</v>
      </c>
      <c r="B159" s="8">
        <f>IFERROR(__xludf.DUMMYFUNCTION("""COMPUTED_VALUE"""),58.3)</f>
        <v>58.3</v>
      </c>
      <c r="C159" s="9">
        <f>IFERROR(__xludf.DUMMYFUNCTION("""COMPUTED_VALUE"""),42801.70833333333)</f>
        <v>42801.70833</v>
      </c>
      <c r="D159" s="8">
        <f>IFERROR(__xludf.DUMMYFUNCTION("""COMPUTED_VALUE"""),57.35)</f>
        <v>57.35</v>
      </c>
      <c r="E159" s="8">
        <f t="shared" si="4"/>
        <v>0.9837049743</v>
      </c>
      <c r="F159" s="10">
        <f t="shared" si="5"/>
        <v>1.016564952</v>
      </c>
      <c r="G159" s="5">
        <f t="shared" si="6"/>
        <v>0</v>
      </c>
      <c r="H159" s="8">
        <f t="shared" si="7"/>
        <v>114.7687734</v>
      </c>
      <c r="J159" s="8" t="str">
        <f t="shared" si="8"/>
        <v/>
      </c>
    </row>
    <row r="160">
      <c r="A160" s="9">
        <f>IFERROR(__xludf.DUMMYFUNCTION("""COMPUTED_VALUE"""),42802.70833333333)</f>
        <v>42802.70833</v>
      </c>
      <c r="B160" s="8">
        <f>IFERROR(__xludf.DUMMYFUNCTION("""COMPUTED_VALUE"""),58.1)</f>
        <v>58.1</v>
      </c>
      <c r="C160" s="9">
        <f>IFERROR(__xludf.DUMMYFUNCTION("""COMPUTED_VALUE"""),42802.70833333333)</f>
        <v>42802.70833</v>
      </c>
      <c r="D160" s="8">
        <f>IFERROR(__xludf.DUMMYFUNCTION("""COMPUTED_VALUE"""),56.95)</f>
        <v>56.95</v>
      </c>
      <c r="E160" s="8">
        <f t="shared" si="4"/>
        <v>0.9802065404</v>
      </c>
      <c r="F160" s="10">
        <f t="shared" si="5"/>
        <v>1.020193152</v>
      </c>
      <c r="G160" s="5">
        <f t="shared" si="6"/>
        <v>0</v>
      </c>
      <c r="H160" s="8">
        <f t="shared" si="7"/>
        <v>114.7687734</v>
      </c>
      <c r="J160" s="8" t="str">
        <f t="shared" si="8"/>
        <v/>
      </c>
    </row>
    <row r="161">
      <c r="A161" s="9">
        <f>IFERROR(__xludf.DUMMYFUNCTION("""COMPUTED_VALUE"""),42803.70833333333)</f>
        <v>42803.70833</v>
      </c>
      <c r="B161" s="8">
        <f>IFERROR(__xludf.DUMMYFUNCTION("""COMPUTED_VALUE"""),59.55)</f>
        <v>59.55</v>
      </c>
      <c r="C161" s="9">
        <f>IFERROR(__xludf.DUMMYFUNCTION("""COMPUTED_VALUE"""),42803.70833333333)</f>
        <v>42803.70833</v>
      </c>
      <c r="D161" s="8">
        <f>IFERROR(__xludf.DUMMYFUNCTION("""COMPUTED_VALUE"""),58.95)</f>
        <v>58.95</v>
      </c>
      <c r="E161" s="8">
        <f t="shared" si="4"/>
        <v>0.9899244332</v>
      </c>
      <c r="F161" s="10">
        <f t="shared" si="5"/>
        <v>1.010178117</v>
      </c>
      <c r="G161" s="5">
        <f t="shared" si="6"/>
        <v>0</v>
      </c>
      <c r="H161" s="8">
        <f t="shared" si="7"/>
        <v>114.7687734</v>
      </c>
      <c r="J161" s="8" t="str">
        <f t="shared" si="8"/>
        <v/>
      </c>
    </row>
    <row r="162">
      <c r="A162" s="9">
        <f>IFERROR(__xludf.DUMMYFUNCTION("""COMPUTED_VALUE"""),42804.70833333333)</f>
        <v>42804.70833</v>
      </c>
      <c r="B162" s="8">
        <f>IFERROR(__xludf.DUMMYFUNCTION("""COMPUTED_VALUE"""),59.75)</f>
        <v>59.75</v>
      </c>
      <c r="C162" s="9">
        <f>IFERROR(__xludf.DUMMYFUNCTION("""COMPUTED_VALUE"""),42804.70833333333)</f>
        <v>42804.70833</v>
      </c>
      <c r="D162" s="8">
        <f>IFERROR(__xludf.DUMMYFUNCTION("""COMPUTED_VALUE"""),59.3)</f>
        <v>59.3</v>
      </c>
      <c r="E162" s="8">
        <f t="shared" si="4"/>
        <v>0.9924686192</v>
      </c>
      <c r="F162" s="10">
        <f t="shared" si="5"/>
        <v>1.007588533</v>
      </c>
      <c r="G162" s="5">
        <f t="shared" si="6"/>
        <v>0</v>
      </c>
      <c r="H162" s="8">
        <f t="shared" si="7"/>
        <v>114.7687734</v>
      </c>
      <c r="J162" s="8" t="str">
        <f t="shared" si="8"/>
        <v/>
      </c>
    </row>
    <row r="163">
      <c r="A163" s="9">
        <f>IFERROR(__xludf.DUMMYFUNCTION("""COMPUTED_VALUE"""),42807.70833333333)</f>
        <v>42807.70833</v>
      </c>
      <c r="B163" s="8">
        <f>IFERROR(__xludf.DUMMYFUNCTION("""COMPUTED_VALUE"""),59.55)</f>
        <v>59.55</v>
      </c>
      <c r="C163" s="9">
        <f>IFERROR(__xludf.DUMMYFUNCTION("""COMPUTED_VALUE"""),42807.70833333333)</f>
        <v>42807.70833</v>
      </c>
      <c r="D163" s="8">
        <f>IFERROR(__xludf.DUMMYFUNCTION("""COMPUTED_VALUE"""),58.9)</f>
        <v>58.9</v>
      </c>
      <c r="E163" s="8">
        <f t="shared" si="4"/>
        <v>0.9890848027</v>
      </c>
      <c r="F163" s="10">
        <f t="shared" si="5"/>
        <v>1.011035654</v>
      </c>
      <c r="G163" s="5">
        <f t="shared" si="6"/>
        <v>0</v>
      </c>
      <c r="H163" s="8">
        <f t="shared" si="7"/>
        <v>114.7687734</v>
      </c>
      <c r="J163" s="8" t="str">
        <f t="shared" si="8"/>
        <v/>
      </c>
    </row>
    <row r="164">
      <c r="A164" s="9">
        <f>IFERROR(__xludf.DUMMYFUNCTION("""COMPUTED_VALUE"""),42808.70833333333)</f>
        <v>42808.70833</v>
      </c>
      <c r="B164" s="8">
        <f>IFERROR(__xludf.DUMMYFUNCTION("""COMPUTED_VALUE"""),58.85)</f>
        <v>58.85</v>
      </c>
      <c r="C164" s="9">
        <f>IFERROR(__xludf.DUMMYFUNCTION("""COMPUTED_VALUE"""),42808.70833333333)</f>
        <v>42808.70833</v>
      </c>
      <c r="D164" s="8">
        <f>IFERROR(__xludf.DUMMYFUNCTION("""COMPUTED_VALUE"""),57.9)</f>
        <v>57.9</v>
      </c>
      <c r="E164" s="8">
        <f t="shared" si="4"/>
        <v>0.9838572642</v>
      </c>
      <c r="F164" s="10">
        <f t="shared" si="5"/>
        <v>1.016407599</v>
      </c>
      <c r="G164" s="5">
        <f t="shared" si="6"/>
        <v>0</v>
      </c>
      <c r="H164" s="8">
        <f t="shared" si="7"/>
        <v>114.7687734</v>
      </c>
      <c r="J164" s="8" t="str">
        <f t="shared" si="8"/>
        <v/>
      </c>
    </row>
    <row r="165">
      <c r="A165" s="9">
        <f>IFERROR(__xludf.DUMMYFUNCTION("""COMPUTED_VALUE"""),42809.70833333333)</f>
        <v>42809.70833</v>
      </c>
      <c r="B165" s="8">
        <f>IFERROR(__xludf.DUMMYFUNCTION("""COMPUTED_VALUE"""),58.15)</f>
        <v>58.15</v>
      </c>
      <c r="C165" s="9">
        <f>IFERROR(__xludf.DUMMYFUNCTION("""COMPUTED_VALUE"""),42809.70833333333)</f>
        <v>42809.70833</v>
      </c>
      <c r="D165" s="8">
        <f>IFERROR(__xludf.DUMMYFUNCTION("""COMPUTED_VALUE"""),57.1)</f>
        <v>57.1</v>
      </c>
      <c r="E165" s="8">
        <f t="shared" si="4"/>
        <v>0.9819432502</v>
      </c>
      <c r="F165" s="10">
        <f t="shared" si="5"/>
        <v>1.018388792</v>
      </c>
      <c r="G165" s="5">
        <f t="shared" si="6"/>
        <v>0</v>
      </c>
      <c r="H165" s="8">
        <f t="shared" si="7"/>
        <v>114.7687734</v>
      </c>
      <c r="J165" s="8" t="str">
        <f t="shared" si="8"/>
        <v/>
      </c>
    </row>
    <row r="166">
      <c r="A166" s="9">
        <f>IFERROR(__xludf.DUMMYFUNCTION("""COMPUTED_VALUE"""),42810.70833333333)</f>
        <v>42810.70833</v>
      </c>
      <c r="B166" s="8">
        <f>IFERROR(__xludf.DUMMYFUNCTION("""COMPUTED_VALUE"""),58.65)</f>
        <v>58.65</v>
      </c>
      <c r="C166" s="9">
        <f>IFERROR(__xludf.DUMMYFUNCTION("""COMPUTED_VALUE"""),42810.70833333333)</f>
        <v>42810.70833</v>
      </c>
      <c r="D166" s="8">
        <f>IFERROR(__xludf.DUMMYFUNCTION("""COMPUTED_VALUE"""),57.9)</f>
        <v>57.9</v>
      </c>
      <c r="E166" s="8">
        <f t="shared" si="4"/>
        <v>0.9872122762</v>
      </c>
      <c r="F166" s="10">
        <f t="shared" si="5"/>
        <v>1.012953368</v>
      </c>
      <c r="G166" s="5">
        <f t="shared" si="6"/>
        <v>0</v>
      </c>
      <c r="H166" s="8">
        <f t="shared" si="7"/>
        <v>114.7687734</v>
      </c>
      <c r="J166" s="8" t="str">
        <f t="shared" si="8"/>
        <v/>
      </c>
    </row>
    <row r="167">
      <c r="A167" s="9">
        <f>IFERROR(__xludf.DUMMYFUNCTION("""COMPUTED_VALUE"""),42811.70833333333)</f>
        <v>42811.70833</v>
      </c>
      <c r="B167" s="8">
        <f>IFERROR(__xludf.DUMMYFUNCTION("""COMPUTED_VALUE"""),59.0)</f>
        <v>59</v>
      </c>
      <c r="C167" s="9">
        <f>IFERROR(__xludf.DUMMYFUNCTION("""COMPUTED_VALUE"""),42811.70833333333)</f>
        <v>42811.70833</v>
      </c>
      <c r="D167" s="8">
        <f>IFERROR(__xludf.DUMMYFUNCTION("""COMPUTED_VALUE"""),58.0)</f>
        <v>58</v>
      </c>
      <c r="E167" s="8">
        <f t="shared" si="4"/>
        <v>0.9830508475</v>
      </c>
      <c r="F167" s="10">
        <f t="shared" si="5"/>
        <v>1.017241379</v>
      </c>
      <c r="G167" s="5">
        <f t="shared" si="6"/>
        <v>0</v>
      </c>
      <c r="H167" s="8">
        <f t="shared" si="7"/>
        <v>114.7687734</v>
      </c>
      <c r="J167" s="8" t="str">
        <f t="shared" si="8"/>
        <v/>
      </c>
    </row>
    <row r="168">
      <c r="A168" s="9">
        <f>IFERROR(__xludf.DUMMYFUNCTION("""COMPUTED_VALUE"""),42814.70833333333)</f>
        <v>42814.70833</v>
      </c>
      <c r="B168" s="8">
        <f>IFERROR(__xludf.DUMMYFUNCTION("""COMPUTED_VALUE"""),58.9)</f>
        <v>58.9</v>
      </c>
      <c r="C168" s="9">
        <f>IFERROR(__xludf.DUMMYFUNCTION("""COMPUTED_VALUE"""),42814.70833333333)</f>
        <v>42814.70833</v>
      </c>
      <c r="D168" s="8">
        <f>IFERROR(__xludf.DUMMYFUNCTION("""COMPUTED_VALUE"""),58.05)</f>
        <v>58.05</v>
      </c>
      <c r="E168" s="8">
        <f t="shared" si="4"/>
        <v>0.9855687606</v>
      </c>
      <c r="F168" s="10">
        <f t="shared" si="5"/>
        <v>1.01464255</v>
      </c>
      <c r="G168" s="5">
        <f t="shared" si="6"/>
        <v>0</v>
      </c>
      <c r="H168" s="8">
        <f t="shared" si="7"/>
        <v>114.7687734</v>
      </c>
      <c r="J168" s="8" t="str">
        <f t="shared" si="8"/>
        <v/>
      </c>
    </row>
    <row r="169">
      <c r="A169" s="9">
        <f>IFERROR(__xludf.DUMMYFUNCTION("""COMPUTED_VALUE"""),42815.70833333333)</f>
        <v>42815.70833</v>
      </c>
      <c r="B169" s="8">
        <f>IFERROR(__xludf.DUMMYFUNCTION("""COMPUTED_VALUE"""),57.75)</f>
        <v>57.75</v>
      </c>
      <c r="C169" s="9">
        <f>IFERROR(__xludf.DUMMYFUNCTION("""COMPUTED_VALUE"""),42815.70833333333)</f>
        <v>42815.70833</v>
      </c>
      <c r="D169" s="8">
        <f>IFERROR(__xludf.DUMMYFUNCTION("""COMPUTED_VALUE"""),56.75)</f>
        <v>56.75</v>
      </c>
      <c r="E169" s="8">
        <f t="shared" si="4"/>
        <v>0.9826839827</v>
      </c>
      <c r="F169" s="10">
        <f t="shared" si="5"/>
        <v>1.017621145</v>
      </c>
      <c r="G169" s="5">
        <f t="shared" si="6"/>
        <v>0</v>
      </c>
      <c r="H169" s="8">
        <f t="shared" si="7"/>
        <v>114.7687734</v>
      </c>
      <c r="J169" s="8" t="str">
        <f t="shared" si="8"/>
        <v/>
      </c>
    </row>
    <row r="170">
      <c r="A170" s="9">
        <f>IFERROR(__xludf.DUMMYFUNCTION("""COMPUTED_VALUE"""),42816.70833333333)</f>
        <v>42816.70833</v>
      </c>
      <c r="B170" s="8">
        <f>IFERROR(__xludf.DUMMYFUNCTION("""COMPUTED_VALUE"""),57.2)</f>
        <v>57.2</v>
      </c>
      <c r="C170" s="9">
        <f>IFERROR(__xludf.DUMMYFUNCTION("""COMPUTED_VALUE"""),42816.70833333333)</f>
        <v>42816.70833</v>
      </c>
      <c r="D170" s="8">
        <f>IFERROR(__xludf.DUMMYFUNCTION("""COMPUTED_VALUE"""),56.5)</f>
        <v>56.5</v>
      </c>
      <c r="E170" s="8">
        <f t="shared" si="4"/>
        <v>0.9877622378</v>
      </c>
      <c r="F170" s="10">
        <f t="shared" si="5"/>
        <v>1.012389381</v>
      </c>
      <c r="G170" s="5">
        <f t="shared" si="6"/>
        <v>0</v>
      </c>
      <c r="H170" s="8">
        <f t="shared" si="7"/>
        <v>114.7687734</v>
      </c>
      <c r="J170" s="8" t="str">
        <f t="shared" si="8"/>
        <v/>
      </c>
    </row>
    <row r="171">
      <c r="A171" s="9">
        <f>IFERROR(__xludf.DUMMYFUNCTION("""COMPUTED_VALUE"""),42817.70833333333)</f>
        <v>42817.70833</v>
      </c>
      <c r="B171" s="8">
        <f>IFERROR(__xludf.DUMMYFUNCTION("""COMPUTED_VALUE"""),57.55)</f>
        <v>57.55</v>
      </c>
      <c r="C171" s="9">
        <f>IFERROR(__xludf.DUMMYFUNCTION("""COMPUTED_VALUE"""),42817.70833333333)</f>
        <v>42817.70833</v>
      </c>
      <c r="D171" s="8">
        <f>IFERROR(__xludf.DUMMYFUNCTION("""COMPUTED_VALUE"""),56.55)</f>
        <v>56.55</v>
      </c>
      <c r="E171" s="8">
        <f t="shared" si="4"/>
        <v>0.9826238054</v>
      </c>
      <c r="F171" s="10">
        <f t="shared" si="5"/>
        <v>1.017683466</v>
      </c>
      <c r="G171" s="5">
        <f t="shared" si="6"/>
        <v>0</v>
      </c>
      <c r="H171" s="8">
        <f t="shared" si="7"/>
        <v>114.7687734</v>
      </c>
      <c r="J171" s="8" t="str">
        <f t="shared" si="8"/>
        <v/>
      </c>
    </row>
    <row r="172">
      <c r="A172" s="9">
        <f>IFERROR(__xludf.DUMMYFUNCTION("""COMPUTED_VALUE"""),42818.70833333333)</f>
        <v>42818.70833</v>
      </c>
      <c r="B172" s="8">
        <f>IFERROR(__xludf.DUMMYFUNCTION("""COMPUTED_VALUE"""),58.25)</f>
        <v>58.25</v>
      </c>
      <c r="C172" s="9">
        <f>IFERROR(__xludf.DUMMYFUNCTION("""COMPUTED_VALUE"""),42818.70833333333)</f>
        <v>42818.70833</v>
      </c>
      <c r="D172" s="8">
        <f>IFERROR(__xludf.DUMMYFUNCTION("""COMPUTED_VALUE"""),57.55)</f>
        <v>57.55</v>
      </c>
      <c r="E172" s="8">
        <f t="shared" si="4"/>
        <v>0.9879828326</v>
      </c>
      <c r="F172" s="10">
        <f t="shared" si="5"/>
        <v>1.012163336</v>
      </c>
      <c r="G172" s="5">
        <f t="shared" si="6"/>
        <v>0</v>
      </c>
      <c r="H172" s="8">
        <f t="shared" si="7"/>
        <v>114.7687734</v>
      </c>
      <c r="J172" s="8" t="str">
        <f t="shared" si="8"/>
        <v/>
      </c>
    </row>
    <row r="173">
      <c r="A173" s="9">
        <f>IFERROR(__xludf.DUMMYFUNCTION("""COMPUTED_VALUE"""),42821.70833333333)</f>
        <v>42821.70833</v>
      </c>
      <c r="B173" s="8">
        <f>IFERROR(__xludf.DUMMYFUNCTION("""COMPUTED_VALUE"""),59.15)</f>
        <v>59.15</v>
      </c>
      <c r="C173" s="9">
        <f>IFERROR(__xludf.DUMMYFUNCTION("""COMPUTED_VALUE"""),42821.70833333333)</f>
        <v>42821.70833</v>
      </c>
      <c r="D173" s="8">
        <f>IFERROR(__xludf.DUMMYFUNCTION("""COMPUTED_VALUE"""),57.75)</f>
        <v>57.75</v>
      </c>
      <c r="E173" s="8">
        <f t="shared" si="4"/>
        <v>0.9763313609</v>
      </c>
      <c r="F173" s="10">
        <f t="shared" si="5"/>
        <v>1.024242424</v>
      </c>
      <c r="G173" s="5">
        <f t="shared" si="6"/>
        <v>0</v>
      </c>
      <c r="H173" s="8">
        <f t="shared" si="7"/>
        <v>114.7687734</v>
      </c>
      <c r="J173" s="8" t="str">
        <f t="shared" si="8"/>
        <v/>
      </c>
    </row>
    <row r="174">
      <c r="A174" s="9">
        <f>IFERROR(__xludf.DUMMYFUNCTION("""COMPUTED_VALUE"""),42822.70833333333)</f>
        <v>42822.70833</v>
      </c>
      <c r="B174" s="8">
        <f>IFERROR(__xludf.DUMMYFUNCTION("""COMPUTED_VALUE"""),57.6)</f>
        <v>57.6</v>
      </c>
      <c r="C174" s="9">
        <f>IFERROR(__xludf.DUMMYFUNCTION("""COMPUTED_VALUE"""),42822.70833333333)</f>
        <v>42822.70833</v>
      </c>
      <c r="D174" s="8">
        <f>IFERROR(__xludf.DUMMYFUNCTION("""COMPUTED_VALUE"""),56.35)</f>
        <v>56.35</v>
      </c>
      <c r="E174" s="8">
        <f t="shared" si="4"/>
        <v>0.9782986111</v>
      </c>
      <c r="F174" s="10">
        <f t="shared" si="5"/>
        <v>1.022182786</v>
      </c>
      <c r="G174" s="5">
        <f t="shared" si="6"/>
        <v>0</v>
      </c>
      <c r="H174" s="8">
        <f t="shared" si="7"/>
        <v>114.7687734</v>
      </c>
      <c r="J174" s="8" t="str">
        <f t="shared" si="8"/>
        <v/>
      </c>
    </row>
    <row r="175">
      <c r="A175" s="9">
        <f>IFERROR(__xludf.DUMMYFUNCTION("""COMPUTED_VALUE"""),42823.70833333333)</f>
        <v>42823.70833</v>
      </c>
      <c r="B175" s="8">
        <f>IFERROR(__xludf.DUMMYFUNCTION("""COMPUTED_VALUE"""),57.85)</f>
        <v>57.85</v>
      </c>
      <c r="C175" s="9">
        <f>IFERROR(__xludf.DUMMYFUNCTION("""COMPUTED_VALUE"""),42823.70833333333)</f>
        <v>42823.70833</v>
      </c>
      <c r="D175" s="8">
        <f>IFERROR(__xludf.DUMMYFUNCTION("""COMPUTED_VALUE"""),56.75)</f>
        <v>56.75</v>
      </c>
      <c r="E175" s="8">
        <f t="shared" si="4"/>
        <v>0.9809853068</v>
      </c>
      <c r="F175" s="10">
        <f t="shared" si="5"/>
        <v>1.01938326</v>
      </c>
      <c r="G175" s="5">
        <f t="shared" si="6"/>
        <v>0</v>
      </c>
      <c r="H175" s="8">
        <f t="shared" si="7"/>
        <v>114.7687734</v>
      </c>
      <c r="J175" s="8" t="str">
        <f t="shared" si="8"/>
        <v/>
      </c>
    </row>
    <row r="176">
      <c r="A176" s="9">
        <f>IFERROR(__xludf.DUMMYFUNCTION("""COMPUTED_VALUE"""),42824.70833333333)</f>
        <v>42824.70833</v>
      </c>
      <c r="B176" s="8">
        <f>IFERROR(__xludf.DUMMYFUNCTION("""COMPUTED_VALUE"""),58.65)</f>
        <v>58.65</v>
      </c>
      <c r="C176" s="9">
        <f>IFERROR(__xludf.DUMMYFUNCTION("""COMPUTED_VALUE"""),42824.70833333333)</f>
        <v>42824.70833</v>
      </c>
      <c r="D176" s="8">
        <f>IFERROR(__xludf.DUMMYFUNCTION("""COMPUTED_VALUE"""),57.75)</f>
        <v>57.75</v>
      </c>
      <c r="E176" s="8">
        <f t="shared" si="4"/>
        <v>0.9846547315</v>
      </c>
      <c r="F176" s="10">
        <f t="shared" si="5"/>
        <v>1.015584416</v>
      </c>
      <c r="G176" s="5">
        <f t="shared" si="6"/>
        <v>0</v>
      </c>
      <c r="H176" s="8">
        <f t="shared" si="7"/>
        <v>114.7687734</v>
      </c>
      <c r="J176" s="8" t="str">
        <f t="shared" si="8"/>
        <v/>
      </c>
    </row>
    <row r="177">
      <c r="A177" s="9">
        <f>IFERROR(__xludf.DUMMYFUNCTION("""COMPUTED_VALUE"""),42825.70833333333)</f>
        <v>42825.70833</v>
      </c>
      <c r="B177" s="8">
        <f>IFERROR(__xludf.DUMMYFUNCTION("""COMPUTED_VALUE"""),59.8)</f>
        <v>59.8</v>
      </c>
      <c r="C177" s="9">
        <f>IFERROR(__xludf.DUMMYFUNCTION("""COMPUTED_VALUE"""),42825.70833333333)</f>
        <v>42825.70833</v>
      </c>
      <c r="D177" s="8">
        <f>IFERROR(__xludf.DUMMYFUNCTION("""COMPUTED_VALUE"""),59.0)</f>
        <v>59</v>
      </c>
      <c r="E177" s="8">
        <f t="shared" si="4"/>
        <v>0.9866220736</v>
      </c>
      <c r="F177" s="10">
        <f t="shared" si="5"/>
        <v>1.013559322</v>
      </c>
      <c r="G177" s="5">
        <f t="shared" si="6"/>
        <v>0</v>
      </c>
      <c r="H177" s="8">
        <f t="shared" si="7"/>
        <v>114.7687734</v>
      </c>
      <c r="J177" s="8" t="str">
        <f t="shared" si="8"/>
        <v/>
      </c>
    </row>
    <row r="178">
      <c r="A178" s="9">
        <f>IFERROR(__xludf.DUMMYFUNCTION("""COMPUTED_VALUE"""),42828.70833333333)</f>
        <v>42828.70833</v>
      </c>
      <c r="B178" s="8">
        <f>IFERROR(__xludf.DUMMYFUNCTION("""COMPUTED_VALUE"""),59.0)</f>
        <v>59</v>
      </c>
      <c r="C178" s="9">
        <f>IFERROR(__xludf.DUMMYFUNCTION("""COMPUTED_VALUE"""),42828.70833333333)</f>
        <v>42828.70833</v>
      </c>
      <c r="D178" s="8">
        <f>IFERROR(__xludf.DUMMYFUNCTION("""COMPUTED_VALUE"""),57.8)</f>
        <v>57.8</v>
      </c>
      <c r="E178" s="8">
        <f t="shared" si="4"/>
        <v>0.9796610169</v>
      </c>
      <c r="F178" s="10">
        <f t="shared" si="5"/>
        <v>1.020761246</v>
      </c>
      <c r="G178" s="5">
        <f t="shared" si="6"/>
        <v>0</v>
      </c>
      <c r="H178" s="8">
        <f t="shared" si="7"/>
        <v>114.7687734</v>
      </c>
      <c r="J178" s="8" t="str">
        <f t="shared" si="8"/>
        <v/>
      </c>
    </row>
    <row r="179">
      <c r="A179" s="9">
        <f>IFERROR(__xludf.DUMMYFUNCTION("""COMPUTED_VALUE"""),42829.70833333333)</f>
        <v>42829.70833</v>
      </c>
      <c r="B179" s="8">
        <f>IFERROR(__xludf.DUMMYFUNCTION("""COMPUTED_VALUE"""),59.1)</f>
        <v>59.1</v>
      </c>
      <c r="C179" s="9">
        <f>IFERROR(__xludf.DUMMYFUNCTION("""COMPUTED_VALUE"""),42829.70833333333)</f>
        <v>42829.70833</v>
      </c>
      <c r="D179" s="8">
        <f>IFERROR(__xludf.DUMMYFUNCTION("""COMPUTED_VALUE"""),57.85)</f>
        <v>57.85</v>
      </c>
      <c r="E179" s="8">
        <f t="shared" si="4"/>
        <v>0.9788494078</v>
      </c>
      <c r="F179" s="10">
        <f t="shared" si="5"/>
        <v>1.021607606</v>
      </c>
      <c r="G179" s="5">
        <f t="shared" si="6"/>
        <v>0</v>
      </c>
      <c r="H179" s="8">
        <f t="shared" si="7"/>
        <v>114.7687734</v>
      </c>
      <c r="J179" s="8" t="str">
        <f t="shared" si="8"/>
        <v/>
      </c>
    </row>
    <row r="180">
      <c r="A180" s="9">
        <f>IFERROR(__xludf.DUMMYFUNCTION("""COMPUTED_VALUE"""),42830.70833333333)</f>
        <v>42830.70833</v>
      </c>
      <c r="B180" s="8">
        <f>IFERROR(__xludf.DUMMYFUNCTION("""COMPUTED_VALUE"""),57.7)</f>
        <v>57.7</v>
      </c>
      <c r="C180" s="9">
        <f>IFERROR(__xludf.DUMMYFUNCTION("""COMPUTED_VALUE"""),42830.70833333333)</f>
        <v>42830.70833</v>
      </c>
      <c r="D180" s="8">
        <f>IFERROR(__xludf.DUMMYFUNCTION("""COMPUTED_VALUE"""),56.5)</f>
        <v>56.5</v>
      </c>
      <c r="E180" s="8">
        <f t="shared" si="4"/>
        <v>0.979202773</v>
      </c>
      <c r="F180" s="10">
        <f t="shared" si="5"/>
        <v>1.021238938</v>
      </c>
      <c r="G180" s="5">
        <f t="shared" si="6"/>
        <v>0</v>
      </c>
      <c r="H180" s="8">
        <f t="shared" si="7"/>
        <v>114.7687734</v>
      </c>
      <c r="J180" s="8" t="str">
        <f t="shared" si="8"/>
        <v/>
      </c>
    </row>
    <row r="181">
      <c r="A181" s="9">
        <f>IFERROR(__xludf.DUMMYFUNCTION("""COMPUTED_VALUE"""),42831.70833333333)</f>
        <v>42831.70833</v>
      </c>
      <c r="B181" s="8">
        <f>IFERROR(__xludf.DUMMYFUNCTION("""COMPUTED_VALUE"""),58.7)</f>
        <v>58.7</v>
      </c>
      <c r="C181" s="9">
        <f>IFERROR(__xludf.DUMMYFUNCTION("""COMPUTED_VALUE"""),42831.70833333333)</f>
        <v>42831.70833</v>
      </c>
      <c r="D181" s="8">
        <f>IFERROR(__xludf.DUMMYFUNCTION("""COMPUTED_VALUE"""),57.35)</f>
        <v>57.35</v>
      </c>
      <c r="E181" s="8">
        <f t="shared" si="4"/>
        <v>0.9770017036</v>
      </c>
      <c r="F181" s="10">
        <f t="shared" si="5"/>
        <v>1.023539669</v>
      </c>
      <c r="G181" s="5">
        <f t="shared" si="6"/>
        <v>0</v>
      </c>
      <c r="H181" s="8">
        <f t="shared" si="7"/>
        <v>114.7687734</v>
      </c>
      <c r="J181" s="8" t="str">
        <f t="shared" si="8"/>
        <v/>
      </c>
    </row>
    <row r="182">
      <c r="A182" s="9">
        <f>IFERROR(__xludf.DUMMYFUNCTION("""COMPUTED_VALUE"""),42832.70833333333)</f>
        <v>42832.70833</v>
      </c>
      <c r="B182" s="8">
        <f>IFERROR(__xludf.DUMMYFUNCTION("""COMPUTED_VALUE"""),59.0)</f>
        <v>59</v>
      </c>
      <c r="C182" s="9">
        <f>IFERROR(__xludf.DUMMYFUNCTION("""COMPUTED_VALUE"""),42832.70833333333)</f>
        <v>42832.70833</v>
      </c>
      <c r="D182" s="8">
        <f>IFERROR(__xludf.DUMMYFUNCTION("""COMPUTED_VALUE"""),57.9)</f>
        <v>57.9</v>
      </c>
      <c r="E182" s="8">
        <f t="shared" si="4"/>
        <v>0.9813559322</v>
      </c>
      <c r="F182" s="10">
        <f t="shared" si="5"/>
        <v>1.018998273</v>
      </c>
      <c r="G182" s="5">
        <f t="shared" si="6"/>
        <v>0</v>
      </c>
      <c r="H182" s="8">
        <f t="shared" si="7"/>
        <v>114.7687734</v>
      </c>
      <c r="J182" s="8" t="str">
        <f t="shared" si="8"/>
        <v/>
      </c>
    </row>
    <row r="183">
      <c r="A183" s="9">
        <f>IFERROR(__xludf.DUMMYFUNCTION("""COMPUTED_VALUE"""),42835.70833333333)</f>
        <v>42835.70833</v>
      </c>
      <c r="B183" s="8">
        <f>IFERROR(__xludf.DUMMYFUNCTION("""COMPUTED_VALUE"""),58.85)</f>
        <v>58.85</v>
      </c>
      <c r="C183" s="9">
        <f>IFERROR(__xludf.DUMMYFUNCTION("""COMPUTED_VALUE"""),42835.70833333333)</f>
        <v>42835.70833</v>
      </c>
      <c r="D183" s="8">
        <f>IFERROR(__xludf.DUMMYFUNCTION("""COMPUTED_VALUE"""),57.6)</f>
        <v>57.6</v>
      </c>
      <c r="E183" s="8">
        <f t="shared" si="4"/>
        <v>0.9787595582</v>
      </c>
      <c r="F183" s="10">
        <f t="shared" si="5"/>
        <v>1.021701389</v>
      </c>
      <c r="G183" s="5">
        <f t="shared" si="6"/>
        <v>0</v>
      </c>
      <c r="H183" s="8">
        <f t="shared" si="7"/>
        <v>114.7687734</v>
      </c>
      <c r="J183" s="8" t="str">
        <f t="shared" si="8"/>
        <v/>
      </c>
    </row>
    <row r="184">
      <c r="A184" s="9">
        <f>IFERROR(__xludf.DUMMYFUNCTION("""COMPUTED_VALUE"""),42836.70833333333)</f>
        <v>42836.70833</v>
      </c>
      <c r="B184" s="8">
        <f>IFERROR(__xludf.DUMMYFUNCTION("""COMPUTED_VALUE"""),57.7)</f>
        <v>57.7</v>
      </c>
      <c r="C184" s="9">
        <f>IFERROR(__xludf.DUMMYFUNCTION("""COMPUTED_VALUE"""),42836.70833333333)</f>
        <v>42836.70833</v>
      </c>
      <c r="D184" s="8">
        <f>IFERROR(__xludf.DUMMYFUNCTION("""COMPUTED_VALUE"""),56.9)</f>
        <v>56.9</v>
      </c>
      <c r="E184" s="8">
        <f t="shared" si="4"/>
        <v>0.986135182</v>
      </c>
      <c r="F184" s="10">
        <f t="shared" si="5"/>
        <v>1.014059754</v>
      </c>
      <c r="G184" s="5">
        <f t="shared" si="6"/>
        <v>0</v>
      </c>
      <c r="H184" s="8">
        <f t="shared" si="7"/>
        <v>114.7687734</v>
      </c>
      <c r="J184" s="8" t="str">
        <f t="shared" si="8"/>
        <v/>
      </c>
    </row>
    <row r="185">
      <c r="A185" s="9">
        <f>IFERROR(__xludf.DUMMYFUNCTION("""COMPUTED_VALUE"""),42837.70833333333)</f>
        <v>42837.70833</v>
      </c>
      <c r="B185" s="8">
        <f>IFERROR(__xludf.DUMMYFUNCTION("""COMPUTED_VALUE"""),58.25)</f>
        <v>58.25</v>
      </c>
      <c r="C185" s="9">
        <f>IFERROR(__xludf.DUMMYFUNCTION("""COMPUTED_VALUE"""),42837.70833333333)</f>
        <v>42837.70833</v>
      </c>
      <c r="D185" s="8">
        <f>IFERROR(__xludf.DUMMYFUNCTION("""COMPUTED_VALUE"""),57.5)</f>
        <v>57.5</v>
      </c>
      <c r="E185" s="8">
        <f t="shared" si="4"/>
        <v>0.9871244635</v>
      </c>
      <c r="F185" s="10">
        <f t="shared" si="5"/>
        <v>1.013043478</v>
      </c>
      <c r="G185" s="5">
        <f t="shared" si="6"/>
        <v>0</v>
      </c>
      <c r="H185" s="8">
        <f t="shared" si="7"/>
        <v>114.7687734</v>
      </c>
      <c r="J185" s="8" t="str">
        <f t="shared" si="8"/>
        <v/>
      </c>
    </row>
    <row r="186">
      <c r="A186" s="9">
        <f>IFERROR(__xludf.DUMMYFUNCTION("""COMPUTED_VALUE"""),42838.70833333333)</f>
        <v>42838.70833</v>
      </c>
      <c r="B186" s="8">
        <f>IFERROR(__xludf.DUMMYFUNCTION("""COMPUTED_VALUE"""),58.15)</f>
        <v>58.15</v>
      </c>
      <c r="C186" s="9">
        <f>IFERROR(__xludf.DUMMYFUNCTION("""COMPUTED_VALUE"""),42838.70833333333)</f>
        <v>42838.70833</v>
      </c>
      <c r="D186" s="8">
        <f>IFERROR(__xludf.DUMMYFUNCTION("""COMPUTED_VALUE"""),57.1)</f>
        <v>57.1</v>
      </c>
      <c r="E186" s="8">
        <f t="shared" si="4"/>
        <v>0.9819432502</v>
      </c>
      <c r="F186" s="10">
        <f t="shared" si="5"/>
        <v>1.018388792</v>
      </c>
      <c r="G186" s="5">
        <f t="shared" si="6"/>
        <v>0</v>
      </c>
      <c r="H186" s="8">
        <f t="shared" si="7"/>
        <v>114.7687734</v>
      </c>
      <c r="J186" s="8" t="str">
        <f t="shared" si="8"/>
        <v/>
      </c>
    </row>
    <row r="187">
      <c r="A187" s="9">
        <f>IFERROR(__xludf.DUMMYFUNCTION("""COMPUTED_VALUE"""),42843.70833333333)</f>
        <v>42843.70833</v>
      </c>
      <c r="B187" s="8">
        <f>IFERROR(__xludf.DUMMYFUNCTION("""COMPUTED_VALUE"""),57.3)</f>
        <v>57.3</v>
      </c>
      <c r="C187" s="9">
        <f>IFERROR(__xludf.DUMMYFUNCTION("""COMPUTED_VALUE"""),42843.70833333333)</f>
        <v>42843.70833</v>
      </c>
      <c r="D187" s="8">
        <f>IFERROR(__xludf.DUMMYFUNCTION("""COMPUTED_VALUE"""),56.35)</f>
        <v>56.35</v>
      </c>
      <c r="E187" s="8">
        <f t="shared" si="4"/>
        <v>0.9834205934</v>
      </c>
      <c r="F187" s="10">
        <f t="shared" si="5"/>
        <v>1.016858917</v>
      </c>
      <c r="G187" s="5">
        <f t="shared" si="6"/>
        <v>0</v>
      </c>
      <c r="H187" s="8">
        <f t="shared" si="7"/>
        <v>114.7687734</v>
      </c>
      <c r="J187" s="8" t="str">
        <f t="shared" si="8"/>
        <v/>
      </c>
    </row>
    <row r="188">
      <c r="A188" s="9">
        <f>IFERROR(__xludf.DUMMYFUNCTION("""COMPUTED_VALUE"""),42844.70833333333)</f>
        <v>42844.70833</v>
      </c>
      <c r="B188" s="8">
        <f>IFERROR(__xludf.DUMMYFUNCTION("""COMPUTED_VALUE"""),57.2)</f>
        <v>57.2</v>
      </c>
      <c r="C188" s="9">
        <f>IFERROR(__xludf.DUMMYFUNCTION("""COMPUTED_VALUE"""),42844.70833333333)</f>
        <v>42844.70833</v>
      </c>
      <c r="D188" s="8">
        <f>IFERROR(__xludf.DUMMYFUNCTION("""COMPUTED_VALUE"""),56.3)</f>
        <v>56.3</v>
      </c>
      <c r="E188" s="8">
        <f t="shared" si="4"/>
        <v>0.9842657343</v>
      </c>
      <c r="F188" s="10">
        <f t="shared" si="5"/>
        <v>1.01598579</v>
      </c>
      <c r="G188" s="5">
        <f t="shared" si="6"/>
        <v>0</v>
      </c>
      <c r="H188" s="8">
        <f t="shared" si="7"/>
        <v>114.7687734</v>
      </c>
      <c r="J188" s="8" t="str">
        <f t="shared" si="8"/>
        <v/>
      </c>
    </row>
    <row r="189">
      <c r="A189" s="9">
        <f>IFERROR(__xludf.DUMMYFUNCTION("""COMPUTED_VALUE"""),42845.70833333333)</f>
        <v>42845.70833</v>
      </c>
      <c r="B189" s="8">
        <f>IFERROR(__xludf.DUMMYFUNCTION("""COMPUTED_VALUE"""),57.35)</f>
        <v>57.35</v>
      </c>
      <c r="C189" s="9">
        <f>IFERROR(__xludf.DUMMYFUNCTION("""COMPUTED_VALUE"""),42845.70833333333)</f>
        <v>42845.70833</v>
      </c>
      <c r="D189" s="8">
        <f>IFERROR(__xludf.DUMMYFUNCTION("""COMPUTED_VALUE"""),55.75)</f>
        <v>55.75</v>
      </c>
      <c r="E189" s="8">
        <f t="shared" si="4"/>
        <v>0.9721011334</v>
      </c>
      <c r="F189" s="10">
        <f t="shared" si="5"/>
        <v>1.028699552</v>
      </c>
      <c r="G189" s="5">
        <f t="shared" si="6"/>
        <v>0</v>
      </c>
      <c r="H189" s="8">
        <f t="shared" si="7"/>
        <v>114.7687734</v>
      </c>
      <c r="J189" s="8" t="str">
        <f t="shared" si="8"/>
        <v/>
      </c>
    </row>
    <row r="190">
      <c r="A190" s="9">
        <f>IFERROR(__xludf.DUMMYFUNCTION("""COMPUTED_VALUE"""),42846.70833333333)</f>
        <v>42846.70833</v>
      </c>
      <c r="B190" s="8">
        <f>IFERROR(__xludf.DUMMYFUNCTION("""COMPUTED_VALUE"""),56.8)</f>
        <v>56.8</v>
      </c>
      <c r="C190" s="9">
        <f>IFERROR(__xludf.DUMMYFUNCTION("""COMPUTED_VALUE"""),42846.70833333333)</f>
        <v>42846.70833</v>
      </c>
      <c r="D190" s="8">
        <f>IFERROR(__xludf.DUMMYFUNCTION("""COMPUTED_VALUE"""),55.9)</f>
        <v>55.9</v>
      </c>
      <c r="E190" s="8">
        <f t="shared" si="4"/>
        <v>0.9841549296</v>
      </c>
      <c r="F190" s="10">
        <f t="shared" si="5"/>
        <v>1.016100179</v>
      </c>
      <c r="G190" s="5">
        <f t="shared" si="6"/>
        <v>0</v>
      </c>
      <c r="H190" s="8">
        <f t="shared" si="7"/>
        <v>114.7687734</v>
      </c>
      <c r="J190" s="8" t="str">
        <f t="shared" si="8"/>
        <v/>
      </c>
    </row>
    <row r="191">
      <c r="A191" s="9">
        <f>IFERROR(__xludf.DUMMYFUNCTION("""COMPUTED_VALUE"""),42849.70833333333)</f>
        <v>42849.70833</v>
      </c>
      <c r="B191" s="8">
        <f>IFERROR(__xludf.DUMMYFUNCTION("""COMPUTED_VALUE"""),57.15)</f>
        <v>57.15</v>
      </c>
      <c r="C191" s="9">
        <f>IFERROR(__xludf.DUMMYFUNCTION("""COMPUTED_VALUE"""),42849.70833333333)</f>
        <v>42849.70833</v>
      </c>
      <c r="D191" s="8">
        <f>IFERROR(__xludf.DUMMYFUNCTION("""COMPUTED_VALUE"""),56.2)</f>
        <v>56.2</v>
      </c>
      <c r="E191" s="8">
        <f t="shared" si="4"/>
        <v>0.9833770779</v>
      </c>
      <c r="F191" s="10">
        <f t="shared" si="5"/>
        <v>1.016903915</v>
      </c>
      <c r="G191" s="5">
        <f t="shared" si="6"/>
        <v>0</v>
      </c>
      <c r="H191" s="8">
        <f t="shared" si="7"/>
        <v>114.7687734</v>
      </c>
      <c r="J191" s="8" t="str">
        <f t="shared" si="8"/>
        <v/>
      </c>
    </row>
    <row r="192">
      <c r="A192" s="9">
        <f>IFERROR(__xludf.DUMMYFUNCTION("""COMPUTED_VALUE"""),42850.70833333333)</f>
        <v>42850.70833</v>
      </c>
      <c r="B192" s="8">
        <f>IFERROR(__xludf.DUMMYFUNCTION("""COMPUTED_VALUE"""),55.65)</f>
        <v>55.65</v>
      </c>
      <c r="C192" s="9">
        <f>IFERROR(__xludf.DUMMYFUNCTION("""COMPUTED_VALUE"""),42850.70833333333)</f>
        <v>42850.70833</v>
      </c>
      <c r="D192" s="8">
        <f>IFERROR(__xludf.DUMMYFUNCTION("""COMPUTED_VALUE"""),54.5)</f>
        <v>54.5</v>
      </c>
      <c r="E192" s="8">
        <f t="shared" si="4"/>
        <v>0.9793351303</v>
      </c>
      <c r="F192" s="10">
        <f t="shared" si="5"/>
        <v>1.021100917</v>
      </c>
      <c r="G192" s="5">
        <f t="shared" si="6"/>
        <v>0</v>
      </c>
      <c r="H192" s="8">
        <f t="shared" si="7"/>
        <v>114.7687734</v>
      </c>
      <c r="J192" s="8" t="str">
        <f t="shared" si="8"/>
        <v/>
      </c>
    </row>
    <row r="193">
      <c r="A193" s="9">
        <f>IFERROR(__xludf.DUMMYFUNCTION("""COMPUTED_VALUE"""),42851.70833333333)</f>
        <v>42851.70833</v>
      </c>
      <c r="B193" s="8">
        <f>IFERROR(__xludf.DUMMYFUNCTION("""COMPUTED_VALUE"""),56.15)</f>
        <v>56.15</v>
      </c>
      <c r="C193" s="9">
        <f>IFERROR(__xludf.DUMMYFUNCTION("""COMPUTED_VALUE"""),42851.70833333333)</f>
        <v>42851.70833</v>
      </c>
      <c r="D193" s="8">
        <f>IFERROR(__xludf.DUMMYFUNCTION("""COMPUTED_VALUE"""),55.15)</f>
        <v>55.15</v>
      </c>
      <c r="E193" s="8">
        <f t="shared" si="4"/>
        <v>0.982190561</v>
      </c>
      <c r="F193" s="10">
        <f t="shared" si="5"/>
        <v>1.018132366</v>
      </c>
      <c r="G193" s="5">
        <f t="shared" si="6"/>
        <v>0</v>
      </c>
      <c r="H193" s="8">
        <f t="shared" si="7"/>
        <v>114.7687734</v>
      </c>
      <c r="J193" s="8" t="str">
        <f t="shared" si="8"/>
        <v/>
      </c>
    </row>
    <row r="194">
      <c r="A194" s="9">
        <f>IFERROR(__xludf.DUMMYFUNCTION("""COMPUTED_VALUE"""),42852.70833333333)</f>
        <v>42852.70833</v>
      </c>
      <c r="B194" s="8">
        <f>IFERROR(__xludf.DUMMYFUNCTION("""COMPUTED_VALUE"""),56.8)</f>
        <v>56.8</v>
      </c>
      <c r="C194" s="9">
        <f>IFERROR(__xludf.DUMMYFUNCTION("""COMPUTED_VALUE"""),42852.70833333333)</f>
        <v>42852.70833</v>
      </c>
      <c r="D194" s="8">
        <f>IFERROR(__xludf.DUMMYFUNCTION("""COMPUTED_VALUE"""),56.35)</f>
        <v>56.35</v>
      </c>
      <c r="E194" s="8">
        <f t="shared" si="4"/>
        <v>0.9920774648</v>
      </c>
      <c r="F194" s="10">
        <f t="shared" si="5"/>
        <v>1.007985803</v>
      </c>
      <c r="G194" s="5">
        <f t="shared" si="6"/>
        <v>0</v>
      </c>
      <c r="H194" s="8">
        <f t="shared" si="7"/>
        <v>114.7687734</v>
      </c>
      <c r="J194" s="8" t="str">
        <f t="shared" si="8"/>
        <v/>
      </c>
    </row>
    <row r="195">
      <c r="A195" s="9">
        <f>IFERROR(__xludf.DUMMYFUNCTION("""COMPUTED_VALUE"""),42853.70833333333)</f>
        <v>42853.70833</v>
      </c>
      <c r="B195" s="8">
        <f>IFERROR(__xludf.DUMMYFUNCTION("""COMPUTED_VALUE"""),57.1)</f>
        <v>57.1</v>
      </c>
      <c r="C195" s="9">
        <f>IFERROR(__xludf.DUMMYFUNCTION("""COMPUTED_VALUE"""),42853.70833333333)</f>
        <v>42853.70833</v>
      </c>
      <c r="D195" s="8">
        <f>IFERROR(__xludf.DUMMYFUNCTION("""COMPUTED_VALUE"""),56.6)</f>
        <v>56.6</v>
      </c>
      <c r="E195" s="8">
        <f t="shared" si="4"/>
        <v>0.9912434326</v>
      </c>
      <c r="F195" s="10">
        <f t="shared" si="5"/>
        <v>1.008833922</v>
      </c>
      <c r="G195" s="5">
        <f t="shared" si="6"/>
        <v>0</v>
      </c>
      <c r="H195" s="8">
        <f t="shared" si="7"/>
        <v>114.7687734</v>
      </c>
      <c r="J195" s="8" t="str">
        <f t="shared" si="8"/>
        <v/>
      </c>
    </row>
    <row r="196">
      <c r="A196" s="9">
        <f>IFERROR(__xludf.DUMMYFUNCTION("""COMPUTED_VALUE"""),42857.70833333333)</f>
        <v>42857.70833</v>
      </c>
      <c r="B196" s="8">
        <f>IFERROR(__xludf.DUMMYFUNCTION("""COMPUTED_VALUE"""),58.85)</f>
        <v>58.85</v>
      </c>
      <c r="C196" s="9">
        <f>IFERROR(__xludf.DUMMYFUNCTION("""COMPUTED_VALUE"""),42857.70833333333)</f>
        <v>42857.70833</v>
      </c>
      <c r="D196" s="8">
        <f>IFERROR(__xludf.DUMMYFUNCTION("""COMPUTED_VALUE"""),57.95)</f>
        <v>57.95</v>
      </c>
      <c r="E196" s="8">
        <f t="shared" si="4"/>
        <v>0.9847068819</v>
      </c>
      <c r="F196" s="10">
        <f t="shared" si="5"/>
        <v>1.01553063</v>
      </c>
      <c r="G196" s="5">
        <f t="shared" si="6"/>
        <v>0</v>
      </c>
      <c r="H196" s="8">
        <f t="shared" si="7"/>
        <v>114.7687734</v>
      </c>
      <c r="J196" s="8" t="str">
        <f t="shared" si="8"/>
        <v/>
      </c>
    </row>
    <row r="197">
      <c r="A197" s="9">
        <f>IFERROR(__xludf.DUMMYFUNCTION("""COMPUTED_VALUE"""),42858.70833333333)</f>
        <v>42858.70833</v>
      </c>
      <c r="B197" s="8">
        <f>IFERROR(__xludf.DUMMYFUNCTION("""COMPUTED_VALUE"""),57.95)</f>
        <v>57.95</v>
      </c>
      <c r="C197" s="9">
        <f>IFERROR(__xludf.DUMMYFUNCTION("""COMPUTED_VALUE"""),42858.70833333333)</f>
        <v>42858.70833</v>
      </c>
      <c r="D197" s="8">
        <f>IFERROR(__xludf.DUMMYFUNCTION("""COMPUTED_VALUE"""),56.95)</f>
        <v>56.95</v>
      </c>
      <c r="E197" s="8">
        <f t="shared" si="4"/>
        <v>0.9827437446</v>
      </c>
      <c r="F197" s="10">
        <f t="shared" si="5"/>
        <v>1.017559263</v>
      </c>
      <c r="G197" s="5">
        <f t="shared" si="6"/>
        <v>0</v>
      </c>
      <c r="H197" s="8">
        <f t="shared" si="7"/>
        <v>114.7687734</v>
      </c>
      <c r="J197" s="8" t="str">
        <f t="shared" si="8"/>
        <v/>
      </c>
    </row>
    <row r="198">
      <c r="A198" s="9">
        <f>IFERROR(__xludf.DUMMYFUNCTION("""COMPUTED_VALUE"""),42859.70833333333)</f>
        <v>42859.70833</v>
      </c>
      <c r="B198" s="8">
        <f>IFERROR(__xludf.DUMMYFUNCTION("""COMPUTED_VALUE"""),58.75)</f>
        <v>58.75</v>
      </c>
      <c r="C198" s="9">
        <f>IFERROR(__xludf.DUMMYFUNCTION("""COMPUTED_VALUE"""),42859.70833333333)</f>
        <v>42859.70833</v>
      </c>
      <c r="D198" s="8">
        <f>IFERROR(__xludf.DUMMYFUNCTION("""COMPUTED_VALUE"""),58.0)</f>
        <v>58</v>
      </c>
      <c r="E198" s="8">
        <f t="shared" si="4"/>
        <v>0.9872340426</v>
      </c>
      <c r="F198" s="10">
        <f t="shared" si="5"/>
        <v>1.012931034</v>
      </c>
      <c r="G198" s="5">
        <f t="shared" si="6"/>
        <v>0</v>
      </c>
      <c r="H198" s="8">
        <f t="shared" si="7"/>
        <v>114.7687734</v>
      </c>
      <c r="J198" s="8" t="str">
        <f t="shared" si="8"/>
        <v/>
      </c>
    </row>
    <row r="199">
      <c r="A199" s="9">
        <f>IFERROR(__xludf.DUMMYFUNCTION("""COMPUTED_VALUE"""),42860.70833333333)</f>
        <v>42860.70833</v>
      </c>
      <c r="B199" s="8">
        <f>IFERROR(__xludf.DUMMYFUNCTION("""COMPUTED_VALUE"""),58.45)</f>
        <v>58.45</v>
      </c>
      <c r="C199" s="9">
        <f>IFERROR(__xludf.DUMMYFUNCTION("""COMPUTED_VALUE"""),42860.70833333333)</f>
        <v>42860.70833</v>
      </c>
      <c r="D199" s="8">
        <f>IFERROR(__xludf.DUMMYFUNCTION("""COMPUTED_VALUE"""),57.5)</f>
        <v>57.5</v>
      </c>
      <c r="E199" s="8">
        <f t="shared" si="4"/>
        <v>0.9837467921</v>
      </c>
      <c r="F199" s="10">
        <f t="shared" si="5"/>
        <v>1.016521739</v>
      </c>
      <c r="G199" s="5">
        <f t="shared" si="6"/>
        <v>0</v>
      </c>
      <c r="H199" s="8">
        <f t="shared" si="7"/>
        <v>114.7687734</v>
      </c>
      <c r="J199" s="8" t="str">
        <f t="shared" si="8"/>
        <v/>
      </c>
    </row>
    <row r="200">
      <c r="A200" s="9">
        <f>IFERROR(__xludf.DUMMYFUNCTION("""COMPUTED_VALUE"""),42863.70833333333)</f>
        <v>42863.70833</v>
      </c>
      <c r="B200" s="8">
        <f>IFERROR(__xludf.DUMMYFUNCTION("""COMPUTED_VALUE"""),58.7)</f>
        <v>58.7</v>
      </c>
      <c r="C200" s="9">
        <f>IFERROR(__xludf.DUMMYFUNCTION("""COMPUTED_VALUE"""),42863.70833333333)</f>
        <v>42863.70833</v>
      </c>
      <c r="D200" s="8">
        <f>IFERROR(__xludf.DUMMYFUNCTION("""COMPUTED_VALUE"""),57.65)</f>
        <v>57.65</v>
      </c>
      <c r="E200" s="8">
        <f t="shared" si="4"/>
        <v>0.9821124361</v>
      </c>
      <c r="F200" s="10">
        <f t="shared" si="5"/>
        <v>1.018213356</v>
      </c>
      <c r="G200" s="5">
        <f t="shared" si="6"/>
        <v>0</v>
      </c>
      <c r="H200" s="8">
        <f t="shared" si="7"/>
        <v>114.7687734</v>
      </c>
      <c r="J200" s="8" t="str">
        <f t="shared" si="8"/>
        <v/>
      </c>
    </row>
    <row r="201">
      <c r="A201" s="9">
        <f>IFERROR(__xludf.DUMMYFUNCTION("""COMPUTED_VALUE"""),42864.70833333333)</f>
        <v>42864.70833</v>
      </c>
      <c r="B201" s="8">
        <f>IFERROR(__xludf.DUMMYFUNCTION("""COMPUTED_VALUE"""),59.05)</f>
        <v>59.05</v>
      </c>
      <c r="C201" s="9">
        <f>IFERROR(__xludf.DUMMYFUNCTION("""COMPUTED_VALUE"""),42864.70833333333)</f>
        <v>42864.70833</v>
      </c>
      <c r="D201" s="8">
        <f>IFERROR(__xludf.DUMMYFUNCTION("""COMPUTED_VALUE"""),58.3)</f>
        <v>58.3</v>
      </c>
      <c r="E201" s="8">
        <f t="shared" si="4"/>
        <v>0.9872988992</v>
      </c>
      <c r="F201" s="10">
        <f t="shared" si="5"/>
        <v>1.012864494</v>
      </c>
      <c r="G201" s="5">
        <f t="shared" si="6"/>
        <v>0</v>
      </c>
      <c r="H201" s="8">
        <f t="shared" si="7"/>
        <v>114.7687734</v>
      </c>
      <c r="J201" s="8" t="str">
        <f t="shared" si="8"/>
        <v/>
      </c>
    </row>
    <row r="202">
      <c r="A202" s="9">
        <f>IFERROR(__xludf.DUMMYFUNCTION("""COMPUTED_VALUE"""),42865.70833333333)</f>
        <v>42865.70833</v>
      </c>
      <c r="B202" s="8">
        <f>IFERROR(__xludf.DUMMYFUNCTION("""COMPUTED_VALUE"""),58.35)</f>
        <v>58.35</v>
      </c>
      <c r="C202" s="9">
        <f>IFERROR(__xludf.DUMMYFUNCTION("""COMPUTED_VALUE"""),42865.70833333333)</f>
        <v>42865.70833</v>
      </c>
      <c r="D202" s="8">
        <f>IFERROR(__xludf.DUMMYFUNCTION("""COMPUTED_VALUE"""),57.1)</f>
        <v>57.1</v>
      </c>
      <c r="E202" s="8">
        <f t="shared" si="4"/>
        <v>0.9785775493</v>
      </c>
      <c r="F202" s="10">
        <f t="shared" si="5"/>
        <v>1.021891419</v>
      </c>
      <c r="G202" s="5">
        <f t="shared" si="6"/>
        <v>0</v>
      </c>
      <c r="H202" s="8">
        <f t="shared" si="7"/>
        <v>114.7687734</v>
      </c>
      <c r="J202" s="8" t="str">
        <f t="shared" si="8"/>
        <v/>
      </c>
    </row>
    <row r="203">
      <c r="A203" s="9">
        <f>IFERROR(__xludf.DUMMYFUNCTION("""COMPUTED_VALUE"""),42866.70833333333)</f>
        <v>42866.70833</v>
      </c>
      <c r="B203" s="8">
        <f>IFERROR(__xludf.DUMMYFUNCTION("""COMPUTED_VALUE"""),57.55)</f>
        <v>57.55</v>
      </c>
      <c r="C203" s="9">
        <f>IFERROR(__xludf.DUMMYFUNCTION("""COMPUTED_VALUE"""),42866.70833333333)</f>
        <v>42866.70833</v>
      </c>
      <c r="D203" s="8">
        <f>IFERROR(__xludf.DUMMYFUNCTION("""COMPUTED_VALUE"""),56.75)</f>
        <v>56.75</v>
      </c>
      <c r="E203" s="8">
        <f t="shared" si="4"/>
        <v>0.9860990443</v>
      </c>
      <c r="F203" s="10">
        <f t="shared" si="5"/>
        <v>1.014096916</v>
      </c>
      <c r="G203" s="5">
        <f t="shared" si="6"/>
        <v>0</v>
      </c>
      <c r="H203" s="8">
        <f t="shared" si="7"/>
        <v>114.7687734</v>
      </c>
      <c r="J203" s="8" t="str">
        <f t="shared" si="8"/>
        <v/>
      </c>
    </row>
    <row r="204">
      <c r="A204" s="9">
        <f>IFERROR(__xludf.DUMMYFUNCTION("""COMPUTED_VALUE"""),42867.70833333333)</f>
        <v>42867.70833</v>
      </c>
      <c r="B204" s="8">
        <f>IFERROR(__xludf.DUMMYFUNCTION("""COMPUTED_VALUE"""),57.95)</f>
        <v>57.95</v>
      </c>
      <c r="C204" s="9">
        <f>IFERROR(__xludf.DUMMYFUNCTION("""COMPUTED_VALUE"""),42867.70833333333)</f>
        <v>42867.70833</v>
      </c>
      <c r="D204" s="8">
        <f>IFERROR(__xludf.DUMMYFUNCTION("""COMPUTED_VALUE"""),56.75)</f>
        <v>56.75</v>
      </c>
      <c r="E204" s="8">
        <f t="shared" si="4"/>
        <v>0.9792924935</v>
      </c>
      <c r="F204" s="10">
        <f t="shared" si="5"/>
        <v>1.021145374</v>
      </c>
      <c r="G204" s="5">
        <f t="shared" si="6"/>
        <v>0</v>
      </c>
      <c r="H204" s="8">
        <f t="shared" si="7"/>
        <v>114.7687734</v>
      </c>
      <c r="J204" s="8" t="str">
        <f t="shared" si="8"/>
        <v/>
      </c>
    </row>
    <row r="205">
      <c r="A205" s="9">
        <f>IFERROR(__xludf.DUMMYFUNCTION("""COMPUTED_VALUE"""),42870.70833333333)</f>
        <v>42870.70833</v>
      </c>
      <c r="B205" s="8">
        <f>IFERROR(__xludf.DUMMYFUNCTION("""COMPUTED_VALUE"""),59.2)</f>
        <v>59.2</v>
      </c>
      <c r="C205" s="9">
        <f>IFERROR(__xludf.DUMMYFUNCTION("""COMPUTED_VALUE"""),42870.70833333333)</f>
        <v>42870.70833</v>
      </c>
      <c r="D205" s="8">
        <f>IFERROR(__xludf.DUMMYFUNCTION("""COMPUTED_VALUE"""),58.15)</f>
        <v>58.15</v>
      </c>
      <c r="E205" s="8">
        <f t="shared" si="4"/>
        <v>0.9822635135</v>
      </c>
      <c r="F205" s="10">
        <f t="shared" si="5"/>
        <v>1.01805675</v>
      </c>
      <c r="G205" s="5">
        <f t="shared" si="6"/>
        <v>0</v>
      </c>
      <c r="H205" s="8">
        <f t="shared" si="7"/>
        <v>114.7687734</v>
      </c>
      <c r="J205" s="8" t="str">
        <f t="shared" si="8"/>
        <v/>
      </c>
    </row>
    <row r="206">
      <c r="A206" s="9">
        <f>IFERROR(__xludf.DUMMYFUNCTION("""COMPUTED_VALUE"""),42871.70833333333)</f>
        <v>42871.70833</v>
      </c>
      <c r="B206" s="8">
        <f>IFERROR(__xludf.DUMMYFUNCTION("""COMPUTED_VALUE"""),59.35)</f>
        <v>59.35</v>
      </c>
      <c r="C206" s="9">
        <f>IFERROR(__xludf.DUMMYFUNCTION("""COMPUTED_VALUE"""),42871.70833333333)</f>
        <v>42871.70833</v>
      </c>
      <c r="D206" s="8">
        <f>IFERROR(__xludf.DUMMYFUNCTION("""COMPUTED_VALUE"""),58.25)</f>
        <v>58.25</v>
      </c>
      <c r="E206" s="8">
        <f t="shared" si="4"/>
        <v>0.9814658804</v>
      </c>
      <c r="F206" s="10">
        <f t="shared" si="5"/>
        <v>1.01888412</v>
      </c>
      <c r="G206" s="5">
        <f t="shared" si="6"/>
        <v>0</v>
      </c>
      <c r="H206" s="8">
        <f t="shared" si="7"/>
        <v>114.7687734</v>
      </c>
      <c r="J206" s="8" t="str">
        <f t="shared" si="8"/>
        <v/>
      </c>
    </row>
    <row r="207">
      <c r="A207" s="9">
        <f>IFERROR(__xludf.DUMMYFUNCTION("""COMPUTED_VALUE"""),42872.70833333333)</f>
        <v>42872.70833</v>
      </c>
      <c r="B207" s="8">
        <f>IFERROR(__xludf.DUMMYFUNCTION("""COMPUTED_VALUE"""),58.5)</f>
        <v>58.5</v>
      </c>
      <c r="C207" s="9">
        <f>IFERROR(__xludf.DUMMYFUNCTION("""COMPUTED_VALUE"""),42872.70833333333)</f>
        <v>42872.70833</v>
      </c>
      <c r="D207" s="8">
        <f>IFERROR(__xludf.DUMMYFUNCTION("""COMPUTED_VALUE"""),57.5)</f>
        <v>57.5</v>
      </c>
      <c r="E207" s="8">
        <f t="shared" si="4"/>
        <v>0.9829059829</v>
      </c>
      <c r="F207" s="10">
        <f t="shared" si="5"/>
        <v>1.017391304</v>
      </c>
      <c r="G207" s="5">
        <f t="shared" si="6"/>
        <v>0</v>
      </c>
      <c r="H207" s="8">
        <f t="shared" si="7"/>
        <v>114.7687734</v>
      </c>
      <c r="J207" s="8" t="str">
        <f t="shared" si="8"/>
        <v/>
      </c>
    </row>
    <row r="208">
      <c r="A208" s="9">
        <f>IFERROR(__xludf.DUMMYFUNCTION("""COMPUTED_VALUE"""),42873.70833333333)</f>
        <v>42873.70833</v>
      </c>
      <c r="B208" s="8">
        <f>IFERROR(__xludf.DUMMYFUNCTION("""COMPUTED_VALUE"""),57.75)</f>
        <v>57.75</v>
      </c>
      <c r="C208" s="9">
        <f>IFERROR(__xludf.DUMMYFUNCTION("""COMPUTED_VALUE"""),42873.70833333333)</f>
        <v>42873.70833</v>
      </c>
      <c r="D208" s="8">
        <f>IFERROR(__xludf.DUMMYFUNCTION("""COMPUTED_VALUE"""),56.6)</f>
        <v>56.6</v>
      </c>
      <c r="E208" s="8">
        <f t="shared" si="4"/>
        <v>0.9800865801</v>
      </c>
      <c r="F208" s="10">
        <f t="shared" si="5"/>
        <v>1.020318021</v>
      </c>
      <c r="G208" s="5">
        <f t="shared" si="6"/>
        <v>0</v>
      </c>
      <c r="H208" s="8">
        <f t="shared" si="7"/>
        <v>114.7687734</v>
      </c>
      <c r="J208" s="8" t="str">
        <f t="shared" si="8"/>
        <v/>
      </c>
    </row>
    <row r="209">
      <c r="A209" s="9">
        <f>IFERROR(__xludf.DUMMYFUNCTION("""COMPUTED_VALUE"""),42874.70833333333)</f>
        <v>42874.70833</v>
      </c>
      <c r="B209" s="8">
        <f>IFERROR(__xludf.DUMMYFUNCTION("""COMPUTED_VALUE"""),58.0)</f>
        <v>58</v>
      </c>
      <c r="C209" s="9">
        <f>IFERROR(__xludf.DUMMYFUNCTION("""COMPUTED_VALUE"""),42874.70833333333)</f>
        <v>42874.70833</v>
      </c>
      <c r="D209" s="8">
        <f>IFERROR(__xludf.DUMMYFUNCTION("""COMPUTED_VALUE"""),57.0)</f>
        <v>57</v>
      </c>
      <c r="E209" s="8">
        <f t="shared" si="4"/>
        <v>0.9827586207</v>
      </c>
      <c r="F209" s="10">
        <f t="shared" si="5"/>
        <v>1.01754386</v>
      </c>
      <c r="G209" s="5">
        <f t="shared" si="6"/>
        <v>0</v>
      </c>
      <c r="H209" s="8">
        <f t="shared" si="7"/>
        <v>114.7687734</v>
      </c>
      <c r="J209" s="8" t="str">
        <f t="shared" si="8"/>
        <v/>
      </c>
    </row>
    <row r="210">
      <c r="A210" s="9">
        <f>IFERROR(__xludf.DUMMYFUNCTION("""COMPUTED_VALUE"""),42877.70833333333)</f>
        <v>42877.70833</v>
      </c>
      <c r="B210" s="8">
        <f>IFERROR(__xludf.DUMMYFUNCTION("""COMPUTED_VALUE"""),58.5)</f>
        <v>58.5</v>
      </c>
      <c r="C210" s="9">
        <f>IFERROR(__xludf.DUMMYFUNCTION("""COMPUTED_VALUE"""),42877.70833333333)</f>
        <v>42877.70833</v>
      </c>
      <c r="D210" s="8">
        <f>IFERROR(__xludf.DUMMYFUNCTION("""COMPUTED_VALUE"""),57.5)</f>
        <v>57.5</v>
      </c>
      <c r="E210" s="8">
        <f t="shared" si="4"/>
        <v>0.9829059829</v>
      </c>
      <c r="F210" s="10">
        <f t="shared" si="5"/>
        <v>1.017391304</v>
      </c>
      <c r="G210" s="5">
        <f t="shared" si="6"/>
        <v>0</v>
      </c>
      <c r="H210" s="8">
        <f t="shared" si="7"/>
        <v>114.7687734</v>
      </c>
      <c r="J210" s="8" t="str">
        <f t="shared" si="8"/>
        <v/>
      </c>
    </row>
    <row r="211">
      <c r="A211" s="9">
        <f>IFERROR(__xludf.DUMMYFUNCTION("""COMPUTED_VALUE"""),42878.70833333333)</f>
        <v>42878.70833</v>
      </c>
      <c r="B211" s="8">
        <f>IFERROR(__xludf.DUMMYFUNCTION("""COMPUTED_VALUE"""),61.2)</f>
        <v>61.2</v>
      </c>
      <c r="C211" s="9">
        <f>IFERROR(__xludf.DUMMYFUNCTION("""COMPUTED_VALUE"""),42878.70833333333)</f>
        <v>42878.70833</v>
      </c>
      <c r="D211" s="8">
        <f>IFERROR(__xludf.DUMMYFUNCTION("""COMPUTED_VALUE"""),60.15)</f>
        <v>60.15</v>
      </c>
      <c r="E211" s="8">
        <f t="shared" si="4"/>
        <v>0.9828431373</v>
      </c>
      <c r="F211" s="10">
        <f t="shared" si="5"/>
        <v>1.017456359</v>
      </c>
      <c r="G211" s="5">
        <f t="shared" si="6"/>
        <v>0</v>
      </c>
      <c r="H211" s="8">
        <f t="shared" si="7"/>
        <v>114.7687734</v>
      </c>
      <c r="J211" s="8" t="str">
        <f t="shared" si="8"/>
        <v/>
      </c>
    </row>
    <row r="212">
      <c r="A212" s="9">
        <f>IFERROR(__xludf.DUMMYFUNCTION("""COMPUTED_VALUE"""),42879.70833333333)</f>
        <v>42879.70833</v>
      </c>
      <c r="B212" s="8">
        <f>IFERROR(__xludf.DUMMYFUNCTION("""COMPUTED_VALUE"""),62.1)</f>
        <v>62.1</v>
      </c>
      <c r="C212" s="9">
        <f>IFERROR(__xludf.DUMMYFUNCTION("""COMPUTED_VALUE"""),42879.70833333333)</f>
        <v>42879.70833</v>
      </c>
      <c r="D212" s="8">
        <f>IFERROR(__xludf.DUMMYFUNCTION("""COMPUTED_VALUE"""),61.7)</f>
        <v>61.7</v>
      </c>
      <c r="E212" s="8">
        <f t="shared" si="4"/>
        <v>0.9935587762</v>
      </c>
      <c r="F212" s="10">
        <f t="shared" si="5"/>
        <v>1.006482982</v>
      </c>
      <c r="G212" s="5">
        <f t="shared" si="6"/>
        <v>0</v>
      </c>
      <c r="H212" s="8">
        <f t="shared" si="7"/>
        <v>114.7687734</v>
      </c>
      <c r="J212" s="8" t="str">
        <f t="shared" si="8"/>
        <v/>
      </c>
    </row>
    <row r="213">
      <c r="A213" s="9">
        <f>IFERROR(__xludf.DUMMYFUNCTION("""COMPUTED_VALUE"""),42881.70833333333)</f>
        <v>42881.70833</v>
      </c>
      <c r="B213" s="8">
        <f>IFERROR(__xludf.DUMMYFUNCTION("""COMPUTED_VALUE"""),61.25)</f>
        <v>61.25</v>
      </c>
      <c r="C213" s="9">
        <f>IFERROR(__xludf.DUMMYFUNCTION("""COMPUTED_VALUE"""),42881.70833333333)</f>
        <v>42881.70833</v>
      </c>
      <c r="D213" s="8">
        <f>IFERROR(__xludf.DUMMYFUNCTION("""COMPUTED_VALUE"""),60.8)</f>
        <v>60.8</v>
      </c>
      <c r="E213" s="8">
        <f t="shared" si="4"/>
        <v>0.9926530612</v>
      </c>
      <c r="F213" s="10">
        <f t="shared" si="5"/>
        <v>1.007401316</v>
      </c>
      <c r="G213" s="5">
        <f t="shared" si="6"/>
        <v>0</v>
      </c>
      <c r="H213" s="8">
        <f t="shared" si="7"/>
        <v>114.7687734</v>
      </c>
      <c r="J213" s="8" t="str">
        <f t="shared" si="8"/>
        <v/>
      </c>
    </row>
    <row r="214">
      <c r="A214" s="9">
        <f>IFERROR(__xludf.DUMMYFUNCTION("""COMPUTED_VALUE"""),42884.70833333333)</f>
        <v>42884.70833</v>
      </c>
      <c r="B214" s="8">
        <f>IFERROR(__xludf.DUMMYFUNCTION("""COMPUTED_VALUE"""),60.6)</f>
        <v>60.6</v>
      </c>
      <c r="C214" s="9">
        <f>IFERROR(__xludf.DUMMYFUNCTION("""COMPUTED_VALUE"""),42884.70833333333)</f>
        <v>42884.70833</v>
      </c>
      <c r="D214" s="8">
        <f>IFERROR(__xludf.DUMMYFUNCTION("""COMPUTED_VALUE"""),59.7)</f>
        <v>59.7</v>
      </c>
      <c r="E214" s="8">
        <f t="shared" si="4"/>
        <v>0.9851485149</v>
      </c>
      <c r="F214" s="10">
        <f t="shared" si="5"/>
        <v>1.015075377</v>
      </c>
      <c r="G214" s="5">
        <f t="shared" si="6"/>
        <v>0</v>
      </c>
      <c r="H214" s="8">
        <f t="shared" si="7"/>
        <v>114.7687734</v>
      </c>
      <c r="J214" s="8" t="str">
        <f t="shared" si="8"/>
        <v/>
      </c>
    </row>
    <row r="215">
      <c r="A215" s="9">
        <f>IFERROR(__xludf.DUMMYFUNCTION("""COMPUTED_VALUE"""),42885.70833333333)</f>
        <v>42885.70833</v>
      </c>
      <c r="B215" s="8">
        <f>IFERROR(__xludf.DUMMYFUNCTION("""COMPUTED_VALUE"""),60.65)</f>
        <v>60.65</v>
      </c>
      <c r="C215" s="9">
        <f>IFERROR(__xludf.DUMMYFUNCTION("""COMPUTED_VALUE"""),42885.70833333333)</f>
        <v>42885.70833</v>
      </c>
      <c r="D215" s="8">
        <f>IFERROR(__xludf.DUMMYFUNCTION("""COMPUTED_VALUE"""),59.85)</f>
        <v>59.85</v>
      </c>
      <c r="E215" s="8">
        <f t="shared" si="4"/>
        <v>0.9868095631</v>
      </c>
      <c r="F215" s="10">
        <f t="shared" si="5"/>
        <v>1.01336675</v>
      </c>
      <c r="G215" s="5">
        <f t="shared" si="6"/>
        <v>0</v>
      </c>
      <c r="H215" s="8">
        <f t="shared" si="7"/>
        <v>114.7687734</v>
      </c>
      <c r="J215" s="8" t="str">
        <f t="shared" si="8"/>
        <v/>
      </c>
    </row>
    <row r="216">
      <c r="A216" s="9">
        <f>IFERROR(__xludf.DUMMYFUNCTION("""COMPUTED_VALUE"""),42886.70833333333)</f>
        <v>42886.70833</v>
      </c>
      <c r="B216" s="8">
        <f>IFERROR(__xludf.DUMMYFUNCTION("""COMPUTED_VALUE"""),63.4)</f>
        <v>63.4</v>
      </c>
      <c r="C216" s="9">
        <f>IFERROR(__xludf.DUMMYFUNCTION("""COMPUTED_VALUE"""),42886.70833333333)</f>
        <v>42886.70833</v>
      </c>
      <c r="D216" s="8">
        <f>IFERROR(__xludf.DUMMYFUNCTION("""COMPUTED_VALUE"""),63.7)</f>
        <v>63.7</v>
      </c>
      <c r="E216" s="8">
        <f t="shared" si="4"/>
        <v>1.004731861</v>
      </c>
      <c r="F216" s="10">
        <f t="shared" si="5"/>
        <v>0.9952904239</v>
      </c>
      <c r="G216" s="5">
        <f t="shared" si="6"/>
        <v>0</v>
      </c>
      <c r="H216" s="8">
        <f t="shared" si="7"/>
        <v>114.7687734</v>
      </c>
      <c r="J216" s="8" t="str">
        <f t="shared" si="8"/>
        <v/>
      </c>
    </row>
    <row r="217">
      <c r="A217" s="9">
        <f>IFERROR(__xludf.DUMMYFUNCTION("""COMPUTED_VALUE"""),42887.70833333333)</f>
        <v>42887.70833</v>
      </c>
      <c r="B217" s="8">
        <f>IFERROR(__xludf.DUMMYFUNCTION("""COMPUTED_VALUE"""),64.05)</f>
        <v>64.05</v>
      </c>
      <c r="C217" s="9">
        <f>IFERROR(__xludf.DUMMYFUNCTION("""COMPUTED_VALUE"""),42887.70833333333)</f>
        <v>42887.70833</v>
      </c>
      <c r="D217" s="8">
        <f>IFERROR(__xludf.DUMMYFUNCTION("""COMPUTED_VALUE"""),63.6)</f>
        <v>63.6</v>
      </c>
      <c r="E217" s="8">
        <f t="shared" si="4"/>
        <v>0.9929742389</v>
      </c>
      <c r="F217" s="10">
        <f t="shared" si="5"/>
        <v>1.007075472</v>
      </c>
      <c r="G217" s="5">
        <f t="shared" si="6"/>
        <v>0</v>
      </c>
      <c r="H217" s="8">
        <f t="shared" si="7"/>
        <v>114.7687734</v>
      </c>
      <c r="J217" s="8" t="str">
        <f t="shared" si="8"/>
        <v/>
      </c>
    </row>
    <row r="218">
      <c r="A218" s="9">
        <f>IFERROR(__xludf.DUMMYFUNCTION("""COMPUTED_VALUE"""),42888.70833333333)</f>
        <v>42888.70833</v>
      </c>
      <c r="B218" s="8">
        <f>IFERROR(__xludf.DUMMYFUNCTION("""COMPUTED_VALUE"""),64.05)</f>
        <v>64.05</v>
      </c>
      <c r="C218" s="9">
        <f>IFERROR(__xludf.DUMMYFUNCTION("""COMPUTED_VALUE"""),42888.70833333333)</f>
        <v>42888.70833</v>
      </c>
      <c r="D218" s="8">
        <f>IFERROR(__xludf.DUMMYFUNCTION("""COMPUTED_VALUE"""),64.35)</f>
        <v>64.35</v>
      </c>
      <c r="E218" s="8">
        <f t="shared" si="4"/>
        <v>1.004683841</v>
      </c>
      <c r="F218" s="10">
        <f t="shared" si="5"/>
        <v>0.9953379953</v>
      </c>
      <c r="G218" s="5">
        <f t="shared" si="6"/>
        <v>0</v>
      </c>
      <c r="H218" s="8">
        <f t="shared" si="7"/>
        <v>114.7687734</v>
      </c>
      <c r="J218" s="8" t="str">
        <f t="shared" si="8"/>
        <v/>
      </c>
    </row>
    <row r="219">
      <c r="A219" s="9">
        <f>IFERROR(__xludf.DUMMYFUNCTION("""COMPUTED_VALUE"""),42891.70833333333)</f>
        <v>42891.70833</v>
      </c>
      <c r="B219" s="8">
        <f>IFERROR(__xludf.DUMMYFUNCTION("""COMPUTED_VALUE"""),63.6)</f>
        <v>63.6</v>
      </c>
      <c r="C219" s="9">
        <f>IFERROR(__xludf.DUMMYFUNCTION("""COMPUTED_VALUE"""),42891.70833333333)</f>
        <v>42891.70833</v>
      </c>
      <c r="D219" s="8">
        <f>IFERROR(__xludf.DUMMYFUNCTION("""COMPUTED_VALUE"""),63.15)</f>
        <v>63.15</v>
      </c>
      <c r="E219" s="8">
        <f t="shared" si="4"/>
        <v>0.9929245283</v>
      </c>
      <c r="F219" s="10">
        <f t="shared" si="5"/>
        <v>1.007125891</v>
      </c>
      <c r="G219" s="5">
        <f t="shared" si="6"/>
        <v>0</v>
      </c>
      <c r="H219" s="8">
        <f t="shared" si="7"/>
        <v>114.7687734</v>
      </c>
      <c r="J219" s="8" t="str">
        <f t="shared" si="8"/>
        <v/>
      </c>
    </row>
    <row r="220">
      <c r="A220" s="9">
        <f>IFERROR(__xludf.DUMMYFUNCTION("""COMPUTED_VALUE"""),42893.70833333333)</f>
        <v>42893.70833</v>
      </c>
      <c r="B220" s="8">
        <f>IFERROR(__xludf.DUMMYFUNCTION("""COMPUTED_VALUE"""),62.95)</f>
        <v>62.95</v>
      </c>
      <c r="C220" s="9">
        <f>IFERROR(__xludf.DUMMYFUNCTION("""COMPUTED_VALUE"""),42893.70833333333)</f>
        <v>42893.70833</v>
      </c>
      <c r="D220" s="8">
        <f>IFERROR(__xludf.DUMMYFUNCTION("""COMPUTED_VALUE"""),63.3)</f>
        <v>63.3</v>
      </c>
      <c r="E220" s="8">
        <f t="shared" si="4"/>
        <v>1.005559968</v>
      </c>
      <c r="F220" s="10">
        <f t="shared" si="5"/>
        <v>0.9944707741</v>
      </c>
      <c r="G220" s="5">
        <f t="shared" si="6"/>
        <v>0</v>
      </c>
      <c r="H220" s="8">
        <f t="shared" si="7"/>
        <v>114.7687734</v>
      </c>
      <c r="J220" s="8" t="str">
        <f t="shared" si="8"/>
        <v/>
      </c>
    </row>
    <row r="221">
      <c r="A221" s="9">
        <f>IFERROR(__xludf.DUMMYFUNCTION("""COMPUTED_VALUE"""),42894.70833333333)</f>
        <v>42894.70833</v>
      </c>
      <c r="B221" s="8">
        <f>IFERROR(__xludf.DUMMYFUNCTION("""COMPUTED_VALUE"""),63.7)</f>
        <v>63.7</v>
      </c>
      <c r="C221" s="9">
        <f>IFERROR(__xludf.DUMMYFUNCTION("""COMPUTED_VALUE"""),42894.70833333333)</f>
        <v>42894.70833</v>
      </c>
      <c r="D221" s="8">
        <f>IFERROR(__xludf.DUMMYFUNCTION("""COMPUTED_VALUE"""),63.5)</f>
        <v>63.5</v>
      </c>
      <c r="E221" s="8">
        <f t="shared" si="4"/>
        <v>0.9968602826</v>
      </c>
      <c r="F221" s="10">
        <f t="shared" si="5"/>
        <v>1.003149606</v>
      </c>
      <c r="G221" s="5">
        <f t="shared" si="6"/>
        <v>0</v>
      </c>
      <c r="H221" s="8">
        <f t="shared" si="7"/>
        <v>114.7687734</v>
      </c>
      <c r="J221" s="8" t="str">
        <f t="shared" si="8"/>
        <v/>
      </c>
    </row>
    <row r="222">
      <c r="A222" s="9">
        <f>IFERROR(__xludf.DUMMYFUNCTION("""COMPUTED_VALUE"""),42895.70833333333)</f>
        <v>42895.70833</v>
      </c>
      <c r="B222" s="8">
        <f>IFERROR(__xludf.DUMMYFUNCTION("""COMPUTED_VALUE"""),63.4)</f>
        <v>63.4</v>
      </c>
      <c r="C222" s="9">
        <f>IFERROR(__xludf.DUMMYFUNCTION("""COMPUTED_VALUE"""),42895.70833333333)</f>
        <v>42895.70833</v>
      </c>
      <c r="D222" s="8">
        <f>IFERROR(__xludf.DUMMYFUNCTION("""COMPUTED_VALUE"""),63.45)</f>
        <v>63.45</v>
      </c>
      <c r="E222" s="8">
        <f t="shared" si="4"/>
        <v>1.000788644</v>
      </c>
      <c r="F222" s="10">
        <f t="shared" si="5"/>
        <v>0.9992119779</v>
      </c>
      <c r="G222" s="5">
        <f t="shared" si="6"/>
        <v>0</v>
      </c>
      <c r="H222" s="8">
        <f t="shared" si="7"/>
        <v>114.7687734</v>
      </c>
      <c r="J222" s="8" t="str">
        <f t="shared" si="8"/>
        <v/>
      </c>
    </row>
    <row r="223">
      <c r="A223" s="9">
        <f>IFERROR(__xludf.DUMMYFUNCTION("""COMPUTED_VALUE"""),42898.70833333333)</f>
        <v>42898.70833</v>
      </c>
      <c r="B223" s="8">
        <f>IFERROR(__xludf.DUMMYFUNCTION("""COMPUTED_VALUE"""),63.1)</f>
        <v>63.1</v>
      </c>
      <c r="C223" s="9">
        <f>IFERROR(__xludf.DUMMYFUNCTION("""COMPUTED_VALUE"""),42898.70833333333)</f>
        <v>42898.70833</v>
      </c>
      <c r="D223" s="8">
        <f>IFERROR(__xludf.DUMMYFUNCTION("""COMPUTED_VALUE"""),63.0)</f>
        <v>63</v>
      </c>
      <c r="E223" s="8">
        <f t="shared" si="4"/>
        <v>0.9984152139</v>
      </c>
      <c r="F223" s="10">
        <f t="shared" si="5"/>
        <v>1.001587302</v>
      </c>
      <c r="G223" s="5">
        <f t="shared" si="6"/>
        <v>0</v>
      </c>
      <c r="H223" s="8">
        <f t="shared" si="7"/>
        <v>114.7687734</v>
      </c>
      <c r="J223" s="8" t="str">
        <f t="shared" si="8"/>
        <v/>
      </c>
    </row>
    <row r="224">
      <c r="A224" s="9">
        <f>IFERROR(__xludf.DUMMYFUNCTION("""COMPUTED_VALUE"""),42899.70833333333)</f>
        <v>42899.70833</v>
      </c>
      <c r="B224" s="8">
        <f>IFERROR(__xludf.DUMMYFUNCTION("""COMPUTED_VALUE"""),63.05)</f>
        <v>63.05</v>
      </c>
      <c r="C224" s="9">
        <f>IFERROR(__xludf.DUMMYFUNCTION("""COMPUTED_VALUE"""),42899.70833333333)</f>
        <v>42899.70833</v>
      </c>
      <c r="D224" s="8">
        <f>IFERROR(__xludf.DUMMYFUNCTION("""COMPUTED_VALUE"""),63.0)</f>
        <v>63</v>
      </c>
      <c r="E224" s="8">
        <f t="shared" si="4"/>
        <v>0.9992069786</v>
      </c>
      <c r="F224" s="10">
        <f t="shared" si="5"/>
        <v>1.000793651</v>
      </c>
      <c r="G224" s="5">
        <f t="shared" si="6"/>
        <v>0</v>
      </c>
      <c r="H224" s="8">
        <f t="shared" si="7"/>
        <v>114.7687734</v>
      </c>
      <c r="J224" s="8" t="str">
        <f t="shared" si="8"/>
        <v/>
      </c>
    </row>
    <row r="225">
      <c r="A225" s="9">
        <f>IFERROR(__xludf.DUMMYFUNCTION("""COMPUTED_VALUE"""),42900.70833333333)</f>
        <v>42900.70833</v>
      </c>
      <c r="B225" s="8">
        <f>IFERROR(__xludf.DUMMYFUNCTION("""COMPUTED_VALUE"""),62.2)</f>
        <v>62.2</v>
      </c>
      <c r="C225" s="9">
        <f>IFERROR(__xludf.DUMMYFUNCTION("""COMPUTED_VALUE"""),42900.70833333333)</f>
        <v>42900.70833</v>
      </c>
      <c r="D225" s="8">
        <f>IFERROR(__xludf.DUMMYFUNCTION("""COMPUTED_VALUE"""),62.0)</f>
        <v>62</v>
      </c>
      <c r="E225" s="8">
        <f t="shared" si="4"/>
        <v>0.9967845659</v>
      </c>
      <c r="F225" s="10">
        <f t="shared" si="5"/>
        <v>1.003225806</v>
      </c>
      <c r="G225" s="5">
        <f t="shared" si="6"/>
        <v>0</v>
      </c>
      <c r="H225" s="8">
        <f t="shared" si="7"/>
        <v>114.7687734</v>
      </c>
      <c r="J225" s="8" t="str">
        <f t="shared" si="8"/>
        <v/>
      </c>
    </row>
    <row r="226">
      <c r="A226" s="9">
        <f>IFERROR(__xludf.DUMMYFUNCTION("""COMPUTED_VALUE"""),42901.70833333333)</f>
        <v>42901.70833</v>
      </c>
      <c r="B226" s="8">
        <f>IFERROR(__xludf.DUMMYFUNCTION("""COMPUTED_VALUE"""),61.0)</f>
        <v>61</v>
      </c>
      <c r="C226" s="9">
        <f>IFERROR(__xludf.DUMMYFUNCTION("""COMPUTED_VALUE"""),42901.70833333333)</f>
        <v>42901.70833</v>
      </c>
      <c r="D226" s="8">
        <f>IFERROR(__xludf.DUMMYFUNCTION("""COMPUTED_VALUE"""),61.1)</f>
        <v>61.1</v>
      </c>
      <c r="E226" s="8">
        <f t="shared" si="4"/>
        <v>1.001639344</v>
      </c>
      <c r="F226" s="10">
        <f t="shared" si="5"/>
        <v>0.9983633388</v>
      </c>
      <c r="G226" s="5">
        <f t="shared" si="6"/>
        <v>0</v>
      </c>
      <c r="H226" s="8">
        <f t="shared" si="7"/>
        <v>114.7687734</v>
      </c>
      <c r="J226" s="8" t="str">
        <f t="shared" si="8"/>
        <v/>
      </c>
    </row>
    <row r="227">
      <c r="A227" s="9">
        <f>IFERROR(__xludf.DUMMYFUNCTION("""COMPUTED_VALUE"""),42902.70833333333)</f>
        <v>42902.70833</v>
      </c>
      <c r="B227" s="8">
        <f>IFERROR(__xludf.DUMMYFUNCTION("""COMPUTED_VALUE"""),60.7)</f>
        <v>60.7</v>
      </c>
      <c r="C227" s="9">
        <f>IFERROR(__xludf.DUMMYFUNCTION("""COMPUTED_VALUE"""),42902.70833333333)</f>
        <v>42902.70833</v>
      </c>
      <c r="D227" s="8">
        <f>IFERROR(__xludf.DUMMYFUNCTION("""COMPUTED_VALUE"""),60.7)</f>
        <v>60.7</v>
      </c>
      <c r="E227" s="8">
        <f t="shared" si="4"/>
        <v>1</v>
      </c>
      <c r="F227" s="10">
        <f t="shared" si="5"/>
        <v>1</v>
      </c>
      <c r="G227" s="5">
        <f t="shared" si="6"/>
        <v>0</v>
      </c>
      <c r="H227" s="8">
        <f t="shared" si="7"/>
        <v>114.7687734</v>
      </c>
      <c r="J227" s="8" t="str">
        <f t="shared" si="8"/>
        <v/>
      </c>
    </row>
    <row r="228">
      <c r="A228" s="9">
        <f>IFERROR(__xludf.DUMMYFUNCTION("""COMPUTED_VALUE"""),42905.70833333333)</f>
        <v>42905.70833</v>
      </c>
      <c r="B228" s="8">
        <f>IFERROR(__xludf.DUMMYFUNCTION("""COMPUTED_VALUE"""),61.8)</f>
        <v>61.8</v>
      </c>
      <c r="C228" s="9">
        <f>IFERROR(__xludf.DUMMYFUNCTION("""COMPUTED_VALUE"""),42905.70833333333)</f>
        <v>42905.70833</v>
      </c>
      <c r="D228" s="8">
        <f>IFERROR(__xludf.DUMMYFUNCTION("""COMPUTED_VALUE"""),61.3)</f>
        <v>61.3</v>
      </c>
      <c r="E228" s="8">
        <f t="shared" si="4"/>
        <v>0.9919093851</v>
      </c>
      <c r="F228" s="10">
        <f t="shared" si="5"/>
        <v>1.008156607</v>
      </c>
      <c r="G228" s="5">
        <f t="shared" si="6"/>
        <v>0</v>
      </c>
      <c r="H228" s="8">
        <f t="shared" si="7"/>
        <v>114.7687734</v>
      </c>
      <c r="J228" s="8" t="str">
        <f t="shared" si="8"/>
        <v/>
      </c>
    </row>
    <row r="229">
      <c r="A229" s="9">
        <f>IFERROR(__xludf.DUMMYFUNCTION("""COMPUTED_VALUE"""),42906.70833333333)</f>
        <v>42906.70833</v>
      </c>
      <c r="B229" s="8">
        <f>IFERROR(__xludf.DUMMYFUNCTION("""COMPUTED_VALUE"""),62.1)</f>
        <v>62.1</v>
      </c>
      <c r="C229" s="9">
        <f>IFERROR(__xludf.DUMMYFUNCTION("""COMPUTED_VALUE"""),42906.70833333333)</f>
        <v>42906.70833</v>
      </c>
      <c r="D229" s="8">
        <f>IFERROR(__xludf.DUMMYFUNCTION("""COMPUTED_VALUE"""),61.5)</f>
        <v>61.5</v>
      </c>
      <c r="E229" s="8">
        <f t="shared" si="4"/>
        <v>0.9903381643</v>
      </c>
      <c r="F229" s="10">
        <f t="shared" si="5"/>
        <v>1.009756098</v>
      </c>
      <c r="G229" s="5">
        <f t="shared" si="6"/>
        <v>0</v>
      </c>
      <c r="H229" s="8">
        <f t="shared" si="7"/>
        <v>114.7687734</v>
      </c>
      <c r="J229" s="8" t="str">
        <f t="shared" si="8"/>
        <v/>
      </c>
    </row>
    <row r="230">
      <c r="A230" s="9">
        <f>IFERROR(__xludf.DUMMYFUNCTION("""COMPUTED_VALUE"""),42907.70833333333)</f>
        <v>42907.70833</v>
      </c>
      <c r="B230" s="8">
        <f>IFERROR(__xludf.DUMMYFUNCTION("""COMPUTED_VALUE"""),62.8)</f>
        <v>62.8</v>
      </c>
      <c r="C230" s="9">
        <f>IFERROR(__xludf.DUMMYFUNCTION("""COMPUTED_VALUE"""),42907.70833333333)</f>
        <v>42907.70833</v>
      </c>
      <c r="D230" s="8">
        <f>IFERROR(__xludf.DUMMYFUNCTION("""COMPUTED_VALUE"""),62.25)</f>
        <v>62.25</v>
      </c>
      <c r="E230" s="8">
        <f t="shared" si="4"/>
        <v>0.9912420382</v>
      </c>
      <c r="F230" s="10">
        <f t="shared" si="5"/>
        <v>1.008835341</v>
      </c>
      <c r="G230" s="5">
        <f t="shared" si="6"/>
        <v>0</v>
      </c>
      <c r="H230" s="8">
        <f t="shared" si="7"/>
        <v>114.7687734</v>
      </c>
      <c r="J230" s="8" t="str">
        <f t="shared" si="8"/>
        <v/>
      </c>
    </row>
    <row r="231">
      <c r="A231" s="9">
        <f>IFERROR(__xludf.DUMMYFUNCTION("""COMPUTED_VALUE"""),42908.70833333333)</f>
        <v>42908.70833</v>
      </c>
      <c r="B231" s="8">
        <f>IFERROR(__xludf.DUMMYFUNCTION("""COMPUTED_VALUE"""),63.85)</f>
        <v>63.85</v>
      </c>
      <c r="C231" s="9">
        <f>IFERROR(__xludf.DUMMYFUNCTION("""COMPUTED_VALUE"""),42908.70833333333)</f>
        <v>42908.70833</v>
      </c>
      <c r="D231" s="8">
        <f>IFERROR(__xludf.DUMMYFUNCTION("""COMPUTED_VALUE"""),63.05)</f>
        <v>63.05</v>
      </c>
      <c r="E231" s="8">
        <f t="shared" si="4"/>
        <v>0.9874706343</v>
      </c>
      <c r="F231" s="10">
        <f t="shared" si="5"/>
        <v>1.012688343</v>
      </c>
      <c r="G231" s="5">
        <f t="shared" si="6"/>
        <v>0</v>
      </c>
      <c r="H231" s="8">
        <f t="shared" si="7"/>
        <v>114.7687734</v>
      </c>
      <c r="J231" s="8" t="str">
        <f t="shared" si="8"/>
        <v/>
      </c>
    </row>
    <row r="232">
      <c r="A232" s="9">
        <f>IFERROR(__xludf.DUMMYFUNCTION("""COMPUTED_VALUE"""),42912.70833333333)</f>
        <v>42912.70833</v>
      </c>
      <c r="B232" s="8">
        <f>IFERROR(__xludf.DUMMYFUNCTION("""COMPUTED_VALUE"""),63.6)</f>
        <v>63.6</v>
      </c>
      <c r="C232" s="9">
        <f>IFERROR(__xludf.DUMMYFUNCTION("""COMPUTED_VALUE"""),42912.70833333333)</f>
        <v>42912.70833</v>
      </c>
      <c r="D232" s="8">
        <f>IFERROR(__xludf.DUMMYFUNCTION("""COMPUTED_VALUE"""),63.0)</f>
        <v>63</v>
      </c>
      <c r="E232" s="8">
        <f t="shared" si="4"/>
        <v>0.9905660377</v>
      </c>
      <c r="F232" s="10">
        <f t="shared" si="5"/>
        <v>1.00952381</v>
      </c>
      <c r="G232" s="5">
        <f t="shared" si="6"/>
        <v>0</v>
      </c>
      <c r="H232" s="8">
        <f t="shared" si="7"/>
        <v>114.7687734</v>
      </c>
      <c r="J232" s="8" t="str">
        <f t="shared" si="8"/>
        <v/>
      </c>
    </row>
    <row r="233">
      <c r="A233" s="9">
        <f>IFERROR(__xludf.DUMMYFUNCTION("""COMPUTED_VALUE"""),42913.70833333333)</f>
        <v>42913.70833</v>
      </c>
      <c r="B233" s="8">
        <f>IFERROR(__xludf.DUMMYFUNCTION("""COMPUTED_VALUE"""),62.5)</f>
        <v>62.5</v>
      </c>
      <c r="C233" s="9">
        <f>IFERROR(__xludf.DUMMYFUNCTION("""COMPUTED_VALUE"""),42913.70833333333)</f>
        <v>42913.70833</v>
      </c>
      <c r="D233" s="8">
        <f>IFERROR(__xludf.DUMMYFUNCTION("""COMPUTED_VALUE"""),62.0)</f>
        <v>62</v>
      </c>
      <c r="E233" s="8">
        <f t="shared" si="4"/>
        <v>0.992</v>
      </c>
      <c r="F233" s="10">
        <f t="shared" si="5"/>
        <v>1.008064516</v>
      </c>
      <c r="G233" s="5">
        <f t="shared" si="6"/>
        <v>0</v>
      </c>
      <c r="H233" s="8">
        <f t="shared" si="7"/>
        <v>114.7687734</v>
      </c>
      <c r="J233" s="8" t="str">
        <f t="shared" si="8"/>
        <v/>
      </c>
    </row>
    <row r="234">
      <c r="A234" s="9">
        <f>IFERROR(__xludf.DUMMYFUNCTION("""COMPUTED_VALUE"""),42914.70833333333)</f>
        <v>42914.70833</v>
      </c>
      <c r="B234" s="8">
        <f>IFERROR(__xludf.DUMMYFUNCTION("""COMPUTED_VALUE"""),62.3)</f>
        <v>62.3</v>
      </c>
      <c r="C234" s="9">
        <f>IFERROR(__xludf.DUMMYFUNCTION("""COMPUTED_VALUE"""),42914.70833333333)</f>
        <v>42914.70833</v>
      </c>
      <c r="D234" s="8">
        <f>IFERROR(__xludf.DUMMYFUNCTION("""COMPUTED_VALUE"""),61.7)</f>
        <v>61.7</v>
      </c>
      <c r="E234" s="8">
        <f t="shared" si="4"/>
        <v>0.9903691814</v>
      </c>
      <c r="F234" s="10">
        <f t="shared" si="5"/>
        <v>1.009724473</v>
      </c>
      <c r="G234" s="5">
        <f t="shared" si="6"/>
        <v>0</v>
      </c>
      <c r="H234" s="8">
        <f t="shared" si="7"/>
        <v>114.7687734</v>
      </c>
      <c r="J234" s="8" t="str">
        <f t="shared" si="8"/>
        <v/>
      </c>
    </row>
    <row r="235">
      <c r="A235" s="9">
        <f>IFERROR(__xludf.DUMMYFUNCTION("""COMPUTED_VALUE"""),42915.70833333333)</f>
        <v>42915.70833</v>
      </c>
      <c r="B235" s="8">
        <f>IFERROR(__xludf.DUMMYFUNCTION("""COMPUTED_VALUE"""),61.1)</f>
        <v>61.1</v>
      </c>
      <c r="C235" s="9">
        <f>IFERROR(__xludf.DUMMYFUNCTION("""COMPUTED_VALUE"""),42915.70833333333)</f>
        <v>42915.70833</v>
      </c>
      <c r="D235" s="8">
        <f>IFERROR(__xludf.DUMMYFUNCTION("""COMPUTED_VALUE"""),60.45)</f>
        <v>60.45</v>
      </c>
      <c r="E235" s="8">
        <f t="shared" si="4"/>
        <v>0.9893617021</v>
      </c>
      <c r="F235" s="10">
        <f t="shared" si="5"/>
        <v>1.010752688</v>
      </c>
      <c r="G235" s="5">
        <f t="shared" si="6"/>
        <v>0</v>
      </c>
      <c r="H235" s="8">
        <f t="shared" si="7"/>
        <v>114.7687734</v>
      </c>
      <c r="J235" s="8" t="str">
        <f t="shared" si="8"/>
        <v/>
      </c>
    </row>
    <row r="236">
      <c r="A236" s="9">
        <f>IFERROR(__xludf.DUMMYFUNCTION("""COMPUTED_VALUE"""),42916.70833333333)</f>
        <v>42916.70833</v>
      </c>
      <c r="B236" s="8">
        <f>IFERROR(__xludf.DUMMYFUNCTION("""COMPUTED_VALUE"""),60.25)</f>
        <v>60.25</v>
      </c>
      <c r="C236" s="9">
        <f>IFERROR(__xludf.DUMMYFUNCTION("""COMPUTED_VALUE"""),42916.70833333333)</f>
        <v>42916.70833</v>
      </c>
      <c r="D236" s="8">
        <f>IFERROR(__xludf.DUMMYFUNCTION("""COMPUTED_VALUE"""),59.6)</f>
        <v>59.6</v>
      </c>
      <c r="E236" s="8">
        <f t="shared" si="4"/>
        <v>0.9892116183</v>
      </c>
      <c r="F236" s="10">
        <f t="shared" si="5"/>
        <v>1.01090604</v>
      </c>
      <c r="G236" s="5">
        <f t="shared" si="6"/>
        <v>0</v>
      </c>
      <c r="H236" s="8">
        <f t="shared" si="7"/>
        <v>114.7687734</v>
      </c>
      <c r="J236" s="8" t="str">
        <f t="shared" si="8"/>
        <v/>
      </c>
    </row>
    <row r="237">
      <c r="A237" s="9">
        <f>IFERROR(__xludf.DUMMYFUNCTION("""COMPUTED_VALUE"""),42919.70833333333)</f>
        <v>42919.70833</v>
      </c>
      <c r="B237" s="8">
        <f>IFERROR(__xludf.DUMMYFUNCTION("""COMPUTED_VALUE"""),61.05)</f>
        <v>61.05</v>
      </c>
      <c r="C237" s="9">
        <f>IFERROR(__xludf.DUMMYFUNCTION("""COMPUTED_VALUE"""),42919.70833333333)</f>
        <v>42919.70833</v>
      </c>
      <c r="D237" s="8">
        <f>IFERROR(__xludf.DUMMYFUNCTION("""COMPUTED_VALUE"""),60.65)</f>
        <v>60.65</v>
      </c>
      <c r="E237" s="8">
        <f t="shared" si="4"/>
        <v>0.9934479934</v>
      </c>
      <c r="F237" s="10">
        <f t="shared" si="5"/>
        <v>1.006595218</v>
      </c>
      <c r="G237" s="5">
        <f t="shared" si="6"/>
        <v>0</v>
      </c>
      <c r="H237" s="8">
        <f t="shared" si="7"/>
        <v>114.7687734</v>
      </c>
      <c r="J237" s="8" t="str">
        <f t="shared" si="8"/>
        <v/>
      </c>
    </row>
    <row r="238">
      <c r="A238" s="9">
        <f>IFERROR(__xludf.DUMMYFUNCTION("""COMPUTED_VALUE"""),42920.70833333333)</f>
        <v>42920.70833</v>
      </c>
      <c r="B238" s="8">
        <f>IFERROR(__xludf.DUMMYFUNCTION("""COMPUTED_VALUE"""),60.85)</f>
        <v>60.85</v>
      </c>
      <c r="C238" s="9">
        <f>IFERROR(__xludf.DUMMYFUNCTION("""COMPUTED_VALUE"""),42920.70833333333)</f>
        <v>42920.70833</v>
      </c>
      <c r="D238" s="8">
        <f>IFERROR(__xludf.DUMMYFUNCTION("""COMPUTED_VALUE"""),60.0)</f>
        <v>60</v>
      </c>
      <c r="E238" s="8">
        <f t="shared" si="4"/>
        <v>0.9860312243</v>
      </c>
      <c r="F238" s="10">
        <f t="shared" si="5"/>
        <v>1.014166667</v>
      </c>
      <c r="G238" s="5">
        <f t="shared" si="6"/>
        <v>0</v>
      </c>
      <c r="H238" s="8">
        <f t="shared" si="7"/>
        <v>114.7687734</v>
      </c>
      <c r="J238" s="8" t="str">
        <f t="shared" si="8"/>
        <v/>
      </c>
    </row>
    <row r="239">
      <c r="A239" s="9">
        <f>IFERROR(__xludf.DUMMYFUNCTION("""COMPUTED_VALUE"""),42921.70833333333)</f>
        <v>42921.70833</v>
      </c>
      <c r="B239" s="8">
        <f>IFERROR(__xludf.DUMMYFUNCTION("""COMPUTED_VALUE"""),62.0)</f>
        <v>62</v>
      </c>
      <c r="C239" s="9">
        <f>IFERROR(__xludf.DUMMYFUNCTION("""COMPUTED_VALUE"""),42921.70833333333)</f>
        <v>42921.70833</v>
      </c>
      <c r="D239" s="8">
        <f>IFERROR(__xludf.DUMMYFUNCTION("""COMPUTED_VALUE"""),61.2)</f>
        <v>61.2</v>
      </c>
      <c r="E239" s="8">
        <f t="shared" si="4"/>
        <v>0.9870967742</v>
      </c>
      <c r="F239" s="10">
        <f t="shared" si="5"/>
        <v>1.013071895</v>
      </c>
      <c r="G239" s="5">
        <f t="shared" si="6"/>
        <v>0</v>
      </c>
      <c r="H239" s="8">
        <f t="shared" si="7"/>
        <v>114.7687734</v>
      </c>
      <c r="J239" s="8" t="str">
        <f t="shared" si="8"/>
        <v/>
      </c>
    </row>
    <row r="240">
      <c r="A240" s="9">
        <f>IFERROR(__xludf.DUMMYFUNCTION("""COMPUTED_VALUE"""),42922.70833333333)</f>
        <v>42922.70833</v>
      </c>
      <c r="B240" s="8">
        <f>IFERROR(__xludf.DUMMYFUNCTION("""COMPUTED_VALUE"""),60.65)</f>
        <v>60.65</v>
      </c>
      <c r="C240" s="9">
        <f>IFERROR(__xludf.DUMMYFUNCTION("""COMPUTED_VALUE"""),42922.70833333333)</f>
        <v>42922.70833</v>
      </c>
      <c r="D240" s="8">
        <f>IFERROR(__xludf.DUMMYFUNCTION("""COMPUTED_VALUE"""),60.6)</f>
        <v>60.6</v>
      </c>
      <c r="E240" s="8">
        <f t="shared" si="4"/>
        <v>0.9991755977</v>
      </c>
      <c r="F240" s="10">
        <f t="shared" si="5"/>
        <v>1.000825083</v>
      </c>
      <c r="G240" s="5">
        <f t="shared" si="6"/>
        <v>0</v>
      </c>
      <c r="H240" s="8">
        <f t="shared" si="7"/>
        <v>114.7687734</v>
      </c>
      <c r="J240" s="8" t="str">
        <f t="shared" si="8"/>
        <v/>
      </c>
    </row>
    <row r="241">
      <c r="A241" s="9">
        <f>IFERROR(__xludf.DUMMYFUNCTION("""COMPUTED_VALUE"""),42923.70833333333)</f>
        <v>42923.70833</v>
      </c>
      <c r="B241" s="8">
        <f>IFERROR(__xludf.DUMMYFUNCTION("""COMPUTED_VALUE"""),61.05)</f>
        <v>61.05</v>
      </c>
      <c r="C241" s="9">
        <f>IFERROR(__xludf.DUMMYFUNCTION("""COMPUTED_VALUE"""),42923.70833333333)</f>
        <v>42923.70833</v>
      </c>
      <c r="D241" s="8">
        <f>IFERROR(__xludf.DUMMYFUNCTION("""COMPUTED_VALUE"""),60.45)</f>
        <v>60.45</v>
      </c>
      <c r="E241" s="8">
        <f t="shared" si="4"/>
        <v>0.9901719902</v>
      </c>
      <c r="F241" s="10">
        <f t="shared" si="5"/>
        <v>1.009925558</v>
      </c>
      <c r="G241" s="5">
        <f t="shared" si="6"/>
        <v>0</v>
      </c>
      <c r="H241" s="8">
        <f t="shared" si="7"/>
        <v>114.7687734</v>
      </c>
      <c r="J241" s="8" t="str">
        <f t="shared" si="8"/>
        <v/>
      </c>
    </row>
    <row r="242">
      <c r="A242" s="9">
        <f>IFERROR(__xludf.DUMMYFUNCTION("""COMPUTED_VALUE"""),42926.70833333333)</f>
        <v>42926.70833</v>
      </c>
      <c r="B242" s="8">
        <f>IFERROR(__xludf.DUMMYFUNCTION("""COMPUTED_VALUE"""),61.55)</f>
        <v>61.55</v>
      </c>
      <c r="C242" s="9">
        <f>IFERROR(__xludf.DUMMYFUNCTION("""COMPUTED_VALUE"""),42926.70833333333)</f>
        <v>42926.70833</v>
      </c>
      <c r="D242" s="8">
        <f>IFERROR(__xludf.DUMMYFUNCTION("""COMPUTED_VALUE"""),60.75)</f>
        <v>60.75</v>
      </c>
      <c r="E242" s="8">
        <f t="shared" si="4"/>
        <v>0.987002437</v>
      </c>
      <c r="F242" s="10">
        <f t="shared" si="5"/>
        <v>1.013168724</v>
      </c>
      <c r="G242" s="5">
        <f t="shared" si="6"/>
        <v>0</v>
      </c>
      <c r="H242" s="8">
        <f t="shared" si="7"/>
        <v>114.7687734</v>
      </c>
      <c r="J242" s="8" t="str">
        <f t="shared" si="8"/>
        <v/>
      </c>
    </row>
    <row r="243">
      <c r="A243" s="9">
        <f>IFERROR(__xludf.DUMMYFUNCTION("""COMPUTED_VALUE"""),42927.70833333333)</f>
        <v>42927.70833</v>
      </c>
      <c r="B243" s="8">
        <f>IFERROR(__xludf.DUMMYFUNCTION("""COMPUTED_VALUE"""),61.95)</f>
        <v>61.95</v>
      </c>
      <c r="C243" s="9">
        <f>IFERROR(__xludf.DUMMYFUNCTION("""COMPUTED_VALUE"""),42927.70833333333)</f>
        <v>42927.70833</v>
      </c>
      <c r="D243" s="8">
        <f>IFERROR(__xludf.DUMMYFUNCTION("""COMPUTED_VALUE"""),62.0)</f>
        <v>62</v>
      </c>
      <c r="E243" s="8">
        <f t="shared" si="4"/>
        <v>1.000807103</v>
      </c>
      <c r="F243" s="10">
        <f t="shared" si="5"/>
        <v>0.9991935484</v>
      </c>
      <c r="G243" s="5">
        <f t="shared" si="6"/>
        <v>0</v>
      </c>
      <c r="H243" s="8">
        <f t="shared" si="7"/>
        <v>114.7687734</v>
      </c>
      <c r="J243" s="8" t="str">
        <f t="shared" si="8"/>
        <v/>
      </c>
    </row>
    <row r="244">
      <c r="A244" s="9">
        <f>IFERROR(__xludf.DUMMYFUNCTION("""COMPUTED_VALUE"""),42928.70833333333)</f>
        <v>42928.70833</v>
      </c>
      <c r="B244" s="8">
        <f>IFERROR(__xludf.DUMMYFUNCTION("""COMPUTED_VALUE"""),62.95)</f>
        <v>62.95</v>
      </c>
      <c r="C244" s="9">
        <f>IFERROR(__xludf.DUMMYFUNCTION("""COMPUTED_VALUE"""),42928.70833333333)</f>
        <v>42928.70833</v>
      </c>
      <c r="D244" s="8">
        <f>IFERROR(__xludf.DUMMYFUNCTION("""COMPUTED_VALUE"""),62.85)</f>
        <v>62.85</v>
      </c>
      <c r="E244" s="8">
        <f t="shared" si="4"/>
        <v>0.9984114376</v>
      </c>
      <c r="F244" s="10">
        <f t="shared" si="5"/>
        <v>1.00159109</v>
      </c>
      <c r="G244" s="5">
        <f t="shared" si="6"/>
        <v>0</v>
      </c>
      <c r="H244" s="8">
        <f t="shared" si="7"/>
        <v>114.7687734</v>
      </c>
      <c r="J244" s="8" t="str">
        <f t="shared" si="8"/>
        <v/>
      </c>
    </row>
    <row r="245">
      <c r="A245" s="9">
        <f>IFERROR(__xludf.DUMMYFUNCTION("""COMPUTED_VALUE"""),42929.70833333333)</f>
        <v>42929.70833</v>
      </c>
      <c r="B245" s="8">
        <f>IFERROR(__xludf.DUMMYFUNCTION("""COMPUTED_VALUE"""),62.1)</f>
        <v>62.1</v>
      </c>
      <c r="C245" s="9">
        <f>IFERROR(__xludf.DUMMYFUNCTION("""COMPUTED_VALUE"""),42929.70833333333)</f>
        <v>42929.70833</v>
      </c>
      <c r="D245" s="8">
        <f>IFERROR(__xludf.DUMMYFUNCTION("""COMPUTED_VALUE"""),61.6)</f>
        <v>61.6</v>
      </c>
      <c r="E245" s="8">
        <f t="shared" si="4"/>
        <v>0.9919484702</v>
      </c>
      <c r="F245" s="10">
        <f t="shared" si="5"/>
        <v>1.008116883</v>
      </c>
      <c r="G245" s="5">
        <f t="shared" si="6"/>
        <v>0</v>
      </c>
      <c r="H245" s="8">
        <f t="shared" si="7"/>
        <v>114.7687734</v>
      </c>
      <c r="J245" s="8" t="str">
        <f t="shared" si="8"/>
        <v/>
      </c>
    </row>
    <row r="246">
      <c r="A246" s="9">
        <f>IFERROR(__xludf.DUMMYFUNCTION("""COMPUTED_VALUE"""),42930.70833333333)</f>
        <v>42930.70833</v>
      </c>
      <c r="B246" s="8">
        <f>IFERROR(__xludf.DUMMYFUNCTION("""COMPUTED_VALUE"""),62.3)</f>
        <v>62.3</v>
      </c>
      <c r="C246" s="9">
        <f>IFERROR(__xludf.DUMMYFUNCTION("""COMPUTED_VALUE"""),42930.70833333333)</f>
        <v>42930.70833</v>
      </c>
      <c r="D246" s="8">
        <f>IFERROR(__xludf.DUMMYFUNCTION("""COMPUTED_VALUE"""),61.5)</f>
        <v>61.5</v>
      </c>
      <c r="E246" s="8">
        <f t="shared" si="4"/>
        <v>0.9871589085</v>
      </c>
      <c r="F246" s="10">
        <f t="shared" si="5"/>
        <v>1.01300813</v>
      </c>
      <c r="G246" s="5">
        <f t="shared" si="6"/>
        <v>0</v>
      </c>
      <c r="H246" s="8">
        <f t="shared" si="7"/>
        <v>114.7687734</v>
      </c>
      <c r="J246" s="8" t="str">
        <f t="shared" si="8"/>
        <v/>
      </c>
    </row>
    <row r="247">
      <c r="A247" s="9">
        <f>IFERROR(__xludf.DUMMYFUNCTION("""COMPUTED_VALUE"""),42933.70833333333)</f>
        <v>42933.70833</v>
      </c>
      <c r="B247" s="8">
        <f>IFERROR(__xludf.DUMMYFUNCTION("""COMPUTED_VALUE"""),60.95)</f>
        <v>60.95</v>
      </c>
      <c r="C247" s="9">
        <f>IFERROR(__xludf.DUMMYFUNCTION("""COMPUTED_VALUE"""),42933.70833333333)</f>
        <v>42933.70833</v>
      </c>
      <c r="D247" s="8">
        <f>IFERROR(__xludf.DUMMYFUNCTION("""COMPUTED_VALUE"""),60.3)</f>
        <v>60.3</v>
      </c>
      <c r="E247" s="8">
        <f t="shared" si="4"/>
        <v>0.9893355209</v>
      </c>
      <c r="F247" s="10">
        <f t="shared" si="5"/>
        <v>1.010779436</v>
      </c>
      <c r="G247" s="5">
        <f t="shared" si="6"/>
        <v>0</v>
      </c>
      <c r="H247" s="8">
        <f t="shared" si="7"/>
        <v>114.7687734</v>
      </c>
      <c r="J247" s="8" t="str">
        <f t="shared" si="8"/>
        <v/>
      </c>
    </row>
    <row r="248">
      <c r="A248" s="9">
        <f>IFERROR(__xludf.DUMMYFUNCTION("""COMPUTED_VALUE"""),42934.70833333333)</f>
        <v>42934.70833</v>
      </c>
      <c r="B248" s="8">
        <f>IFERROR(__xludf.DUMMYFUNCTION("""COMPUTED_VALUE"""),51.45)</f>
        <v>51.45</v>
      </c>
      <c r="C248" s="9">
        <f>IFERROR(__xludf.DUMMYFUNCTION("""COMPUTED_VALUE"""),42934.70833333333)</f>
        <v>42934.70833</v>
      </c>
      <c r="D248" s="8">
        <f>IFERROR(__xludf.DUMMYFUNCTION("""COMPUTED_VALUE"""),51.25)</f>
        <v>51.25</v>
      </c>
      <c r="E248" s="8">
        <f t="shared" si="4"/>
        <v>0.9961127308</v>
      </c>
      <c r="F248" s="10">
        <f t="shared" si="5"/>
        <v>1.003902439</v>
      </c>
      <c r="G248" s="5">
        <f t="shared" si="6"/>
        <v>0</v>
      </c>
      <c r="H248" s="8">
        <f t="shared" si="7"/>
        <v>114.7687734</v>
      </c>
      <c r="J248" s="8" t="str">
        <f t="shared" si="8"/>
        <v/>
      </c>
    </row>
    <row r="249">
      <c r="A249" s="9">
        <f>IFERROR(__xludf.DUMMYFUNCTION("""COMPUTED_VALUE"""),42935.70833333333)</f>
        <v>42935.70833</v>
      </c>
      <c r="B249" s="8">
        <f>IFERROR(__xludf.DUMMYFUNCTION("""COMPUTED_VALUE"""),51.7)</f>
        <v>51.7</v>
      </c>
      <c r="C249" s="9">
        <f>IFERROR(__xludf.DUMMYFUNCTION("""COMPUTED_VALUE"""),42935.70833333333)</f>
        <v>42935.70833</v>
      </c>
      <c r="D249" s="8">
        <f>IFERROR(__xludf.DUMMYFUNCTION("""COMPUTED_VALUE"""),51.6)</f>
        <v>51.6</v>
      </c>
      <c r="E249" s="8">
        <f t="shared" si="4"/>
        <v>0.998065764</v>
      </c>
      <c r="F249" s="10">
        <f t="shared" si="5"/>
        <v>1.001937984</v>
      </c>
      <c r="G249" s="5">
        <f t="shared" si="6"/>
        <v>0</v>
      </c>
      <c r="H249" s="8">
        <f t="shared" si="7"/>
        <v>114.7687734</v>
      </c>
      <c r="J249" s="8" t="str">
        <f t="shared" si="8"/>
        <v/>
      </c>
    </row>
    <row r="250">
      <c r="A250" s="9">
        <f>IFERROR(__xludf.DUMMYFUNCTION("""COMPUTED_VALUE"""),42936.70833333333)</f>
        <v>42936.70833</v>
      </c>
      <c r="B250" s="8">
        <f>IFERROR(__xludf.DUMMYFUNCTION("""COMPUTED_VALUE"""),52.5)</f>
        <v>52.5</v>
      </c>
      <c r="C250" s="9">
        <f>IFERROR(__xludf.DUMMYFUNCTION("""COMPUTED_VALUE"""),42936.70833333333)</f>
        <v>42936.70833</v>
      </c>
      <c r="D250" s="8">
        <f>IFERROR(__xludf.DUMMYFUNCTION("""COMPUTED_VALUE"""),52.5)</f>
        <v>52.5</v>
      </c>
      <c r="E250" s="8">
        <f t="shared" si="4"/>
        <v>1</v>
      </c>
      <c r="F250" s="10">
        <f t="shared" si="5"/>
        <v>1</v>
      </c>
      <c r="G250" s="5">
        <f t="shared" si="6"/>
        <v>0</v>
      </c>
      <c r="H250" s="8">
        <f t="shared" si="7"/>
        <v>114.7687734</v>
      </c>
      <c r="J250" s="8" t="str">
        <f t="shared" si="8"/>
        <v/>
      </c>
    </row>
    <row r="251">
      <c r="A251" s="9">
        <f>IFERROR(__xludf.DUMMYFUNCTION("""COMPUTED_VALUE"""),42937.70833333333)</f>
        <v>42937.70833</v>
      </c>
      <c r="B251" s="8">
        <f>IFERROR(__xludf.DUMMYFUNCTION("""COMPUTED_VALUE"""),52.4)</f>
        <v>52.4</v>
      </c>
      <c r="C251" s="9">
        <f>IFERROR(__xludf.DUMMYFUNCTION("""COMPUTED_VALUE"""),42937.70833333333)</f>
        <v>42937.70833</v>
      </c>
      <c r="D251" s="8">
        <f>IFERROR(__xludf.DUMMYFUNCTION("""COMPUTED_VALUE"""),52.15)</f>
        <v>52.15</v>
      </c>
      <c r="E251" s="8">
        <f t="shared" si="4"/>
        <v>0.9952290076</v>
      </c>
      <c r="F251" s="10">
        <f t="shared" si="5"/>
        <v>1.004793864</v>
      </c>
      <c r="G251" s="5">
        <f t="shared" si="6"/>
        <v>0</v>
      </c>
      <c r="H251" s="8">
        <f t="shared" si="7"/>
        <v>114.7687734</v>
      </c>
      <c r="J251" s="8" t="str">
        <f t="shared" si="8"/>
        <v/>
      </c>
    </row>
    <row r="252">
      <c r="A252" s="9">
        <f>IFERROR(__xludf.DUMMYFUNCTION("""COMPUTED_VALUE"""),42940.70833333333)</f>
        <v>42940.70833</v>
      </c>
      <c r="B252" s="8">
        <f>IFERROR(__xludf.DUMMYFUNCTION("""COMPUTED_VALUE"""),52.5)</f>
        <v>52.5</v>
      </c>
      <c r="C252" s="9">
        <f>IFERROR(__xludf.DUMMYFUNCTION("""COMPUTED_VALUE"""),42940.70833333333)</f>
        <v>42940.70833</v>
      </c>
      <c r="D252" s="8">
        <f>IFERROR(__xludf.DUMMYFUNCTION("""COMPUTED_VALUE"""),52.4)</f>
        <v>52.4</v>
      </c>
      <c r="E252" s="8">
        <f t="shared" si="4"/>
        <v>0.9980952381</v>
      </c>
      <c r="F252" s="10">
        <f t="shared" si="5"/>
        <v>1.001908397</v>
      </c>
      <c r="G252" s="5">
        <f t="shared" si="6"/>
        <v>0</v>
      </c>
      <c r="H252" s="8">
        <f t="shared" si="7"/>
        <v>114.7687734</v>
      </c>
      <c r="J252" s="8" t="str">
        <f t="shared" si="8"/>
        <v/>
      </c>
    </row>
    <row r="253">
      <c r="A253" s="9">
        <f>IFERROR(__xludf.DUMMYFUNCTION("""COMPUTED_VALUE"""),42941.70833333333)</f>
        <v>42941.70833</v>
      </c>
      <c r="B253" s="8">
        <f>IFERROR(__xludf.DUMMYFUNCTION("""COMPUTED_VALUE"""),52.6)</f>
        <v>52.6</v>
      </c>
      <c r="C253" s="9">
        <f>IFERROR(__xludf.DUMMYFUNCTION("""COMPUTED_VALUE"""),42941.70833333333)</f>
        <v>42941.70833</v>
      </c>
      <c r="D253" s="8">
        <f>IFERROR(__xludf.DUMMYFUNCTION("""COMPUTED_VALUE"""),52.75)</f>
        <v>52.75</v>
      </c>
      <c r="E253" s="8">
        <f t="shared" si="4"/>
        <v>1.002851711</v>
      </c>
      <c r="F253" s="10">
        <f t="shared" si="5"/>
        <v>0.9971563981</v>
      </c>
      <c r="G253" s="5">
        <f t="shared" si="6"/>
        <v>0</v>
      </c>
      <c r="H253" s="8">
        <f t="shared" si="7"/>
        <v>114.7687734</v>
      </c>
      <c r="J253" s="8" t="str">
        <f t="shared" si="8"/>
        <v/>
      </c>
    </row>
    <row r="254">
      <c r="A254" s="9">
        <f>IFERROR(__xludf.DUMMYFUNCTION("""COMPUTED_VALUE"""),42942.70833333333)</f>
        <v>42942.70833</v>
      </c>
      <c r="B254" s="8">
        <f>IFERROR(__xludf.DUMMYFUNCTION("""COMPUTED_VALUE"""),52.15)</f>
        <v>52.15</v>
      </c>
      <c r="C254" s="9">
        <f>IFERROR(__xludf.DUMMYFUNCTION("""COMPUTED_VALUE"""),42942.70833333333)</f>
        <v>42942.70833</v>
      </c>
      <c r="D254" s="8">
        <f>IFERROR(__xludf.DUMMYFUNCTION("""COMPUTED_VALUE"""),52.05)</f>
        <v>52.05</v>
      </c>
      <c r="E254" s="8">
        <f t="shared" si="4"/>
        <v>0.9980824545</v>
      </c>
      <c r="F254" s="10">
        <f t="shared" si="5"/>
        <v>1.00192123</v>
      </c>
      <c r="G254" s="5">
        <f t="shared" si="6"/>
        <v>0</v>
      </c>
      <c r="H254" s="8">
        <f t="shared" si="7"/>
        <v>114.7687734</v>
      </c>
      <c r="J254" s="8" t="str">
        <f t="shared" si="8"/>
        <v/>
      </c>
    </row>
    <row r="255">
      <c r="A255" s="9">
        <f>IFERROR(__xludf.DUMMYFUNCTION("""COMPUTED_VALUE"""),42943.70833333333)</f>
        <v>42943.70833</v>
      </c>
      <c r="B255" s="8">
        <f>IFERROR(__xludf.DUMMYFUNCTION("""COMPUTED_VALUE"""),51.85)</f>
        <v>51.85</v>
      </c>
      <c r="C255" s="9">
        <f>IFERROR(__xludf.DUMMYFUNCTION("""COMPUTED_VALUE"""),42943.70833333333)</f>
        <v>42943.70833</v>
      </c>
      <c r="D255" s="8">
        <f>IFERROR(__xludf.DUMMYFUNCTION("""COMPUTED_VALUE"""),51.95)</f>
        <v>51.95</v>
      </c>
      <c r="E255" s="8">
        <f t="shared" si="4"/>
        <v>1.00192864</v>
      </c>
      <c r="F255" s="10">
        <f t="shared" si="5"/>
        <v>0.9980750722</v>
      </c>
      <c r="G255" s="5">
        <f t="shared" si="6"/>
        <v>0</v>
      </c>
      <c r="H255" s="8">
        <f t="shared" si="7"/>
        <v>114.7687734</v>
      </c>
      <c r="J255" s="8" t="str">
        <f t="shared" si="8"/>
        <v/>
      </c>
    </row>
    <row r="256">
      <c r="A256" s="9">
        <f>IFERROR(__xludf.DUMMYFUNCTION("""COMPUTED_VALUE"""),42944.70833333333)</f>
        <v>42944.70833</v>
      </c>
      <c r="B256" s="8">
        <f>IFERROR(__xludf.DUMMYFUNCTION("""COMPUTED_VALUE"""),51.65)</f>
        <v>51.65</v>
      </c>
      <c r="C256" s="9">
        <f>IFERROR(__xludf.DUMMYFUNCTION("""COMPUTED_VALUE"""),42944.70833333333)</f>
        <v>42944.70833</v>
      </c>
      <c r="D256" s="8">
        <f>IFERROR(__xludf.DUMMYFUNCTION("""COMPUTED_VALUE"""),51.55)</f>
        <v>51.55</v>
      </c>
      <c r="E256" s="8">
        <f t="shared" si="4"/>
        <v>0.9980638916</v>
      </c>
      <c r="F256" s="10">
        <f t="shared" si="5"/>
        <v>1.001939864</v>
      </c>
      <c r="G256" s="5">
        <f t="shared" si="6"/>
        <v>0</v>
      </c>
      <c r="H256" s="8">
        <f t="shared" si="7"/>
        <v>114.7687734</v>
      </c>
      <c r="J256" s="8" t="str">
        <f t="shared" si="8"/>
        <v/>
      </c>
    </row>
    <row r="257">
      <c r="A257" s="9">
        <f>IFERROR(__xludf.DUMMYFUNCTION("""COMPUTED_VALUE"""),42947.70833333333)</f>
        <v>42947.70833</v>
      </c>
      <c r="B257" s="8">
        <f>IFERROR(__xludf.DUMMYFUNCTION("""COMPUTED_VALUE"""),52.45)</f>
        <v>52.45</v>
      </c>
      <c r="C257" s="9">
        <f>IFERROR(__xludf.DUMMYFUNCTION("""COMPUTED_VALUE"""),42947.70833333333)</f>
        <v>42947.70833</v>
      </c>
      <c r="D257" s="8">
        <f>IFERROR(__xludf.DUMMYFUNCTION("""COMPUTED_VALUE"""),52.35)</f>
        <v>52.35</v>
      </c>
      <c r="E257" s="8">
        <f t="shared" si="4"/>
        <v>0.9980934223</v>
      </c>
      <c r="F257" s="10">
        <f t="shared" si="5"/>
        <v>1.00191022</v>
      </c>
      <c r="G257" s="5">
        <f t="shared" si="6"/>
        <v>0</v>
      </c>
      <c r="H257" s="8">
        <f t="shared" si="7"/>
        <v>114.7687734</v>
      </c>
      <c r="J257" s="8" t="str">
        <f t="shared" si="8"/>
        <v/>
      </c>
    </row>
    <row r="258">
      <c r="A258" s="9">
        <f>IFERROR(__xludf.DUMMYFUNCTION("""COMPUTED_VALUE"""),42948.70833333333)</f>
        <v>42948.70833</v>
      </c>
      <c r="B258" s="8">
        <f>IFERROR(__xludf.DUMMYFUNCTION("""COMPUTED_VALUE"""),51.95)</f>
        <v>51.95</v>
      </c>
      <c r="C258" s="9">
        <f>IFERROR(__xludf.DUMMYFUNCTION("""COMPUTED_VALUE"""),42948.70833333333)</f>
        <v>42948.70833</v>
      </c>
      <c r="D258" s="8">
        <f>IFERROR(__xludf.DUMMYFUNCTION("""COMPUTED_VALUE"""),51.85)</f>
        <v>51.85</v>
      </c>
      <c r="E258" s="8">
        <f t="shared" si="4"/>
        <v>0.9980750722</v>
      </c>
      <c r="F258" s="10">
        <f t="shared" si="5"/>
        <v>1.00192864</v>
      </c>
      <c r="G258" s="5">
        <f t="shared" si="6"/>
        <v>0</v>
      </c>
      <c r="H258" s="8">
        <f t="shared" si="7"/>
        <v>114.7687734</v>
      </c>
      <c r="J258" s="8" t="str">
        <f t="shared" si="8"/>
        <v/>
      </c>
    </row>
    <row r="259">
      <c r="A259" s="9">
        <f>IFERROR(__xludf.DUMMYFUNCTION("""COMPUTED_VALUE"""),42949.70833333333)</f>
        <v>42949.70833</v>
      </c>
      <c r="B259" s="8">
        <f>IFERROR(__xludf.DUMMYFUNCTION("""COMPUTED_VALUE"""),51.5)</f>
        <v>51.5</v>
      </c>
      <c r="C259" s="9">
        <f>IFERROR(__xludf.DUMMYFUNCTION("""COMPUTED_VALUE"""),42949.70833333333)</f>
        <v>42949.70833</v>
      </c>
      <c r="D259" s="8">
        <f>IFERROR(__xludf.DUMMYFUNCTION("""COMPUTED_VALUE"""),51.45)</f>
        <v>51.45</v>
      </c>
      <c r="E259" s="8">
        <f t="shared" si="4"/>
        <v>0.9990291262</v>
      </c>
      <c r="F259" s="10">
        <f t="shared" si="5"/>
        <v>1.000971817</v>
      </c>
      <c r="G259" s="5">
        <f t="shared" si="6"/>
        <v>0</v>
      </c>
      <c r="H259" s="8">
        <f t="shared" si="7"/>
        <v>114.7687734</v>
      </c>
      <c r="J259" s="8" t="str">
        <f t="shared" si="8"/>
        <v/>
      </c>
    </row>
    <row r="260">
      <c r="A260" s="9">
        <f>IFERROR(__xludf.DUMMYFUNCTION("""COMPUTED_VALUE"""),42950.70833333333)</f>
        <v>42950.70833</v>
      </c>
      <c r="B260" s="8">
        <f>IFERROR(__xludf.DUMMYFUNCTION("""COMPUTED_VALUE"""),51.15)</f>
        <v>51.15</v>
      </c>
      <c r="C260" s="9">
        <f>IFERROR(__xludf.DUMMYFUNCTION("""COMPUTED_VALUE"""),42950.70833333333)</f>
        <v>42950.70833</v>
      </c>
      <c r="D260" s="8">
        <f>IFERROR(__xludf.DUMMYFUNCTION("""COMPUTED_VALUE"""),51.45)</f>
        <v>51.45</v>
      </c>
      <c r="E260" s="8">
        <f t="shared" si="4"/>
        <v>1.005865103</v>
      </c>
      <c r="F260" s="10">
        <f t="shared" si="5"/>
        <v>0.9941690962</v>
      </c>
      <c r="G260" s="5">
        <f t="shared" si="6"/>
        <v>0</v>
      </c>
      <c r="H260" s="8">
        <f t="shared" si="7"/>
        <v>114.7687734</v>
      </c>
      <c r="J260" s="8" t="str">
        <f t="shared" si="8"/>
        <v/>
      </c>
    </row>
    <row r="261">
      <c r="A261" s="9">
        <f>IFERROR(__xludf.DUMMYFUNCTION("""COMPUTED_VALUE"""),42951.70833333333)</f>
        <v>42951.70833</v>
      </c>
      <c r="B261" s="8">
        <f>IFERROR(__xludf.DUMMYFUNCTION("""COMPUTED_VALUE"""),51.4)</f>
        <v>51.4</v>
      </c>
      <c r="C261" s="9">
        <f>IFERROR(__xludf.DUMMYFUNCTION("""COMPUTED_VALUE"""),42951.70833333333)</f>
        <v>42951.70833</v>
      </c>
      <c r="D261" s="8">
        <f>IFERROR(__xludf.DUMMYFUNCTION("""COMPUTED_VALUE"""),51.45)</f>
        <v>51.45</v>
      </c>
      <c r="E261" s="8">
        <f t="shared" si="4"/>
        <v>1.000972763</v>
      </c>
      <c r="F261" s="10">
        <f t="shared" si="5"/>
        <v>0.9990281827</v>
      </c>
      <c r="G261" s="5">
        <f t="shared" si="6"/>
        <v>0</v>
      </c>
      <c r="H261" s="8">
        <f t="shared" si="7"/>
        <v>114.7687734</v>
      </c>
      <c r="J261" s="8" t="str">
        <f t="shared" si="8"/>
        <v/>
      </c>
    </row>
    <row r="262">
      <c r="A262" s="9">
        <f>IFERROR(__xludf.DUMMYFUNCTION("""COMPUTED_VALUE"""),42954.70833333333)</f>
        <v>42954.70833</v>
      </c>
      <c r="B262" s="8">
        <f>IFERROR(__xludf.DUMMYFUNCTION("""COMPUTED_VALUE"""),50.95)</f>
        <v>50.95</v>
      </c>
      <c r="C262" s="9">
        <f>IFERROR(__xludf.DUMMYFUNCTION("""COMPUTED_VALUE"""),42954.70833333333)</f>
        <v>42954.70833</v>
      </c>
      <c r="D262" s="8">
        <f>IFERROR(__xludf.DUMMYFUNCTION("""COMPUTED_VALUE"""),51.2)</f>
        <v>51.2</v>
      </c>
      <c r="E262" s="8">
        <f t="shared" si="4"/>
        <v>1.004906771</v>
      </c>
      <c r="F262" s="10">
        <f t="shared" si="5"/>
        <v>0.9951171875</v>
      </c>
      <c r="G262" s="5">
        <f t="shared" si="6"/>
        <v>0</v>
      </c>
      <c r="H262" s="8">
        <f t="shared" si="7"/>
        <v>114.7687734</v>
      </c>
      <c r="J262" s="8" t="str">
        <f t="shared" si="8"/>
        <v/>
      </c>
    </row>
    <row r="263">
      <c r="A263" s="9">
        <f>IFERROR(__xludf.DUMMYFUNCTION("""COMPUTED_VALUE"""),42955.70833333333)</f>
        <v>42955.70833</v>
      </c>
      <c r="B263" s="8">
        <f>IFERROR(__xludf.DUMMYFUNCTION("""COMPUTED_VALUE"""),50.8)</f>
        <v>50.8</v>
      </c>
      <c r="C263" s="9">
        <f>IFERROR(__xludf.DUMMYFUNCTION("""COMPUTED_VALUE"""),42955.70833333333)</f>
        <v>42955.70833</v>
      </c>
      <c r="D263" s="8">
        <f>IFERROR(__xludf.DUMMYFUNCTION("""COMPUTED_VALUE"""),50.85)</f>
        <v>50.85</v>
      </c>
      <c r="E263" s="8">
        <f t="shared" si="4"/>
        <v>1.000984252</v>
      </c>
      <c r="F263" s="10">
        <f t="shared" si="5"/>
        <v>0.9990167158</v>
      </c>
      <c r="G263" s="5">
        <f t="shared" si="6"/>
        <v>0</v>
      </c>
      <c r="H263" s="8">
        <f t="shared" si="7"/>
        <v>114.7687734</v>
      </c>
      <c r="J263" s="8" t="str">
        <f t="shared" si="8"/>
        <v/>
      </c>
    </row>
    <row r="264">
      <c r="A264" s="9">
        <f>IFERROR(__xludf.DUMMYFUNCTION("""COMPUTED_VALUE"""),42956.70833333333)</f>
        <v>42956.70833</v>
      </c>
      <c r="B264" s="8">
        <f>IFERROR(__xludf.DUMMYFUNCTION("""COMPUTED_VALUE"""),50.35)</f>
        <v>50.35</v>
      </c>
      <c r="C264" s="9">
        <f>IFERROR(__xludf.DUMMYFUNCTION("""COMPUTED_VALUE"""),42956.70833333333)</f>
        <v>42956.70833</v>
      </c>
      <c r="D264" s="8">
        <f>IFERROR(__xludf.DUMMYFUNCTION("""COMPUTED_VALUE"""),49.99)</f>
        <v>49.99</v>
      </c>
      <c r="E264" s="8">
        <f t="shared" si="4"/>
        <v>0.9928500497</v>
      </c>
      <c r="F264" s="10">
        <f t="shared" si="5"/>
        <v>1.00720144</v>
      </c>
      <c r="G264" s="5">
        <f t="shared" si="6"/>
        <v>0</v>
      </c>
      <c r="H264" s="8">
        <f t="shared" si="7"/>
        <v>114.7687734</v>
      </c>
      <c r="J264" s="8" t="str">
        <f t="shared" si="8"/>
        <v/>
      </c>
    </row>
    <row r="265">
      <c r="A265" s="9">
        <f>IFERROR(__xludf.DUMMYFUNCTION("""COMPUTED_VALUE"""),42957.70833333333)</f>
        <v>42957.70833</v>
      </c>
      <c r="B265" s="8">
        <f>IFERROR(__xludf.DUMMYFUNCTION("""COMPUTED_VALUE"""),49.57)</f>
        <v>49.57</v>
      </c>
      <c r="C265" s="9">
        <f>IFERROR(__xludf.DUMMYFUNCTION("""COMPUTED_VALUE"""),42957.70833333333)</f>
        <v>42957.70833</v>
      </c>
      <c r="D265" s="8">
        <f>IFERROR(__xludf.DUMMYFUNCTION("""COMPUTED_VALUE"""),49.95)</f>
        <v>49.95</v>
      </c>
      <c r="E265" s="8">
        <f t="shared" si="4"/>
        <v>1.007665927</v>
      </c>
      <c r="F265" s="10">
        <f t="shared" si="5"/>
        <v>0.9923923924</v>
      </c>
      <c r="G265" s="5">
        <f t="shared" si="6"/>
        <v>0</v>
      </c>
      <c r="H265" s="8">
        <f t="shared" si="7"/>
        <v>114.7687734</v>
      </c>
      <c r="J265" s="8" t="str">
        <f t="shared" si="8"/>
        <v/>
      </c>
    </row>
    <row r="266">
      <c r="A266" s="9">
        <f>IFERROR(__xludf.DUMMYFUNCTION("""COMPUTED_VALUE"""),42958.70833333333)</f>
        <v>42958.70833</v>
      </c>
      <c r="B266" s="8">
        <f>IFERROR(__xludf.DUMMYFUNCTION("""COMPUTED_VALUE"""),49.05)</f>
        <v>49.05</v>
      </c>
      <c r="C266" s="9">
        <f>IFERROR(__xludf.DUMMYFUNCTION("""COMPUTED_VALUE"""),42958.70833333333)</f>
        <v>42958.70833</v>
      </c>
      <c r="D266" s="8">
        <f>IFERROR(__xludf.DUMMYFUNCTION("""COMPUTED_VALUE"""),49.25)</f>
        <v>49.25</v>
      </c>
      <c r="E266" s="8">
        <f t="shared" si="4"/>
        <v>1.004077472</v>
      </c>
      <c r="F266" s="10">
        <f t="shared" si="5"/>
        <v>0.9959390863</v>
      </c>
      <c r="G266" s="5">
        <f t="shared" si="6"/>
        <v>0</v>
      </c>
      <c r="H266" s="8">
        <f t="shared" si="7"/>
        <v>114.7687734</v>
      </c>
      <c r="J266" s="8" t="str">
        <f t="shared" si="8"/>
        <v/>
      </c>
    </row>
    <row r="267">
      <c r="A267" s="9">
        <f>IFERROR(__xludf.DUMMYFUNCTION("""COMPUTED_VALUE"""),42961.70833333333)</f>
        <v>42961.70833</v>
      </c>
      <c r="B267" s="8">
        <f>IFERROR(__xludf.DUMMYFUNCTION("""COMPUTED_VALUE"""),49.99)</f>
        <v>49.99</v>
      </c>
      <c r="C267" s="9">
        <f>IFERROR(__xludf.DUMMYFUNCTION("""COMPUTED_VALUE"""),42961.70833333333)</f>
        <v>42961.70833</v>
      </c>
      <c r="D267" s="8">
        <f>IFERROR(__xludf.DUMMYFUNCTION("""COMPUTED_VALUE"""),49.82)</f>
        <v>49.82</v>
      </c>
      <c r="E267" s="8">
        <f t="shared" si="4"/>
        <v>0.9965993199</v>
      </c>
      <c r="F267" s="10">
        <f t="shared" si="5"/>
        <v>1.003412284</v>
      </c>
      <c r="G267" s="5">
        <f t="shared" si="6"/>
        <v>0</v>
      </c>
      <c r="H267" s="8">
        <f t="shared" si="7"/>
        <v>114.7687734</v>
      </c>
      <c r="J267" s="8" t="str">
        <f t="shared" si="8"/>
        <v/>
      </c>
    </row>
    <row r="268">
      <c r="A268" s="9">
        <f>IFERROR(__xludf.DUMMYFUNCTION("""COMPUTED_VALUE"""),42962.70833333333)</f>
        <v>42962.70833</v>
      </c>
      <c r="B268" s="8">
        <f>IFERROR(__xludf.DUMMYFUNCTION("""COMPUTED_VALUE"""),49.62)</f>
        <v>49.62</v>
      </c>
      <c r="C268" s="9">
        <f>IFERROR(__xludf.DUMMYFUNCTION("""COMPUTED_VALUE"""),42962.70833333333)</f>
        <v>42962.70833</v>
      </c>
      <c r="D268" s="8">
        <f>IFERROR(__xludf.DUMMYFUNCTION("""COMPUTED_VALUE"""),49.45)</f>
        <v>49.45</v>
      </c>
      <c r="E268" s="8">
        <f t="shared" si="4"/>
        <v>0.9965739621</v>
      </c>
      <c r="F268" s="10">
        <f t="shared" si="5"/>
        <v>1.003437816</v>
      </c>
      <c r="G268" s="5">
        <f t="shared" si="6"/>
        <v>0</v>
      </c>
      <c r="H268" s="8">
        <f t="shared" si="7"/>
        <v>114.7687734</v>
      </c>
      <c r="J268" s="8" t="str">
        <f t="shared" si="8"/>
        <v/>
      </c>
    </row>
    <row r="269">
      <c r="A269" s="9">
        <f>IFERROR(__xludf.DUMMYFUNCTION("""COMPUTED_VALUE"""),42963.70833333333)</f>
        <v>42963.70833</v>
      </c>
      <c r="B269" s="8">
        <f>IFERROR(__xludf.DUMMYFUNCTION("""COMPUTED_VALUE"""),49.7)</f>
        <v>49.7</v>
      </c>
      <c r="C269" s="9">
        <f>IFERROR(__xludf.DUMMYFUNCTION("""COMPUTED_VALUE"""),42963.70833333333)</f>
        <v>42963.70833</v>
      </c>
      <c r="D269" s="8">
        <f>IFERROR(__xludf.DUMMYFUNCTION("""COMPUTED_VALUE"""),49.58)</f>
        <v>49.58</v>
      </c>
      <c r="E269" s="8">
        <f t="shared" si="4"/>
        <v>0.9975855131</v>
      </c>
      <c r="F269" s="10">
        <f t="shared" si="5"/>
        <v>1.002420331</v>
      </c>
      <c r="G269" s="5">
        <f t="shared" si="6"/>
        <v>0</v>
      </c>
      <c r="H269" s="8">
        <f t="shared" si="7"/>
        <v>114.7687734</v>
      </c>
      <c r="J269" s="8" t="str">
        <f t="shared" si="8"/>
        <v/>
      </c>
    </row>
    <row r="270">
      <c r="A270" s="9">
        <f>IFERROR(__xludf.DUMMYFUNCTION("""COMPUTED_VALUE"""),42964.70833333333)</f>
        <v>42964.70833</v>
      </c>
      <c r="B270" s="8">
        <f>IFERROR(__xludf.DUMMYFUNCTION("""COMPUTED_VALUE"""),49.45)</f>
        <v>49.45</v>
      </c>
      <c r="C270" s="9">
        <f>IFERROR(__xludf.DUMMYFUNCTION("""COMPUTED_VALUE"""),42964.70833333333)</f>
        <v>42964.70833</v>
      </c>
      <c r="D270" s="8">
        <f>IFERROR(__xludf.DUMMYFUNCTION("""COMPUTED_VALUE"""),49.41)</f>
        <v>49.41</v>
      </c>
      <c r="E270" s="8">
        <f t="shared" si="4"/>
        <v>0.9991911021</v>
      </c>
      <c r="F270" s="10">
        <f t="shared" si="5"/>
        <v>1.000809553</v>
      </c>
      <c r="G270" s="5">
        <f t="shared" si="6"/>
        <v>0</v>
      </c>
      <c r="H270" s="8">
        <f t="shared" si="7"/>
        <v>114.7687734</v>
      </c>
      <c r="J270" s="8" t="str">
        <f t="shared" si="8"/>
        <v/>
      </c>
    </row>
    <row r="271">
      <c r="A271" s="9">
        <f>IFERROR(__xludf.DUMMYFUNCTION("""COMPUTED_VALUE"""),42965.70833333333)</f>
        <v>42965.70833</v>
      </c>
      <c r="B271" s="8">
        <f>IFERROR(__xludf.DUMMYFUNCTION("""COMPUTED_VALUE"""),49.1)</f>
        <v>49.1</v>
      </c>
      <c r="C271" s="9">
        <f>IFERROR(__xludf.DUMMYFUNCTION("""COMPUTED_VALUE"""),42965.70833333333)</f>
        <v>42965.70833</v>
      </c>
      <c r="D271" s="8">
        <f>IFERROR(__xludf.DUMMYFUNCTION("""COMPUTED_VALUE"""),48.95)</f>
        <v>48.95</v>
      </c>
      <c r="E271" s="8">
        <f t="shared" si="4"/>
        <v>0.9969450102</v>
      </c>
      <c r="F271" s="10">
        <f t="shared" si="5"/>
        <v>1.003064351</v>
      </c>
      <c r="G271" s="5">
        <f t="shared" si="6"/>
        <v>0</v>
      </c>
      <c r="H271" s="8">
        <f t="shared" si="7"/>
        <v>114.7687734</v>
      </c>
      <c r="J271" s="8" t="str">
        <f t="shared" si="8"/>
        <v/>
      </c>
    </row>
    <row r="272">
      <c r="A272" s="9">
        <f>IFERROR(__xludf.DUMMYFUNCTION("""COMPUTED_VALUE"""),42968.70833333333)</f>
        <v>42968.70833</v>
      </c>
      <c r="B272" s="8">
        <f>IFERROR(__xludf.DUMMYFUNCTION("""COMPUTED_VALUE"""),48.29)</f>
        <v>48.29</v>
      </c>
      <c r="C272" s="9">
        <f>IFERROR(__xludf.DUMMYFUNCTION("""COMPUTED_VALUE"""),42968.70833333333)</f>
        <v>42968.70833</v>
      </c>
      <c r="D272" s="8">
        <f>IFERROR(__xludf.DUMMYFUNCTION("""COMPUTED_VALUE"""),47.8)</f>
        <v>47.8</v>
      </c>
      <c r="E272" s="8">
        <f t="shared" si="4"/>
        <v>0.9898529716</v>
      </c>
      <c r="F272" s="10">
        <f t="shared" si="5"/>
        <v>1.010251046</v>
      </c>
      <c r="G272" s="5">
        <f t="shared" si="6"/>
        <v>0</v>
      </c>
      <c r="H272" s="8">
        <f t="shared" si="7"/>
        <v>114.7687734</v>
      </c>
      <c r="J272" s="8" t="str">
        <f t="shared" si="8"/>
        <v/>
      </c>
    </row>
    <row r="273">
      <c r="A273" s="9">
        <f>IFERROR(__xludf.DUMMYFUNCTION("""COMPUTED_VALUE"""),42969.70833333333)</f>
        <v>42969.70833</v>
      </c>
      <c r="B273" s="8">
        <f>IFERROR(__xludf.DUMMYFUNCTION("""COMPUTED_VALUE"""),48.02)</f>
        <v>48.02</v>
      </c>
      <c r="C273" s="9">
        <f>IFERROR(__xludf.DUMMYFUNCTION("""COMPUTED_VALUE"""),42969.70833333333)</f>
        <v>42969.70833</v>
      </c>
      <c r="D273" s="8">
        <f>IFERROR(__xludf.DUMMYFUNCTION("""COMPUTED_VALUE"""),47.85)</f>
        <v>47.85</v>
      </c>
      <c r="E273" s="8">
        <f t="shared" si="4"/>
        <v>0.9964598084</v>
      </c>
      <c r="F273" s="10">
        <f t="shared" si="5"/>
        <v>1.003552769</v>
      </c>
      <c r="G273" s="5">
        <f t="shared" si="6"/>
        <v>0</v>
      </c>
      <c r="H273" s="8">
        <f t="shared" si="7"/>
        <v>114.7687734</v>
      </c>
      <c r="J273" s="8" t="str">
        <f t="shared" si="8"/>
        <v/>
      </c>
    </row>
    <row r="274">
      <c r="A274" s="9">
        <f>IFERROR(__xludf.DUMMYFUNCTION("""COMPUTED_VALUE"""),42970.70833333333)</f>
        <v>42970.70833</v>
      </c>
      <c r="B274" s="8">
        <f>IFERROR(__xludf.DUMMYFUNCTION("""COMPUTED_VALUE"""),48.39)</f>
        <v>48.39</v>
      </c>
      <c r="C274" s="9">
        <f>IFERROR(__xludf.DUMMYFUNCTION("""COMPUTED_VALUE"""),42970.70833333333)</f>
        <v>42970.70833</v>
      </c>
      <c r="D274" s="8">
        <f>IFERROR(__xludf.DUMMYFUNCTION("""COMPUTED_VALUE"""),48.06)</f>
        <v>48.06</v>
      </c>
      <c r="E274" s="8">
        <f t="shared" si="4"/>
        <v>0.9931804092</v>
      </c>
      <c r="F274" s="10">
        <f t="shared" si="5"/>
        <v>1.006866417</v>
      </c>
      <c r="G274" s="5">
        <f t="shared" si="6"/>
        <v>0</v>
      </c>
      <c r="H274" s="8">
        <f t="shared" si="7"/>
        <v>114.7687734</v>
      </c>
      <c r="J274" s="8" t="str">
        <f t="shared" si="8"/>
        <v/>
      </c>
    </row>
    <row r="275">
      <c r="A275" s="9">
        <f>IFERROR(__xludf.DUMMYFUNCTION("""COMPUTED_VALUE"""),42971.70833333333)</f>
        <v>42971.70833</v>
      </c>
      <c r="B275" s="8">
        <f>IFERROR(__xludf.DUMMYFUNCTION("""COMPUTED_VALUE"""),47.81)</f>
        <v>47.81</v>
      </c>
      <c r="C275" s="9">
        <f>IFERROR(__xludf.DUMMYFUNCTION("""COMPUTED_VALUE"""),42971.70833333333)</f>
        <v>42971.70833</v>
      </c>
      <c r="D275" s="8">
        <f>IFERROR(__xludf.DUMMYFUNCTION("""COMPUTED_VALUE"""),47.71)</f>
        <v>47.71</v>
      </c>
      <c r="E275" s="8">
        <f t="shared" si="4"/>
        <v>0.9979083874</v>
      </c>
      <c r="F275" s="10">
        <f t="shared" si="5"/>
        <v>1.002095997</v>
      </c>
      <c r="G275" s="5">
        <f t="shared" si="6"/>
        <v>0</v>
      </c>
      <c r="H275" s="8">
        <f t="shared" si="7"/>
        <v>114.7687734</v>
      </c>
      <c r="J275" s="8" t="str">
        <f t="shared" si="8"/>
        <v/>
      </c>
    </row>
    <row r="276">
      <c r="A276" s="9">
        <f>IFERROR(__xludf.DUMMYFUNCTION("""COMPUTED_VALUE"""),42972.70833333333)</f>
        <v>42972.70833</v>
      </c>
      <c r="B276" s="8">
        <f>IFERROR(__xludf.DUMMYFUNCTION("""COMPUTED_VALUE"""),47.5)</f>
        <v>47.5</v>
      </c>
      <c r="C276" s="9">
        <f>IFERROR(__xludf.DUMMYFUNCTION("""COMPUTED_VALUE"""),42972.70833333333)</f>
        <v>42972.70833</v>
      </c>
      <c r="D276" s="8">
        <f>IFERROR(__xludf.DUMMYFUNCTION("""COMPUTED_VALUE"""),47.25)</f>
        <v>47.25</v>
      </c>
      <c r="E276" s="8">
        <f t="shared" si="4"/>
        <v>0.9947368421</v>
      </c>
      <c r="F276" s="10">
        <f t="shared" si="5"/>
        <v>1.005291005</v>
      </c>
      <c r="G276" s="5">
        <f t="shared" si="6"/>
        <v>0</v>
      </c>
      <c r="H276" s="8">
        <f t="shared" si="7"/>
        <v>114.7687734</v>
      </c>
      <c r="J276" s="8" t="str">
        <f t="shared" si="8"/>
        <v/>
      </c>
    </row>
    <row r="277">
      <c r="A277" s="9">
        <f>IFERROR(__xludf.DUMMYFUNCTION("""COMPUTED_VALUE"""),42975.70833333333)</f>
        <v>42975.70833</v>
      </c>
      <c r="B277" s="8">
        <f>IFERROR(__xludf.DUMMYFUNCTION("""COMPUTED_VALUE"""),47.39)</f>
        <v>47.39</v>
      </c>
      <c r="C277" s="9">
        <f>IFERROR(__xludf.DUMMYFUNCTION("""COMPUTED_VALUE"""),42975.70833333333)</f>
        <v>42975.70833</v>
      </c>
      <c r="D277" s="8">
        <f>IFERROR(__xludf.DUMMYFUNCTION("""COMPUTED_VALUE"""),46.99)</f>
        <v>46.99</v>
      </c>
      <c r="E277" s="8">
        <f t="shared" si="4"/>
        <v>0.9915594007</v>
      </c>
      <c r="F277" s="10">
        <f t="shared" si="5"/>
        <v>1.008512449</v>
      </c>
      <c r="G277" s="5">
        <f t="shared" si="6"/>
        <v>0</v>
      </c>
      <c r="H277" s="8">
        <f t="shared" si="7"/>
        <v>114.7687734</v>
      </c>
      <c r="J277" s="8" t="str">
        <f t="shared" si="8"/>
        <v/>
      </c>
    </row>
    <row r="278">
      <c r="A278" s="9">
        <f>IFERROR(__xludf.DUMMYFUNCTION("""COMPUTED_VALUE"""),42976.70833333333)</f>
        <v>42976.70833</v>
      </c>
      <c r="B278" s="8">
        <f>IFERROR(__xludf.DUMMYFUNCTION("""COMPUTED_VALUE"""),46.2)</f>
        <v>46.2</v>
      </c>
      <c r="C278" s="9">
        <f>IFERROR(__xludf.DUMMYFUNCTION("""COMPUTED_VALUE"""),42976.70833333333)</f>
        <v>42976.70833</v>
      </c>
      <c r="D278" s="8">
        <f>IFERROR(__xludf.DUMMYFUNCTION("""COMPUTED_VALUE"""),45.79)</f>
        <v>45.79</v>
      </c>
      <c r="E278" s="8">
        <f t="shared" si="4"/>
        <v>0.9911255411</v>
      </c>
      <c r="F278" s="10">
        <f t="shared" si="5"/>
        <v>1.00895392</v>
      </c>
      <c r="G278" s="5">
        <f t="shared" si="6"/>
        <v>0</v>
      </c>
      <c r="H278" s="8">
        <f t="shared" si="7"/>
        <v>114.7687734</v>
      </c>
      <c r="J278" s="8" t="str">
        <f t="shared" si="8"/>
        <v/>
      </c>
    </row>
    <row r="279">
      <c r="A279" s="9">
        <f>IFERROR(__xludf.DUMMYFUNCTION("""COMPUTED_VALUE"""),42977.70833333333)</f>
        <v>42977.70833</v>
      </c>
      <c r="B279" s="8">
        <f>IFERROR(__xludf.DUMMYFUNCTION("""COMPUTED_VALUE"""),47.12)</f>
        <v>47.12</v>
      </c>
      <c r="C279" s="9">
        <f>IFERROR(__xludf.DUMMYFUNCTION("""COMPUTED_VALUE"""),42977.70833333333)</f>
        <v>42977.70833</v>
      </c>
      <c r="D279" s="8">
        <f>IFERROR(__xludf.DUMMYFUNCTION("""COMPUTED_VALUE"""),46.9)</f>
        <v>46.9</v>
      </c>
      <c r="E279" s="8">
        <f t="shared" si="4"/>
        <v>0.9953310696</v>
      </c>
      <c r="F279" s="10">
        <f t="shared" si="5"/>
        <v>1.004690832</v>
      </c>
      <c r="G279" s="5">
        <f t="shared" si="6"/>
        <v>0</v>
      </c>
      <c r="H279" s="8">
        <f t="shared" si="7"/>
        <v>114.7687734</v>
      </c>
      <c r="J279" s="8" t="str">
        <f t="shared" si="8"/>
        <v/>
      </c>
    </row>
    <row r="280">
      <c r="A280" s="9">
        <f>IFERROR(__xludf.DUMMYFUNCTION("""COMPUTED_VALUE"""),42978.70833333333)</f>
        <v>42978.70833</v>
      </c>
      <c r="B280" s="8">
        <f>IFERROR(__xludf.DUMMYFUNCTION("""COMPUTED_VALUE"""),46.57)</f>
        <v>46.57</v>
      </c>
      <c r="C280" s="9">
        <f>IFERROR(__xludf.DUMMYFUNCTION("""COMPUTED_VALUE"""),42978.70833333333)</f>
        <v>42978.70833</v>
      </c>
      <c r="D280" s="8">
        <f>IFERROR(__xludf.DUMMYFUNCTION("""COMPUTED_VALUE"""),46.9)</f>
        <v>46.9</v>
      </c>
      <c r="E280" s="8">
        <f t="shared" si="4"/>
        <v>1.007086107</v>
      </c>
      <c r="F280" s="10">
        <f t="shared" si="5"/>
        <v>0.9929637527</v>
      </c>
      <c r="G280" s="5">
        <f t="shared" si="6"/>
        <v>0</v>
      </c>
      <c r="H280" s="8">
        <f t="shared" si="7"/>
        <v>114.7687734</v>
      </c>
      <c r="J280" s="8" t="str">
        <f t="shared" si="8"/>
        <v/>
      </c>
    </row>
    <row r="281">
      <c r="A281" s="9">
        <f>IFERROR(__xludf.DUMMYFUNCTION("""COMPUTED_VALUE"""),42979.70833333333)</f>
        <v>42979.70833</v>
      </c>
      <c r="B281" s="8">
        <f>IFERROR(__xludf.DUMMYFUNCTION("""COMPUTED_VALUE"""),46.6)</f>
        <v>46.6</v>
      </c>
      <c r="C281" s="9">
        <f>IFERROR(__xludf.DUMMYFUNCTION("""COMPUTED_VALUE"""),42979.70833333333)</f>
        <v>42979.70833</v>
      </c>
      <c r="D281" s="8">
        <f>IFERROR(__xludf.DUMMYFUNCTION("""COMPUTED_VALUE"""),47.0)</f>
        <v>47</v>
      </c>
      <c r="E281" s="8">
        <f t="shared" si="4"/>
        <v>1.008583691</v>
      </c>
      <c r="F281" s="10">
        <f t="shared" si="5"/>
        <v>0.9914893617</v>
      </c>
      <c r="G281" s="5">
        <f t="shared" si="6"/>
        <v>0</v>
      </c>
      <c r="H281" s="8">
        <f t="shared" si="7"/>
        <v>114.7687734</v>
      </c>
      <c r="J281" s="8" t="str">
        <f t="shared" si="8"/>
        <v/>
      </c>
    </row>
    <row r="282">
      <c r="A282" s="9">
        <f>IFERROR(__xludf.DUMMYFUNCTION("""COMPUTED_VALUE"""),42982.70833333333)</f>
        <v>42982.70833</v>
      </c>
      <c r="B282" s="8">
        <f>IFERROR(__xludf.DUMMYFUNCTION("""COMPUTED_VALUE"""),46.26)</f>
        <v>46.26</v>
      </c>
      <c r="C282" s="9">
        <f>IFERROR(__xludf.DUMMYFUNCTION("""COMPUTED_VALUE"""),42982.70833333333)</f>
        <v>42982.70833</v>
      </c>
      <c r="D282" s="8">
        <f>IFERROR(__xludf.DUMMYFUNCTION("""COMPUTED_VALUE"""),46.71)</f>
        <v>46.71</v>
      </c>
      <c r="E282" s="8">
        <f t="shared" si="4"/>
        <v>1.009727626</v>
      </c>
      <c r="F282" s="10">
        <f t="shared" si="5"/>
        <v>0.9903660886</v>
      </c>
      <c r="G282" s="5">
        <f t="shared" si="6"/>
        <v>0</v>
      </c>
      <c r="H282" s="8">
        <f t="shared" si="7"/>
        <v>114.7687734</v>
      </c>
      <c r="J282" s="8" t="str">
        <f t="shared" si="8"/>
        <v/>
      </c>
    </row>
    <row r="283">
      <c r="A283" s="9">
        <f>IFERROR(__xludf.DUMMYFUNCTION("""COMPUTED_VALUE"""),42983.70833333333)</f>
        <v>42983.70833</v>
      </c>
      <c r="B283" s="8">
        <f>IFERROR(__xludf.DUMMYFUNCTION("""COMPUTED_VALUE"""),46.36)</f>
        <v>46.36</v>
      </c>
      <c r="C283" s="9">
        <f>IFERROR(__xludf.DUMMYFUNCTION("""COMPUTED_VALUE"""),42983.70833333333)</f>
        <v>42983.70833</v>
      </c>
      <c r="D283" s="8">
        <f>IFERROR(__xludf.DUMMYFUNCTION("""COMPUTED_VALUE"""),46.59)</f>
        <v>46.59</v>
      </c>
      <c r="E283" s="8">
        <f t="shared" si="4"/>
        <v>1.004961173</v>
      </c>
      <c r="F283" s="10">
        <f t="shared" si="5"/>
        <v>0.9950633183</v>
      </c>
      <c r="G283" s="5">
        <f t="shared" si="6"/>
        <v>0</v>
      </c>
      <c r="H283" s="8">
        <f t="shared" si="7"/>
        <v>114.7687734</v>
      </c>
      <c r="J283" s="8" t="str">
        <f t="shared" si="8"/>
        <v/>
      </c>
    </row>
    <row r="284">
      <c r="A284" s="9">
        <f>IFERROR(__xludf.DUMMYFUNCTION("""COMPUTED_VALUE"""),42984.70833333333)</f>
        <v>42984.70833</v>
      </c>
      <c r="B284" s="8">
        <f>IFERROR(__xludf.DUMMYFUNCTION("""COMPUTED_VALUE"""),45.78)</f>
        <v>45.78</v>
      </c>
      <c r="C284" s="9">
        <f>IFERROR(__xludf.DUMMYFUNCTION("""COMPUTED_VALUE"""),42984.70833333333)</f>
        <v>42984.70833</v>
      </c>
      <c r="D284" s="8">
        <f>IFERROR(__xludf.DUMMYFUNCTION("""COMPUTED_VALUE"""),45.71)</f>
        <v>45.71</v>
      </c>
      <c r="E284" s="8">
        <f t="shared" si="4"/>
        <v>0.998470948</v>
      </c>
      <c r="F284" s="10">
        <f t="shared" si="5"/>
        <v>1.001531394</v>
      </c>
      <c r="G284" s="5">
        <f t="shared" si="6"/>
        <v>0</v>
      </c>
      <c r="H284" s="8">
        <f t="shared" si="7"/>
        <v>114.7687734</v>
      </c>
      <c r="J284" s="8" t="str">
        <f t="shared" si="8"/>
        <v/>
      </c>
    </row>
    <row r="285">
      <c r="A285" s="9">
        <f>IFERROR(__xludf.DUMMYFUNCTION("""COMPUTED_VALUE"""),42985.70833333333)</f>
        <v>42985.70833</v>
      </c>
      <c r="B285" s="8">
        <f>IFERROR(__xludf.DUMMYFUNCTION("""COMPUTED_VALUE"""),46.28)</f>
        <v>46.28</v>
      </c>
      <c r="C285" s="9">
        <f>IFERROR(__xludf.DUMMYFUNCTION("""COMPUTED_VALUE"""),42985.70833333333)</f>
        <v>42985.70833</v>
      </c>
      <c r="D285" s="8">
        <f>IFERROR(__xludf.DUMMYFUNCTION("""COMPUTED_VALUE"""),46.51)</f>
        <v>46.51</v>
      </c>
      <c r="E285" s="8">
        <f t="shared" si="4"/>
        <v>1.004969749</v>
      </c>
      <c r="F285" s="10">
        <f t="shared" si="5"/>
        <v>0.9950548269</v>
      </c>
      <c r="G285" s="5">
        <f t="shared" si="6"/>
        <v>0</v>
      </c>
      <c r="H285" s="8">
        <f t="shared" si="7"/>
        <v>114.7687734</v>
      </c>
      <c r="J285" s="8" t="str">
        <f t="shared" si="8"/>
        <v/>
      </c>
    </row>
    <row r="286">
      <c r="A286" s="9">
        <f>IFERROR(__xludf.DUMMYFUNCTION("""COMPUTED_VALUE"""),42986.70833333333)</f>
        <v>42986.70833</v>
      </c>
      <c r="B286" s="8">
        <f>IFERROR(__xludf.DUMMYFUNCTION("""COMPUTED_VALUE"""),45.89)</f>
        <v>45.89</v>
      </c>
      <c r="C286" s="9">
        <f>IFERROR(__xludf.DUMMYFUNCTION("""COMPUTED_VALUE"""),42986.70833333333)</f>
        <v>42986.70833</v>
      </c>
      <c r="D286" s="8">
        <f>IFERROR(__xludf.DUMMYFUNCTION("""COMPUTED_VALUE"""),46.6)</f>
        <v>46.6</v>
      </c>
      <c r="E286" s="8">
        <f t="shared" si="4"/>
        <v>1.01547178</v>
      </c>
      <c r="F286" s="10">
        <f t="shared" si="5"/>
        <v>0.9847639485</v>
      </c>
      <c r="G286" s="5">
        <f t="shared" si="6"/>
        <v>116.5444507</v>
      </c>
      <c r="H286" s="8">
        <f t="shared" si="7"/>
        <v>0</v>
      </c>
      <c r="J286" s="8" t="str">
        <f t="shared" si="8"/>
        <v/>
      </c>
    </row>
    <row r="287">
      <c r="A287" s="9">
        <f>IFERROR(__xludf.DUMMYFUNCTION("""COMPUTED_VALUE"""),42989.70833333333)</f>
        <v>42989.70833</v>
      </c>
      <c r="B287" s="8">
        <f>IFERROR(__xludf.DUMMYFUNCTION("""COMPUTED_VALUE"""),46.36)</f>
        <v>46.36</v>
      </c>
      <c r="C287" s="9">
        <f>IFERROR(__xludf.DUMMYFUNCTION("""COMPUTED_VALUE"""),42989.70833333333)</f>
        <v>42989.70833</v>
      </c>
      <c r="D287" s="8">
        <f>IFERROR(__xludf.DUMMYFUNCTION("""COMPUTED_VALUE"""),47.43)</f>
        <v>47.43</v>
      </c>
      <c r="E287" s="8">
        <f t="shared" si="4"/>
        <v>1.023080242</v>
      </c>
      <c r="F287" s="10">
        <f t="shared" si="5"/>
        <v>0.9774404385</v>
      </c>
      <c r="G287" s="5">
        <f t="shared" si="6"/>
        <v>116.5444507</v>
      </c>
      <c r="H287" s="8">
        <f t="shared" si="7"/>
        <v>0</v>
      </c>
      <c r="J287" s="8" t="str">
        <f t="shared" si="8"/>
        <v/>
      </c>
    </row>
    <row r="288">
      <c r="A288" s="9">
        <f>IFERROR(__xludf.DUMMYFUNCTION("""COMPUTED_VALUE"""),42990.70833333333)</f>
        <v>42990.70833</v>
      </c>
      <c r="B288" s="8">
        <f>IFERROR(__xludf.DUMMYFUNCTION("""COMPUTED_VALUE"""),46.56)</f>
        <v>46.56</v>
      </c>
      <c r="C288" s="9">
        <f>IFERROR(__xludf.DUMMYFUNCTION("""COMPUTED_VALUE"""),42990.70833333333)</f>
        <v>42990.70833</v>
      </c>
      <c r="D288" s="8">
        <f>IFERROR(__xludf.DUMMYFUNCTION("""COMPUTED_VALUE"""),48.25)</f>
        <v>48.25</v>
      </c>
      <c r="E288" s="8">
        <f t="shared" si="4"/>
        <v>1.036297251</v>
      </c>
      <c r="F288" s="10">
        <f t="shared" si="5"/>
        <v>0.9649740933</v>
      </c>
      <c r="G288" s="5">
        <f t="shared" si="6"/>
        <v>116.5444507</v>
      </c>
      <c r="H288" s="8">
        <f t="shared" si="7"/>
        <v>0</v>
      </c>
      <c r="J288" s="8" t="str">
        <f t="shared" si="8"/>
        <v/>
      </c>
    </row>
    <row r="289">
      <c r="A289" s="9">
        <f>IFERROR(__xludf.DUMMYFUNCTION("""COMPUTED_VALUE"""),42991.70833333333)</f>
        <v>42991.70833</v>
      </c>
      <c r="B289" s="8">
        <f>IFERROR(__xludf.DUMMYFUNCTION("""COMPUTED_VALUE"""),46.05)</f>
        <v>46.05</v>
      </c>
      <c r="C289" s="9">
        <f>IFERROR(__xludf.DUMMYFUNCTION("""COMPUTED_VALUE"""),42991.70833333333)</f>
        <v>42991.70833</v>
      </c>
      <c r="D289" s="8">
        <f>IFERROR(__xludf.DUMMYFUNCTION("""COMPUTED_VALUE"""),47.76)</f>
        <v>47.76</v>
      </c>
      <c r="E289" s="8">
        <f t="shared" si="4"/>
        <v>1.03713355</v>
      </c>
      <c r="F289" s="10">
        <f t="shared" si="5"/>
        <v>0.9641959799</v>
      </c>
      <c r="G289" s="5">
        <f t="shared" si="6"/>
        <v>116.5444507</v>
      </c>
      <c r="H289" s="8">
        <f t="shared" si="7"/>
        <v>0</v>
      </c>
      <c r="J289" s="8" t="str">
        <f t="shared" si="8"/>
        <v/>
      </c>
    </row>
    <row r="290">
      <c r="A290" s="9">
        <f>IFERROR(__xludf.DUMMYFUNCTION("""COMPUTED_VALUE"""),42992.70833333333)</f>
        <v>42992.70833</v>
      </c>
      <c r="B290" s="8">
        <f>IFERROR(__xludf.DUMMYFUNCTION("""COMPUTED_VALUE"""),45.91)</f>
        <v>45.91</v>
      </c>
      <c r="C290" s="9">
        <f>IFERROR(__xludf.DUMMYFUNCTION("""COMPUTED_VALUE"""),42992.70833333333)</f>
        <v>42992.70833</v>
      </c>
      <c r="D290" s="8">
        <f>IFERROR(__xludf.DUMMYFUNCTION("""COMPUTED_VALUE"""),47.85)</f>
        <v>47.85</v>
      </c>
      <c r="E290" s="8">
        <f t="shared" si="4"/>
        <v>1.042256589</v>
      </c>
      <c r="F290" s="10">
        <f t="shared" si="5"/>
        <v>0.9594566353</v>
      </c>
      <c r="G290" s="5">
        <f t="shared" si="6"/>
        <v>116.5444507</v>
      </c>
      <c r="H290" s="8">
        <f t="shared" si="7"/>
        <v>0</v>
      </c>
      <c r="J290" s="8" t="str">
        <f t="shared" si="8"/>
        <v/>
      </c>
    </row>
    <row r="291">
      <c r="A291" s="9">
        <f>IFERROR(__xludf.DUMMYFUNCTION("""COMPUTED_VALUE"""),42993.70833333333)</f>
        <v>42993.70833</v>
      </c>
      <c r="B291" s="8">
        <f>IFERROR(__xludf.DUMMYFUNCTION("""COMPUTED_VALUE"""),45.91)</f>
        <v>45.91</v>
      </c>
      <c r="C291" s="9">
        <f>IFERROR(__xludf.DUMMYFUNCTION("""COMPUTED_VALUE"""),42993.70833333333)</f>
        <v>42993.70833</v>
      </c>
      <c r="D291" s="8">
        <f>IFERROR(__xludf.DUMMYFUNCTION("""COMPUTED_VALUE"""),46.59)</f>
        <v>46.59</v>
      </c>
      <c r="E291" s="8">
        <f t="shared" si="4"/>
        <v>1.014811588</v>
      </c>
      <c r="F291" s="10">
        <f t="shared" si="5"/>
        <v>0.9854045933</v>
      </c>
      <c r="G291" s="5">
        <f t="shared" si="6"/>
        <v>116.5444507</v>
      </c>
      <c r="H291" s="8">
        <f t="shared" si="7"/>
        <v>0</v>
      </c>
      <c r="J291" s="8" t="str">
        <f t="shared" si="8"/>
        <v/>
      </c>
    </row>
    <row r="292">
      <c r="A292" s="9">
        <f>IFERROR(__xludf.DUMMYFUNCTION("""COMPUTED_VALUE"""),42996.70833333333)</f>
        <v>42996.70833</v>
      </c>
      <c r="B292" s="8">
        <f>IFERROR(__xludf.DUMMYFUNCTION("""COMPUTED_VALUE"""),45.86)</f>
        <v>45.86</v>
      </c>
      <c r="C292" s="9">
        <f>IFERROR(__xludf.DUMMYFUNCTION("""COMPUTED_VALUE"""),42996.70833333333)</f>
        <v>42996.70833</v>
      </c>
      <c r="D292" s="8">
        <f>IFERROR(__xludf.DUMMYFUNCTION("""COMPUTED_VALUE"""),46.49)</f>
        <v>46.49</v>
      </c>
      <c r="E292" s="8">
        <f t="shared" si="4"/>
        <v>1.013737462</v>
      </c>
      <c r="F292" s="10">
        <f t="shared" si="5"/>
        <v>0.9864486986</v>
      </c>
      <c r="G292" s="5">
        <f t="shared" si="6"/>
        <v>116.5444507</v>
      </c>
      <c r="H292" s="8">
        <f t="shared" si="7"/>
        <v>0</v>
      </c>
      <c r="J292" s="8" t="str">
        <f t="shared" si="8"/>
        <v/>
      </c>
    </row>
    <row r="293">
      <c r="A293" s="9">
        <f>IFERROR(__xludf.DUMMYFUNCTION("""COMPUTED_VALUE"""),42997.70833333333)</f>
        <v>42997.70833</v>
      </c>
      <c r="B293" s="8">
        <f>IFERROR(__xludf.DUMMYFUNCTION("""COMPUTED_VALUE"""),45.66)</f>
        <v>45.66</v>
      </c>
      <c r="C293" s="9">
        <f>IFERROR(__xludf.DUMMYFUNCTION("""COMPUTED_VALUE"""),42997.70833333333)</f>
        <v>42997.70833</v>
      </c>
      <c r="D293" s="8">
        <f>IFERROR(__xludf.DUMMYFUNCTION("""COMPUTED_VALUE"""),45.98)</f>
        <v>45.98</v>
      </c>
      <c r="E293" s="8">
        <f t="shared" si="4"/>
        <v>1.007008322</v>
      </c>
      <c r="F293" s="10">
        <f t="shared" si="5"/>
        <v>0.9930404524</v>
      </c>
      <c r="G293" s="5">
        <f t="shared" si="6"/>
        <v>116.5444507</v>
      </c>
      <c r="H293" s="8">
        <f t="shared" si="7"/>
        <v>0</v>
      </c>
      <c r="J293" s="8" t="str">
        <f t="shared" si="8"/>
        <v/>
      </c>
    </row>
    <row r="294">
      <c r="A294" s="9">
        <f>IFERROR(__xludf.DUMMYFUNCTION("""COMPUTED_VALUE"""),42998.70833333333)</f>
        <v>42998.70833</v>
      </c>
      <c r="B294" s="8">
        <f>IFERROR(__xludf.DUMMYFUNCTION("""COMPUTED_VALUE"""),44.54)</f>
        <v>44.54</v>
      </c>
      <c r="C294" s="9">
        <f>IFERROR(__xludf.DUMMYFUNCTION("""COMPUTED_VALUE"""),42998.70833333333)</f>
        <v>42998.70833</v>
      </c>
      <c r="D294" s="8">
        <f>IFERROR(__xludf.DUMMYFUNCTION("""COMPUTED_VALUE"""),44.96)</f>
        <v>44.96</v>
      </c>
      <c r="E294" s="8">
        <f t="shared" si="4"/>
        <v>1.009429726</v>
      </c>
      <c r="F294" s="10">
        <f t="shared" si="5"/>
        <v>0.990658363</v>
      </c>
      <c r="G294" s="5">
        <f t="shared" si="6"/>
        <v>116.5444507</v>
      </c>
      <c r="H294" s="8">
        <f t="shared" si="7"/>
        <v>0</v>
      </c>
      <c r="J294" s="8" t="str">
        <f t="shared" si="8"/>
        <v/>
      </c>
    </row>
    <row r="295">
      <c r="A295" s="9">
        <f>IFERROR(__xludf.DUMMYFUNCTION("""COMPUTED_VALUE"""),42999.70833333333)</f>
        <v>42999.70833</v>
      </c>
      <c r="B295" s="8">
        <f>IFERROR(__xludf.DUMMYFUNCTION("""COMPUTED_VALUE"""),44.49)</f>
        <v>44.49</v>
      </c>
      <c r="C295" s="9">
        <f>IFERROR(__xludf.DUMMYFUNCTION("""COMPUTED_VALUE"""),42999.70833333333)</f>
        <v>42999.70833</v>
      </c>
      <c r="D295" s="8">
        <f>IFERROR(__xludf.DUMMYFUNCTION("""COMPUTED_VALUE"""),44.31)</f>
        <v>44.31</v>
      </c>
      <c r="E295" s="8">
        <f t="shared" si="4"/>
        <v>0.995954147</v>
      </c>
      <c r="F295" s="10">
        <f t="shared" si="5"/>
        <v>1.004062288</v>
      </c>
      <c r="G295" s="5">
        <f t="shared" si="6"/>
        <v>0</v>
      </c>
      <c r="H295" s="8">
        <f t="shared" si="7"/>
        <v>117.0178878</v>
      </c>
      <c r="J295" s="8" t="str">
        <f t="shared" si="8"/>
        <v/>
      </c>
    </row>
    <row r="296">
      <c r="A296" s="9">
        <f>IFERROR(__xludf.DUMMYFUNCTION("""COMPUTED_VALUE"""),43000.70833333333)</f>
        <v>43000.70833</v>
      </c>
      <c r="B296" s="8">
        <f>IFERROR(__xludf.DUMMYFUNCTION("""COMPUTED_VALUE"""),45.28)</f>
        <v>45.28</v>
      </c>
      <c r="C296" s="9">
        <f>IFERROR(__xludf.DUMMYFUNCTION("""COMPUTED_VALUE"""),43000.70833333333)</f>
        <v>43000.70833</v>
      </c>
      <c r="D296" s="8">
        <f>IFERROR(__xludf.DUMMYFUNCTION("""COMPUTED_VALUE"""),45.21)</f>
        <v>45.21</v>
      </c>
      <c r="E296" s="8">
        <f t="shared" si="4"/>
        <v>0.9984540636</v>
      </c>
      <c r="F296" s="10">
        <f t="shared" si="5"/>
        <v>1.00154833</v>
      </c>
      <c r="G296" s="5">
        <f t="shared" si="6"/>
        <v>0</v>
      </c>
      <c r="H296" s="8">
        <f t="shared" si="7"/>
        <v>117.0178878</v>
      </c>
      <c r="J296" s="8" t="str">
        <f t="shared" si="8"/>
        <v/>
      </c>
    </row>
    <row r="297">
      <c r="A297" s="9">
        <f>IFERROR(__xludf.DUMMYFUNCTION("""COMPUTED_VALUE"""),43003.70833333333)</f>
        <v>43003.70833</v>
      </c>
      <c r="B297" s="8">
        <f>IFERROR(__xludf.DUMMYFUNCTION("""COMPUTED_VALUE"""),45.75)</f>
        <v>45.75</v>
      </c>
      <c r="C297" s="9">
        <f>IFERROR(__xludf.DUMMYFUNCTION("""COMPUTED_VALUE"""),43003.70833333333)</f>
        <v>43003.70833</v>
      </c>
      <c r="D297" s="8">
        <f>IFERROR(__xludf.DUMMYFUNCTION("""COMPUTED_VALUE"""),45.7)</f>
        <v>45.7</v>
      </c>
      <c r="E297" s="8">
        <f t="shared" si="4"/>
        <v>0.9989071038</v>
      </c>
      <c r="F297" s="10">
        <f t="shared" si="5"/>
        <v>1.001094092</v>
      </c>
      <c r="G297" s="5">
        <f t="shared" si="6"/>
        <v>0</v>
      </c>
      <c r="H297" s="8">
        <f t="shared" si="7"/>
        <v>117.0178878</v>
      </c>
      <c r="J297" s="8" t="str">
        <f t="shared" si="8"/>
        <v/>
      </c>
    </row>
    <row r="298">
      <c r="A298" s="9">
        <f>IFERROR(__xludf.DUMMYFUNCTION("""COMPUTED_VALUE"""),43004.70833333333)</f>
        <v>43004.70833</v>
      </c>
      <c r="B298" s="8">
        <f>IFERROR(__xludf.DUMMYFUNCTION("""COMPUTED_VALUE"""),46.5)</f>
        <v>46.5</v>
      </c>
      <c r="C298" s="9">
        <f>IFERROR(__xludf.DUMMYFUNCTION("""COMPUTED_VALUE"""),43004.70833333333)</f>
        <v>43004.70833</v>
      </c>
      <c r="D298" s="8">
        <f>IFERROR(__xludf.DUMMYFUNCTION("""COMPUTED_VALUE"""),46.97)</f>
        <v>46.97</v>
      </c>
      <c r="E298" s="8">
        <f t="shared" si="4"/>
        <v>1.010107527</v>
      </c>
      <c r="F298" s="10">
        <f t="shared" si="5"/>
        <v>0.9899936129</v>
      </c>
      <c r="G298" s="5">
        <f t="shared" si="6"/>
        <v>118.2006493</v>
      </c>
      <c r="H298" s="8">
        <f t="shared" si="7"/>
        <v>0</v>
      </c>
      <c r="J298" s="8" t="str">
        <f t="shared" si="8"/>
        <v/>
      </c>
    </row>
    <row r="299">
      <c r="A299" s="9">
        <f>IFERROR(__xludf.DUMMYFUNCTION("""COMPUTED_VALUE"""),43005.70833333333)</f>
        <v>43005.70833</v>
      </c>
      <c r="B299" s="8">
        <f>IFERROR(__xludf.DUMMYFUNCTION("""COMPUTED_VALUE"""),46.2)</f>
        <v>46.2</v>
      </c>
      <c r="C299" s="9">
        <f>IFERROR(__xludf.DUMMYFUNCTION("""COMPUTED_VALUE"""),43005.70833333333)</f>
        <v>43005.70833</v>
      </c>
      <c r="D299" s="8">
        <f>IFERROR(__xludf.DUMMYFUNCTION("""COMPUTED_VALUE"""),46.42)</f>
        <v>46.42</v>
      </c>
      <c r="E299" s="8">
        <f t="shared" si="4"/>
        <v>1.004761905</v>
      </c>
      <c r="F299" s="10">
        <f t="shared" si="5"/>
        <v>0.9952606635</v>
      </c>
      <c r="G299" s="5">
        <f t="shared" si="6"/>
        <v>118.2006493</v>
      </c>
      <c r="H299" s="8">
        <f t="shared" si="7"/>
        <v>0</v>
      </c>
      <c r="J299" s="8" t="str">
        <f t="shared" si="8"/>
        <v/>
      </c>
    </row>
    <row r="300">
      <c r="A300" s="9">
        <f>IFERROR(__xludf.DUMMYFUNCTION("""COMPUTED_VALUE"""),43006.70833333333)</f>
        <v>43006.70833</v>
      </c>
      <c r="B300" s="8">
        <f>IFERROR(__xludf.DUMMYFUNCTION("""COMPUTED_VALUE"""),46.42)</f>
        <v>46.42</v>
      </c>
      <c r="C300" s="9">
        <f>IFERROR(__xludf.DUMMYFUNCTION("""COMPUTED_VALUE"""),43006.70833333333)</f>
        <v>43006.70833</v>
      </c>
      <c r="D300" s="8">
        <f>IFERROR(__xludf.DUMMYFUNCTION("""COMPUTED_VALUE"""),46.88)</f>
        <v>46.88</v>
      </c>
      <c r="E300" s="8">
        <f t="shared" si="4"/>
        <v>1.009909522</v>
      </c>
      <c r="F300" s="10">
        <f t="shared" si="5"/>
        <v>0.9901877133</v>
      </c>
      <c r="G300" s="5">
        <f t="shared" si="6"/>
        <v>118.2006493</v>
      </c>
      <c r="H300" s="8">
        <f t="shared" si="7"/>
        <v>0</v>
      </c>
      <c r="J300" s="8" t="str">
        <f t="shared" si="8"/>
        <v/>
      </c>
    </row>
    <row r="301">
      <c r="A301" s="9">
        <f>IFERROR(__xludf.DUMMYFUNCTION("""COMPUTED_VALUE"""),43007.70833333333)</f>
        <v>43007.70833</v>
      </c>
      <c r="B301" s="8">
        <f>IFERROR(__xludf.DUMMYFUNCTION("""COMPUTED_VALUE"""),46.77)</f>
        <v>46.77</v>
      </c>
      <c r="C301" s="9">
        <f>IFERROR(__xludf.DUMMYFUNCTION("""COMPUTED_VALUE"""),43007.70833333333)</f>
        <v>43007.70833</v>
      </c>
      <c r="D301" s="8">
        <f>IFERROR(__xludf.DUMMYFUNCTION("""COMPUTED_VALUE"""),47.11)</f>
        <v>47.11</v>
      </c>
      <c r="E301" s="8">
        <f t="shared" si="4"/>
        <v>1.007269617</v>
      </c>
      <c r="F301" s="10">
        <f t="shared" si="5"/>
        <v>0.9927828487</v>
      </c>
      <c r="G301" s="5">
        <f t="shared" si="6"/>
        <v>118.2006493</v>
      </c>
      <c r="H301" s="8">
        <f t="shared" si="7"/>
        <v>0</v>
      </c>
      <c r="J301" s="8" t="str">
        <f t="shared" si="8"/>
        <v/>
      </c>
    </row>
    <row r="302">
      <c r="A302" s="9">
        <f>IFERROR(__xludf.DUMMYFUNCTION("""COMPUTED_VALUE"""),43010.70833333333)</f>
        <v>43010.70833</v>
      </c>
      <c r="B302" s="8">
        <f>IFERROR(__xludf.DUMMYFUNCTION("""COMPUTED_VALUE"""),46.88)</f>
        <v>46.88</v>
      </c>
      <c r="C302" s="9">
        <f>IFERROR(__xludf.DUMMYFUNCTION("""COMPUTED_VALUE"""),43010.70833333333)</f>
        <v>43010.70833</v>
      </c>
      <c r="D302" s="8">
        <f>IFERROR(__xludf.DUMMYFUNCTION("""COMPUTED_VALUE"""),47.23)</f>
        <v>47.23</v>
      </c>
      <c r="E302" s="8">
        <f t="shared" si="4"/>
        <v>1.00746587</v>
      </c>
      <c r="F302" s="10">
        <f t="shared" si="5"/>
        <v>0.9925894559</v>
      </c>
      <c r="G302" s="5">
        <f t="shared" si="6"/>
        <v>118.2006493</v>
      </c>
      <c r="H302" s="8">
        <f t="shared" si="7"/>
        <v>0</v>
      </c>
      <c r="J302" s="8" t="str">
        <f t="shared" si="8"/>
        <v/>
      </c>
    </row>
    <row r="303">
      <c r="A303" s="9">
        <f>IFERROR(__xludf.DUMMYFUNCTION("""COMPUTED_VALUE"""),43011.70833333333)</f>
        <v>43011.70833</v>
      </c>
      <c r="B303" s="8">
        <f>IFERROR(__xludf.DUMMYFUNCTION("""COMPUTED_VALUE"""),45.75)</f>
        <v>45.75</v>
      </c>
      <c r="C303" s="9">
        <f>IFERROR(__xludf.DUMMYFUNCTION("""COMPUTED_VALUE"""),43011.70833333333)</f>
        <v>43011.70833</v>
      </c>
      <c r="D303" s="8">
        <f>IFERROR(__xludf.DUMMYFUNCTION("""COMPUTED_VALUE"""),46.07)</f>
        <v>46.07</v>
      </c>
      <c r="E303" s="8">
        <f t="shared" si="4"/>
        <v>1.006994536</v>
      </c>
      <c r="F303" s="10">
        <f t="shared" si="5"/>
        <v>0.9930540482</v>
      </c>
      <c r="G303" s="5">
        <f t="shared" si="6"/>
        <v>118.2006493</v>
      </c>
      <c r="H303" s="8">
        <f t="shared" si="7"/>
        <v>0</v>
      </c>
      <c r="J303" s="8" t="str">
        <f t="shared" si="8"/>
        <v/>
      </c>
    </row>
    <row r="304">
      <c r="A304" s="9">
        <f>IFERROR(__xludf.DUMMYFUNCTION("""COMPUTED_VALUE"""),43012.70833333333)</f>
        <v>43012.70833</v>
      </c>
      <c r="B304" s="8">
        <f>IFERROR(__xludf.DUMMYFUNCTION("""COMPUTED_VALUE"""),45.36)</f>
        <v>45.36</v>
      </c>
      <c r="C304" s="9">
        <f>IFERROR(__xludf.DUMMYFUNCTION("""COMPUTED_VALUE"""),43012.70833333333)</f>
        <v>43012.70833</v>
      </c>
      <c r="D304" s="8">
        <f>IFERROR(__xludf.DUMMYFUNCTION("""COMPUTED_VALUE"""),45.38)</f>
        <v>45.38</v>
      </c>
      <c r="E304" s="8">
        <f t="shared" si="4"/>
        <v>1.000440917</v>
      </c>
      <c r="F304" s="10">
        <f t="shared" si="5"/>
        <v>0.9995592772</v>
      </c>
      <c r="G304" s="5">
        <f t="shared" si="6"/>
        <v>118.2006493</v>
      </c>
      <c r="H304" s="8">
        <f t="shared" si="7"/>
        <v>0</v>
      </c>
      <c r="J304" s="8" t="str">
        <f t="shared" si="8"/>
        <v/>
      </c>
    </row>
    <row r="305">
      <c r="A305" s="9">
        <f>IFERROR(__xludf.DUMMYFUNCTION("""COMPUTED_VALUE"""),43013.70833333333)</f>
        <v>43013.70833</v>
      </c>
      <c r="B305" s="8">
        <f>IFERROR(__xludf.DUMMYFUNCTION("""COMPUTED_VALUE"""),46.34)</f>
        <v>46.34</v>
      </c>
      <c r="C305" s="9">
        <f>IFERROR(__xludf.DUMMYFUNCTION("""COMPUTED_VALUE"""),43013.70833333333)</f>
        <v>43013.70833</v>
      </c>
      <c r="D305" s="8">
        <f>IFERROR(__xludf.DUMMYFUNCTION("""COMPUTED_VALUE"""),46.03)</f>
        <v>46.03</v>
      </c>
      <c r="E305" s="8">
        <f t="shared" si="4"/>
        <v>0.9933103151</v>
      </c>
      <c r="F305" s="10">
        <f t="shared" si="5"/>
        <v>1.006734738</v>
      </c>
      <c r="G305" s="5">
        <f t="shared" si="6"/>
        <v>0</v>
      </c>
      <c r="H305" s="8">
        <f t="shared" si="7"/>
        <v>118.9966997</v>
      </c>
      <c r="J305" s="8" t="str">
        <f t="shared" si="8"/>
        <v/>
      </c>
    </row>
    <row r="306">
      <c r="A306" s="9">
        <f>IFERROR(__xludf.DUMMYFUNCTION("""COMPUTED_VALUE"""),43014.70833333333)</f>
        <v>43014.70833</v>
      </c>
      <c r="B306" s="8">
        <f>IFERROR(__xludf.DUMMYFUNCTION("""COMPUTED_VALUE"""),46.72)</f>
        <v>46.72</v>
      </c>
      <c r="C306" s="9">
        <f>IFERROR(__xludf.DUMMYFUNCTION("""COMPUTED_VALUE"""),43014.70833333333)</f>
        <v>43014.70833</v>
      </c>
      <c r="D306" s="8">
        <f>IFERROR(__xludf.DUMMYFUNCTION("""COMPUTED_VALUE"""),46.03)</f>
        <v>46.03</v>
      </c>
      <c r="E306" s="8">
        <f t="shared" si="4"/>
        <v>0.9852311644</v>
      </c>
      <c r="F306" s="10">
        <f t="shared" si="5"/>
        <v>1.014990224</v>
      </c>
      <c r="G306" s="5">
        <f t="shared" si="6"/>
        <v>0</v>
      </c>
      <c r="H306" s="8">
        <f t="shared" si="7"/>
        <v>118.9966997</v>
      </c>
      <c r="J306" s="8" t="str">
        <f t="shared" si="8"/>
        <v/>
      </c>
    </row>
    <row r="307">
      <c r="A307" s="9">
        <f>IFERROR(__xludf.DUMMYFUNCTION("""COMPUTED_VALUE"""),43017.70833333333)</f>
        <v>43017.70833</v>
      </c>
      <c r="B307" s="8">
        <f>IFERROR(__xludf.DUMMYFUNCTION("""COMPUTED_VALUE"""),48.0)</f>
        <v>48</v>
      </c>
      <c r="C307" s="9">
        <f>IFERROR(__xludf.DUMMYFUNCTION("""COMPUTED_VALUE"""),43017.70833333333)</f>
        <v>43017.70833</v>
      </c>
      <c r="D307" s="8">
        <f>IFERROR(__xludf.DUMMYFUNCTION("""COMPUTED_VALUE"""),48.37)</f>
        <v>48.37</v>
      </c>
      <c r="E307" s="8">
        <f t="shared" si="4"/>
        <v>1.007708333</v>
      </c>
      <c r="F307" s="10">
        <f t="shared" si="5"/>
        <v>0.9923506306</v>
      </c>
      <c r="G307" s="5">
        <f t="shared" si="6"/>
        <v>0</v>
      </c>
      <c r="H307" s="8">
        <f t="shared" si="7"/>
        <v>118.9966997</v>
      </c>
      <c r="J307" s="8" t="str">
        <f t="shared" si="8"/>
        <v/>
      </c>
    </row>
    <row r="308">
      <c r="A308" s="9">
        <f>IFERROR(__xludf.DUMMYFUNCTION("""COMPUTED_VALUE"""),43018.70833333333)</f>
        <v>43018.70833</v>
      </c>
      <c r="B308" s="8">
        <f>IFERROR(__xludf.DUMMYFUNCTION("""COMPUTED_VALUE"""),47.0)</f>
        <v>47</v>
      </c>
      <c r="C308" s="9">
        <f>IFERROR(__xludf.DUMMYFUNCTION("""COMPUTED_VALUE"""),43018.70833333333)</f>
        <v>43018.70833</v>
      </c>
      <c r="D308" s="8">
        <f>IFERROR(__xludf.DUMMYFUNCTION("""COMPUTED_VALUE"""),47.25)</f>
        <v>47.25</v>
      </c>
      <c r="E308" s="8">
        <f t="shared" si="4"/>
        <v>1.005319149</v>
      </c>
      <c r="F308" s="10">
        <f t="shared" si="5"/>
        <v>0.9947089947</v>
      </c>
      <c r="G308" s="5">
        <f t="shared" si="6"/>
        <v>0</v>
      </c>
      <c r="H308" s="8">
        <f t="shared" si="7"/>
        <v>118.9966997</v>
      </c>
      <c r="J308" s="8" t="str">
        <f t="shared" si="8"/>
        <v/>
      </c>
    </row>
    <row r="309">
      <c r="A309" s="9">
        <f>IFERROR(__xludf.DUMMYFUNCTION("""COMPUTED_VALUE"""),43019.70833333333)</f>
        <v>43019.70833</v>
      </c>
      <c r="B309" s="8">
        <f>IFERROR(__xludf.DUMMYFUNCTION("""COMPUTED_VALUE"""),46.54)</f>
        <v>46.54</v>
      </c>
      <c r="C309" s="9">
        <f>IFERROR(__xludf.DUMMYFUNCTION("""COMPUTED_VALUE"""),43019.70833333333)</f>
        <v>43019.70833</v>
      </c>
      <c r="D309" s="8">
        <f>IFERROR(__xludf.DUMMYFUNCTION("""COMPUTED_VALUE"""),46.43)</f>
        <v>46.43</v>
      </c>
      <c r="E309" s="8">
        <f t="shared" si="4"/>
        <v>0.9976364418</v>
      </c>
      <c r="F309" s="10">
        <f t="shared" si="5"/>
        <v>1.002369158</v>
      </c>
      <c r="G309" s="5">
        <f t="shared" si="6"/>
        <v>0</v>
      </c>
      <c r="H309" s="8">
        <f t="shared" si="7"/>
        <v>118.9966997</v>
      </c>
      <c r="J309" s="8" t="str">
        <f t="shared" si="8"/>
        <v/>
      </c>
    </row>
    <row r="310">
      <c r="A310" s="9">
        <f>IFERROR(__xludf.DUMMYFUNCTION("""COMPUTED_VALUE"""),43020.70833333333)</f>
        <v>43020.70833</v>
      </c>
      <c r="B310" s="8">
        <f>IFERROR(__xludf.DUMMYFUNCTION("""COMPUTED_VALUE"""),46.87)</f>
        <v>46.87</v>
      </c>
      <c r="C310" s="9">
        <f>IFERROR(__xludf.DUMMYFUNCTION("""COMPUTED_VALUE"""),43020.70833333333)</f>
        <v>43020.70833</v>
      </c>
      <c r="D310" s="8">
        <f>IFERROR(__xludf.DUMMYFUNCTION("""COMPUTED_VALUE"""),47.1)</f>
        <v>47.1</v>
      </c>
      <c r="E310" s="8">
        <f t="shared" si="4"/>
        <v>1.00490719</v>
      </c>
      <c r="F310" s="10">
        <f t="shared" si="5"/>
        <v>0.9951167728</v>
      </c>
      <c r="G310" s="5">
        <f t="shared" si="6"/>
        <v>0</v>
      </c>
      <c r="H310" s="8">
        <f t="shared" si="7"/>
        <v>118.9966997</v>
      </c>
      <c r="J310" s="8" t="str">
        <f t="shared" si="8"/>
        <v/>
      </c>
    </row>
    <row r="311">
      <c r="A311" s="9">
        <f>IFERROR(__xludf.DUMMYFUNCTION("""COMPUTED_VALUE"""),43021.70833333333)</f>
        <v>43021.70833</v>
      </c>
      <c r="B311" s="8">
        <f>IFERROR(__xludf.DUMMYFUNCTION("""COMPUTED_VALUE"""),48.5)</f>
        <v>48.5</v>
      </c>
      <c r="C311" s="9">
        <f>IFERROR(__xludf.DUMMYFUNCTION("""COMPUTED_VALUE"""),43021.70833333333)</f>
        <v>43021.70833</v>
      </c>
      <c r="D311" s="8">
        <f>IFERROR(__xludf.DUMMYFUNCTION("""COMPUTED_VALUE"""),48.78)</f>
        <v>48.78</v>
      </c>
      <c r="E311" s="8">
        <f t="shared" si="4"/>
        <v>1.005773196</v>
      </c>
      <c r="F311" s="10">
        <f t="shared" si="5"/>
        <v>0.9942599426</v>
      </c>
      <c r="G311" s="5">
        <f t="shared" si="6"/>
        <v>0</v>
      </c>
      <c r="H311" s="8">
        <f t="shared" si="7"/>
        <v>118.9966997</v>
      </c>
      <c r="J311" s="8" t="str">
        <f t="shared" si="8"/>
        <v/>
      </c>
    </row>
    <row r="312">
      <c r="A312" s="9">
        <f>IFERROR(__xludf.DUMMYFUNCTION("""COMPUTED_VALUE"""),43024.70833333333)</f>
        <v>43024.70833</v>
      </c>
      <c r="B312" s="8">
        <f>IFERROR(__xludf.DUMMYFUNCTION("""COMPUTED_VALUE"""),48.32)</f>
        <v>48.32</v>
      </c>
      <c r="C312" s="9">
        <f>IFERROR(__xludf.DUMMYFUNCTION("""COMPUTED_VALUE"""),43024.70833333333)</f>
        <v>43024.70833</v>
      </c>
      <c r="D312" s="8">
        <f>IFERROR(__xludf.DUMMYFUNCTION("""COMPUTED_VALUE"""),49.43)</f>
        <v>49.43</v>
      </c>
      <c r="E312" s="8">
        <f t="shared" si="4"/>
        <v>1.022971854</v>
      </c>
      <c r="F312" s="10">
        <f t="shared" si="5"/>
        <v>0.9775440016</v>
      </c>
      <c r="G312" s="5">
        <f t="shared" si="6"/>
        <v>121.7302746</v>
      </c>
      <c r="H312" s="8">
        <f t="shared" si="7"/>
        <v>0</v>
      </c>
      <c r="J312" s="8" t="str">
        <f t="shared" si="8"/>
        <v/>
      </c>
    </row>
    <row r="313">
      <c r="A313" s="9">
        <f>IFERROR(__xludf.DUMMYFUNCTION("""COMPUTED_VALUE"""),43025.70833333333)</f>
        <v>43025.70833</v>
      </c>
      <c r="B313" s="8">
        <f>IFERROR(__xludf.DUMMYFUNCTION("""COMPUTED_VALUE"""),48.42)</f>
        <v>48.42</v>
      </c>
      <c r="C313" s="9">
        <f>IFERROR(__xludf.DUMMYFUNCTION("""COMPUTED_VALUE"""),43025.70833333333)</f>
        <v>43025.70833</v>
      </c>
      <c r="D313" s="8">
        <f>IFERROR(__xludf.DUMMYFUNCTION("""COMPUTED_VALUE"""),49.85)</f>
        <v>49.85</v>
      </c>
      <c r="E313" s="8">
        <f t="shared" si="4"/>
        <v>1.029533251</v>
      </c>
      <c r="F313" s="10">
        <f t="shared" si="5"/>
        <v>0.9713139418</v>
      </c>
      <c r="G313" s="5">
        <f t="shared" si="6"/>
        <v>121.7302746</v>
      </c>
      <c r="H313" s="8">
        <f t="shared" si="7"/>
        <v>0</v>
      </c>
      <c r="J313" s="8" t="str">
        <f t="shared" si="8"/>
        <v/>
      </c>
    </row>
    <row r="314">
      <c r="A314" s="9">
        <f>IFERROR(__xludf.DUMMYFUNCTION("""COMPUTED_VALUE"""),43026.70833333333)</f>
        <v>43026.70833</v>
      </c>
      <c r="B314" s="8">
        <f>IFERROR(__xludf.DUMMYFUNCTION("""COMPUTED_VALUE"""),49.2)</f>
        <v>49.2</v>
      </c>
      <c r="C314" s="9">
        <f>IFERROR(__xludf.DUMMYFUNCTION("""COMPUTED_VALUE"""),43026.70833333333)</f>
        <v>43026.70833</v>
      </c>
      <c r="D314" s="8">
        <f>IFERROR(__xludf.DUMMYFUNCTION("""COMPUTED_VALUE"""),50.4)</f>
        <v>50.4</v>
      </c>
      <c r="E314" s="8">
        <f t="shared" si="4"/>
        <v>1.024390244</v>
      </c>
      <c r="F314" s="10">
        <f t="shared" si="5"/>
        <v>0.9761904762</v>
      </c>
      <c r="G314" s="5">
        <f t="shared" si="6"/>
        <v>121.7302746</v>
      </c>
      <c r="H314" s="8">
        <f t="shared" si="7"/>
        <v>0</v>
      </c>
      <c r="J314" s="8" t="str">
        <f t="shared" si="8"/>
        <v/>
      </c>
    </row>
    <row r="315">
      <c r="A315" s="9">
        <f>IFERROR(__xludf.DUMMYFUNCTION("""COMPUTED_VALUE"""),43027.70833333333)</f>
        <v>43027.70833</v>
      </c>
      <c r="B315" s="8">
        <f>IFERROR(__xludf.DUMMYFUNCTION("""COMPUTED_VALUE"""),48.77)</f>
        <v>48.77</v>
      </c>
      <c r="C315" s="9">
        <f>IFERROR(__xludf.DUMMYFUNCTION("""COMPUTED_VALUE"""),43027.70833333333)</f>
        <v>43027.70833</v>
      </c>
      <c r="D315" s="8">
        <f>IFERROR(__xludf.DUMMYFUNCTION("""COMPUTED_VALUE"""),49.78)</f>
        <v>49.78</v>
      </c>
      <c r="E315" s="8">
        <f t="shared" si="4"/>
        <v>1.020709453</v>
      </c>
      <c r="F315" s="10">
        <f t="shared" si="5"/>
        <v>0.9797107272</v>
      </c>
      <c r="G315" s="5">
        <f t="shared" si="6"/>
        <v>121.7302746</v>
      </c>
      <c r="H315" s="8">
        <f t="shared" si="7"/>
        <v>0</v>
      </c>
      <c r="J315" s="8" t="str">
        <f t="shared" si="8"/>
        <v/>
      </c>
    </row>
    <row r="316">
      <c r="A316" s="9">
        <f>IFERROR(__xludf.DUMMYFUNCTION("""COMPUTED_VALUE"""),43028.70833333333)</f>
        <v>43028.70833</v>
      </c>
      <c r="B316" s="8">
        <f>IFERROR(__xludf.DUMMYFUNCTION("""COMPUTED_VALUE"""),52.65)</f>
        <v>52.65</v>
      </c>
      <c r="C316" s="9">
        <f>IFERROR(__xludf.DUMMYFUNCTION("""COMPUTED_VALUE"""),43028.70833333333)</f>
        <v>43028.70833</v>
      </c>
      <c r="D316" s="8">
        <f>IFERROR(__xludf.DUMMYFUNCTION("""COMPUTED_VALUE"""),52.65)</f>
        <v>52.65</v>
      </c>
      <c r="E316" s="8">
        <f t="shared" si="4"/>
        <v>1</v>
      </c>
      <c r="F316" s="10">
        <f t="shared" si="5"/>
        <v>1</v>
      </c>
      <c r="G316" s="5">
        <f t="shared" si="6"/>
        <v>121.7302746</v>
      </c>
      <c r="H316" s="8">
        <f t="shared" si="7"/>
        <v>0</v>
      </c>
      <c r="J316" s="8" t="str">
        <f t="shared" si="8"/>
        <v/>
      </c>
    </row>
    <row r="317">
      <c r="A317" s="9">
        <f>IFERROR(__xludf.DUMMYFUNCTION("""COMPUTED_VALUE"""),43031.70833333333)</f>
        <v>43031.70833</v>
      </c>
      <c r="B317" s="8">
        <f>IFERROR(__xludf.DUMMYFUNCTION("""COMPUTED_VALUE"""),53.15)</f>
        <v>53.15</v>
      </c>
      <c r="C317" s="9">
        <f>IFERROR(__xludf.DUMMYFUNCTION("""COMPUTED_VALUE"""),43031.70833333333)</f>
        <v>43031.70833</v>
      </c>
      <c r="D317" s="8">
        <f>IFERROR(__xludf.DUMMYFUNCTION("""COMPUTED_VALUE"""),53.15)</f>
        <v>53.15</v>
      </c>
      <c r="E317" s="8">
        <f t="shared" si="4"/>
        <v>1</v>
      </c>
      <c r="F317" s="10">
        <f t="shared" si="5"/>
        <v>1</v>
      </c>
      <c r="G317" s="5">
        <f t="shared" si="6"/>
        <v>121.7302746</v>
      </c>
      <c r="H317" s="8">
        <f t="shared" si="7"/>
        <v>0</v>
      </c>
      <c r="J317" s="8" t="str">
        <f t="shared" si="8"/>
        <v/>
      </c>
    </row>
    <row r="318">
      <c r="A318" s="9">
        <f>IFERROR(__xludf.DUMMYFUNCTION("""COMPUTED_VALUE"""),43032.70833333333)</f>
        <v>43032.70833</v>
      </c>
      <c r="B318" s="8">
        <f>IFERROR(__xludf.DUMMYFUNCTION("""COMPUTED_VALUE"""),53.5)</f>
        <v>53.5</v>
      </c>
      <c r="C318" s="9">
        <f>IFERROR(__xludf.DUMMYFUNCTION("""COMPUTED_VALUE"""),43032.70833333333)</f>
        <v>43032.70833</v>
      </c>
      <c r="D318" s="8">
        <f>IFERROR(__xludf.DUMMYFUNCTION("""COMPUTED_VALUE"""),53.65)</f>
        <v>53.65</v>
      </c>
      <c r="E318" s="8">
        <f t="shared" si="4"/>
        <v>1.002803738</v>
      </c>
      <c r="F318" s="10">
        <f t="shared" si="5"/>
        <v>0.9972041007</v>
      </c>
      <c r="G318" s="5">
        <f t="shared" si="6"/>
        <v>121.7302746</v>
      </c>
      <c r="H318" s="8">
        <f t="shared" si="7"/>
        <v>0</v>
      </c>
      <c r="J318" s="8" t="str">
        <f t="shared" si="8"/>
        <v/>
      </c>
    </row>
    <row r="319">
      <c r="A319" s="9">
        <f>IFERROR(__xludf.DUMMYFUNCTION("""COMPUTED_VALUE"""),43033.70833333333)</f>
        <v>43033.70833</v>
      </c>
      <c r="B319" s="8">
        <f>IFERROR(__xludf.DUMMYFUNCTION("""COMPUTED_VALUE"""),54.1)</f>
        <v>54.1</v>
      </c>
      <c r="C319" s="9">
        <f>IFERROR(__xludf.DUMMYFUNCTION("""COMPUTED_VALUE"""),43033.70833333333)</f>
        <v>43033.70833</v>
      </c>
      <c r="D319" s="8">
        <f>IFERROR(__xludf.DUMMYFUNCTION("""COMPUTED_VALUE"""),54.3)</f>
        <v>54.3</v>
      </c>
      <c r="E319" s="8">
        <f t="shared" si="4"/>
        <v>1.003696858</v>
      </c>
      <c r="F319" s="10">
        <f t="shared" si="5"/>
        <v>0.9963167587</v>
      </c>
      <c r="G319" s="5">
        <f t="shared" si="6"/>
        <v>121.7302746</v>
      </c>
      <c r="H319" s="8">
        <f t="shared" si="7"/>
        <v>0</v>
      </c>
      <c r="J319" s="8" t="str">
        <f t="shared" si="8"/>
        <v/>
      </c>
    </row>
    <row r="320">
      <c r="A320" s="9">
        <f>IFERROR(__xludf.DUMMYFUNCTION("""COMPUTED_VALUE"""),43034.70833333333)</f>
        <v>43034.70833</v>
      </c>
      <c r="B320" s="8">
        <f>IFERROR(__xludf.DUMMYFUNCTION("""COMPUTED_VALUE"""),51.7)</f>
        <v>51.7</v>
      </c>
      <c r="C320" s="9">
        <f>IFERROR(__xludf.DUMMYFUNCTION("""COMPUTED_VALUE"""),43034.70833333333)</f>
        <v>43034.70833</v>
      </c>
      <c r="D320" s="8">
        <f>IFERROR(__xludf.DUMMYFUNCTION("""COMPUTED_VALUE"""),51.9)</f>
        <v>51.9</v>
      </c>
      <c r="E320" s="8">
        <f t="shared" si="4"/>
        <v>1.003868472</v>
      </c>
      <c r="F320" s="10">
        <f t="shared" si="5"/>
        <v>0.9961464355</v>
      </c>
      <c r="G320" s="5">
        <f t="shared" si="6"/>
        <v>121.7302746</v>
      </c>
      <c r="H320" s="8">
        <f t="shared" si="7"/>
        <v>0</v>
      </c>
      <c r="J320" s="8" t="str">
        <f t="shared" si="8"/>
        <v/>
      </c>
    </row>
    <row r="321">
      <c r="A321" s="9">
        <f>IFERROR(__xludf.DUMMYFUNCTION("""COMPUTED_VALUE"""),43035.70833333333)</f>
        <v>43035.70833</v>
      </c>
      <c r="B321" s="8">
        <f>IFERROR(__xludf.DUMMYFUNCTION("""COMPUTED_VALUE"""),52.05)</f>
        <v>52.05</v>
      </c>
      <c r="C321" s="9">
        <f>IFERROR(__xludf.DUMMYFUNCTION("""COMPUTED_VALUE"""),43035.70833333333)</f>
        <v>43035.70833</v>
      </c>
      <c r="D321" s="8">
        <f>IFERROR(__xludf.DUMMYFUNCTION("""COMPUTED_VALUE"""),51.95)</f>
        <v>51.95</v>
      </c>
      <c r="E321" s="8">
        <f t="shared" si="4"/>
        <v>0.9980787704</v>
      </c>
      <c r="F321" s="10">
        <f t="shared" si="5"/>
        <v>1.001924928</v>
      </c>
      <c r="G321" s="5">
        <f t="shared" si="6"/>
        <v>0</v>
      </c>
      <c r="H321" s="8">
        <f t="shared" si="7"/>
        <v>121.9645966</v>
      </c>
      <c r="J321" s="8" t="str">
        <f t="shared" si="8"/>
        <v/>
      </c>
    </row>
    <row r="322">
      <c r="A322" s="9">
        <f>IFERROR(__xludf.DUMMYFUNCTION("""COMPUTED_VALUE"""),43038.70833333333)</f>
        <v>43038.70833</v>
      </c>
      <c r="B322" s="8">
        <f>IFERROR(__xludf.DUMMYFUNCTION("""COMPUTED_VALUE"""),51.75)</f>
        <v>51.75</v>
      </c>
      <c r="C322" s="9">
        <f>IFERROR(__xludf.DUMMYFUNCTION("""COMPUTED_VALUE"""),43038.70833333333)</f>
        <v>43038.70833</v>
      </c>
      <c r="D322" s="8">
        <f>IFERROR(__xludf.DUMMYFUNCTION("""COMPUTED_VALUE"""),51.85)</f>
        <v>51.85</v>
      </c>
      <c r="E322" s="8">
        <f t="shared" si="4"/>
        <v>1.001932367</v>
      </c>
      <c r="F322" s="10">
        <f t="shared" si="5"/>
        <v>0.9980713597</v>
      </c>
      <c r="G322" s="5">
        <f t="shared" si="6"/>
        <v>0</v>
      </c>
      <c r="H322" s="8">
        <f t="shared" si="7"/>
        <v>121.9645966</v>
      </c>
      <c r="J322" s="8" t="str">
        <f t="shared" si="8"/>
        <v/>
      </c>
    </row>
    <row r="323">
      <c r="A323" s="9">
        <f>IFERROR(__xludf.DUMMYFUNCTION("""COMPUTED_VALUE"""),43039.70833333333)</f>
        <v>43039.70833</v>
      </c>
      <c r="B323" s="8">
        <f>IFERROR(__xludf.DUMMYFUNCTION("""COMPUTED_VALUE"""),52.7)</f>
        <v>52.7</v>
      </c>
      <c r="C323" s="9">
        <f>IFERROR(__xludf.DUMMYFUNCTION("""COMPUTED_VALUE"""),43039.70833333333)</f>
        <v>43039.70833</v>
      </c>
      <c r="D323" s="8">
        <f>IFERROR(__xludf.DUMMYFUNCTION("""COMPUTED_VALUE"""),52.85)</f>
        <v>52.85</v>
      </c>
      <c r="E323" s="8">
        <f t="shared" si="4"/>
        <v>1.0028463</v>
      </c>
      <c r="F323" s="10">
        <f t="shared" si="5"/>
        <v>0.9971617786</v>
      </c>
      <c r="G323" s="5">
        <f t="shared" si="6"/>
        <v>0</v>
      </c>
      <c r="H323" s="8">
        <f t="shared" si="7"/>
        <v>121.9645966</v>
      </c>
      <c r="J323" s="8" t="str">
        <f t="shared" si="8"/>
        <v/>
      </c>
    </row>
    <row r="324">
      <c r="A324" s="9">
        <f>IFERROR(__xludf.DUMMYFUNCTION("""COMPUTED_VALUE"""),43040.70833333333)</f>
        <v>43040.70833</v>
      </c>
      <c r="B324" s="8">
        <f>IFERROR(__xludf.DUMMYFUNCTION("""COMPUTED_VALUE"""),53.2)</f>
        <v>53.2</v>
      </c>
      <c r="C324" s="9">
        <f>IFERROR(__xludf.DUMMYFUNCTION("""COMPUTED_VALUE"""),43040.70833333333)</f>
        <v>43040.70833</v>
      </c>
      <c r="D324" s="8">
        <f>IFERROR(__xludf.DUMMYFUNCTION("""COMPUTED_VALUE"""),53.25)</f>
        <v>53.25</v>
      </c>
      <c r="E324" s="8">
        <f t="shared" si="4"/>
        <v>1.00093985</v>
      </c>
      <c r="F324" s="10">
        <f t="shared" si="5"/>
        <v>0.9990610329</v>
      </c>
      <c r="G324" s="5">
        <f t="shared" si="6"/>
        <v>0</v>
      </c>
      <c r="H324" s="8">
        <f t="shared" si="7"/>
        <v>121.9645966</v>
      </c>
      <c r="J324" s="8" t="str">
        <f t="shared" si="8"/>
        <v/>
      </c>
    </row>
    <row r="325">
      <c r="A325" s="9">
        <f>IFERROR(__xludf.DUMMYFUNCTION("""COMPUTED_VALUE"""),43041.70833333333)</f>
        <v>43041.70833</v>
      </c>
      <c r="B325" s="8">
        <f>IFERROR(__xludf.DUMMYFUNCTION("""COMPUTED_VALUE"""),53.45)</f>
        <v>53.45</v>
      </c>
      <c r="C325" s="9">
        <f>IFERROR(__xludf.DUMMYFUNCTION("""COMPUTED_VALUE"""),43041.70833333333)</f>
        <v>43041.70833</v>
      </c>
      <c r="D325" s="8">
        <f>IFERROR(__xludf.DUMMYFUNCTION("""COMPUTED_VALUE"""),53.2)</f>
        <v>53.2</v>
      </c>
      <c r="E325" s="8">
        <f t="shared" si="4"/>
        <v>0.9953227315</v>
      </c>
      <c r="F325" s="10">
        <f t="shared" si="5"/>
        <v>1.004699248</v>
      </c>
      <c r="G325" s="5">
        <f t="shared" si="6"/>
        <v>0</v>
      </c>
      <c r="H325" s="8">
        <f t="shared" si="7"/>
        <v>121.9645966</v>
      </c>
      <c r="J325" s="8" t="str">
        <f t="shared" si="8"/>
        <v/>
      </c>
    </row>
    <row r="326">
      <c r="A326" s="9">
        <f>IFERROR(__xludf.DUMMYFUNCTION("""COMPUTED_VALUE"""),43042.70833333333)</f>
        <v>43042.70833</v>
      </c>
      <c r="B326" s="8">
        <f>IFERROR(__xludf.DUMMYFUNCTION("""COMPUTED_VALUE"""),53.9)</f>
        <v>53.9</v>
      </c>
      <c r="C326" s="9">
        <f>IFERROR(__xludf.DUMMYFUNCTION("""COMPUTED_VALUE"""),43042.70833333333)</f>
        <v>43042.70833</v>
      </c>
      <c r="D326" s="8">
        <f>IFERROR(__xludf.DUMMYFUNCTION("""COMPUTED_VALUE"""),53.6)</f>
        <v>53.6</v>
      </c>
      <c r="E326" s="8">
        <f t="shared" si="4"/>
        <v>0.9944341373</v>
      </c>
      <c r="F326" s="10">
        <f t="shared" si="5"/>
        <v>1.005597015</v>
      </c>
      <c r="G326" s="5">
        <f t="shared" si="6"/>
        <v>0</v>
      </c>
      <c r="H326" s="8">
        <f t="shared" si="7"/>
        <v>121.9645966</v>
      </c>
      <c r="J326" s="8" t="str">
        <f t="shared" si="8"/>
        <v/>
      </c>
    </row>
    <row r="327">
      <c r="A327" s="9">
        <f>IFERROR(__xludf.DUMMYFUNCTION("""COMPUTED_VALUE"""),43045.70833333333)</f>
        <v>43045.70833</v>
      </c>
      <c r="B327" s="8">
        <f>IFERROR(__xludf.DUMMYFUNCTION("""COMPUTED_VALUE"""),54.75)</f>
        <v>54.75</v>
      </c>
      <c r="C327" s="9">
        <f>IFERROR(__xludf.DUMMYFUNCTION("""COMPUTED_VALUE"""),43045.70833333333)</f>
        <v>43045.70833</v>
      </c>
      <c r="D327" s="8">
        <f>IFERROR(__xludf.DUMMYFUNCTION("""COMPUTED_VALUE"""),54.75)</f>
        <v>54.75</v>
      </c>
      <c r="E327" s="8">
        <f t="shared" si="4"/>
        <v>1</v>
      </c>
      <c r="F327" s="10">
        <f t="shared" si="5"/>
        <v>1</v>
      </c>
      <c r="G327" s="5">
        <f t="shared" si="6"/>
        <v>0</v>
      </c>
      <c r="H327" s="8">
        <f t="shared" si="7"/>
        <v>121.9645966</v>
      </c>
      <c r="J327" s="8" t="str">
        <f t="shared" si="8"/>
        <v/>
      </c>
    </row>
    <row r="328">
      <c r="A328" s="9">
        <f>IFERROR(__xludf.DUMMYFUNCTION("""COMPUTED_VALUE"""),43046.70833333333)</f>
        <v>43046.70833</v>
      </c>
      <c r="B328" s="8">
        <f>IFERROR(__xludf.DUMMYFUNCTION("""COMPUTED_VALUE"""),54.55)</f>
        <v>54.55</v>
      </c>
      <c r="C328" s="9">
        <f>IFERROR(__xludf.DUMMYFUNCTION("""COMPUTED_VALUE"""),43046.70833333333)</f>
        <v>43046.70833</v>
      </c>
      <c r="D328" s="8">
        <f>IFERROR(__xludf.DUMMYFUNCTION("""COMPUTED_VALUE"""),55.0)</f>
        <v>55</v>
      </c>
      <c r="E328" s="8">
        <f t="shared" si="4"/>
        <v>1.008249313</v>
      </c>
      <c r="F328" s="10">
        <f t="shared" si="5"/>
        <v>0.9918181818</v>
      </c>
      <c r="G328" s="5">
        <f t="shared" si="6"/>
        <v>0</v>
      </c>
      <c r="H328" s="8">
        <f t="shared" si="7"/>
        <v>121.9645966</v>
      </c>
      <c r="J328" s="8" t="str">
        <f t="shared" si="8"/>
        <v/>
      </c>
    </row>
    <row r="329">
      <c r="A329" s="9">
        <f>IFERROR(__xludf.DUMMYFUNCTION("""COMPUTED_VALUE"""),43047.70833333333)</f>
        <v>43047.70833</v>
      </c>
      <c r="B329" s="8">
        <f>IFERROR(__xludf.DUMMYFUNCTION("""COMPUTED_VALUE"""),52.75)</f>
        <v>52.75</v>
      </c>
      <c r="C329" s="9">
        <f>IFERROR(__xludf.DUMMYFUNCTION("""COMPUTED_VALUE"""),43047.70833333333)</f>
        <v>43047.70833</v>
      </c>
      <c r="D329" s="8">
        <f>IFERROR(__xludf.DUMMYFUNCTION("""COMPUTED_VALUE"""),52.9)</f>
        <v>52.9</v>
      </c>
      <c r="E329" s="8">
        <f t="shared" si="4"/>
        <v>1.002843602</v>
      </c>
      <c r="F329" s="10">
        <f t="shared" si="5"/>
        <v>0.9971644612</v>
      </c>
      <c r="G329" s="5">
        <f t="shared" si="6"/>
        <v>0</v>
      </c>
      <c r="H329" s="8">
        <f t="shared" si="7"/>
        <v>121.9645966</v>
      </c>
      <c r="J329" s="8" t="str">
        <f t="shared" si="8"/>
        <v/>
      </c>
    </row>
    <row r="330">
      <c r="A330" s="9">
        <f>IFERROR(__xludf.DUMMYFUNCTION("""COMPUTED_VALUE"""),43048.70833333333)</f>
        <v>43048.70833</v>
      </c>
      <c r="B330" s="8">
        <f>IFERROR(__xludf.DUMMYFUNCTION("""COMPUTED_VALUE"""),50.7)</f>
        <v>50.7</v>
      </c>
      <c r="C330" s="9">
        <f>IFERROR(__xludf.DUMMYFUNCTION("""COMPUTED_VALUE"""),43048.70833333333)</f>
        <v>43048.70833</v>
      </c>
      <c r="D330" s="8">
        <f>IFERROR(__xludf.DUMMYFUNCTION("""COMPUTED_VALUE"""),50.5)</f>
        <v>50.5</v>
      </c>
      <c r="E330" s="8">
        <f t="shared" si="4"/>
        <v>0.9960552268</v>
      </c>
      <c r="F330" s="10">
        <f t="shared" si="5"/>
        <v>1.003960396</v>
      </c>
      <c r="G330" s="5">
        <f t="shared" si="6"/>
        <v>0</v>
      </c>
      <c r="H330" s="8">
        <f t="shared" si="7"/>
        <v>121.9645966</v>
      </c>
      <c r="J330" s="8" t="str">
        <f t="shared" si="8"/>
        <v/>
      </c>
    </row>
    <row r="331">
      <c r="A331" s="9">
        <f>IFERROR(__xludf.DUMMYFUNCTION("""COMPUTED_VALUE"""),43049.70833333333)</f>
        <v>43049.70833</v>
      </c>
      <c r="B331" s="8">
        <f>IFERROR(__xludf.DUMMYFUNCTION("""COMPUTED_VALUE"""),50.3)</f>
        <v>50.3</v>
      </c>
      <c r="C331" s="9">
        <f>IFERROR(__xludf.DUMMYFUNCTION("""COMPUTED_VALUE"""),43049.70833333333)</f>
        <v>43049.70833</v>
      </c>
      <c r="D331" s="8">
        <f>IFERROR(__xludf.DUMMYFUNCTION("""COMPUTED_VALUE"""),50.4)</f>
        <v>50.4</v>
      </c>
      <c r="E331" s="8">
        <f t="shared" si="4"/>
        <v>1.001988072</v>
      </c>
      <c r="F331" s="10">
        <f t="shared" si="5"/>
        <v>0.998015873</v>
      </c>
      <c r="G331" s="5">
        <f t="shared" si="6"/>
        <v>0</v>
      </c>
      <c r="H331" s="8">
        <f t="shared" si="7"/>
        <v>121.9645966</v>
      </c>
      <c r="J331" s="8" t="str">
        <f t="shared" si="8"/>
        <v/>
      </c>
    </row>
    <row r="332">
      <c r="A332" s="9">
        <f>IFERROR(__xludf.DUMMYFUNCTION("""COMPUTED_VALUE"""),43052.70833333333)</f>
        <v>43052.70833</v>
      </c>
      <c r="B332" s="8">
        <f>IFERROR(__xludf.DUMMYFUNCTION("""COMPUTED_VALUE"""),50.65)</f>
        <v>50.65</v>
      </c>
      <c r="C332" s="9">
        <f>IFERROR(__xludf.DUMMYFUNCTION("""COMPUTED_VALUE"""),43052.70833333333)</f>
        <v>43052.70833</v>
      </c>
      <c r="D332" s="8">
        <f>IFERROR(__xludf.DUMMYFUNCTION("""COMPUTED_VALUE"""),50.75)</f>
        <v>50.75</v>
      </c>
      <c r="E332" s="8">
        <f t="shared" si="4"/>
        <v>1.001974334</v>
      </c>
      <c r="F332" s="10">
        <f t="shared" si="5"/>
        <v>0.9980295567</v>
      </c>
      <c r="G332" s="5">
        <f t="shared" si="6"/>
        <v>0</v>
      </c>
      <c r="H332" s="8">
        <f t="shared" si="7"/>
        <v>121.9645966</v>
      </c>
      <c r="J332" s="8" t="str">
        <f t="shared" si="8"/>
        <v/>
      </c>
    </row>
    <row r="333">
      <c r="A333" s="9">
        <f>IFERROR(__xludf.DUMMYFUNCTION("""COMPUTED_VALUE"""),43053.70833333333)</f>
        <v>43053.70833</v>
      </c>
      <c r="B333" s="8">
        <f>IFERROR(__xludf.DUMMYFUNCTION("""COMPUTED_VALUE"""),50.45)</f>
        <v>50.45</v>
      </c>
      <c r="C333" s="9">
        <f>IFERROR(__xludf.DUMMYFUNCTION("""COMPUTED_VALUE"""),43053.70833333333)</f>
        <v>43053.70833</v>
      </c>
      <c r="D333" s="8">
        <f>IFERROR(__xludf.DUMMYFUNCTION("""COMPUTED_VALUE"""),50.25)</f>
        <v>50.25</v>
      </c>
      <c r="E333" s="8">
        <f t="shared" si="4"/>
        <v>0.9960356789</v>
      </c>
      <c r="F333" s="10">
        <f t="shared" si="5"/>
        <v>1.0039801</v>
      </c>
      <c r="G333" s="5">
        <f t="shared" si="6"/>
        <v>0</v>
      </c>
      <c r="H333" s="8">
        <f t="shared" si="7"/>
        <v>121.9645966</v>
      </c>
      <c r="J333" s="8" t="str">
        <f t="shared" si="8"/>
        <v/>
      </c>
    </row>
    <row r="334">
      <c r="A334" s="9">
        <f>IFERROR(__xludf.DUMMYFUNCTION("""COMPUTED_VALUE"""),43054.70833333333)</f>
        <v>43054.70833</v>
      </c>
      <c r="B334" s="8">
        <f>IFERROR(__xludf.DUMMYFUNCTION("""COMPUTED_VALUE"""),49.82)</f>
        <v>49.82</v>
      </c>
      <c r="C334" s="9">
        <f>IFERROR(__xludf.DUMMYFUNCTION("""COMPUTED_VALUE"""),43054.70833333333)</f>
        <v>43054.70833</v>
      </c>
      <c r="D334" s="8">
        <f>IFERROR(__xludf.DUMMYFUNCTION("""COMPUTED_VALUE"""),50.05)</f>
        <v>50.05</v>
      </c>
      <c r="E334" s="8">
        <f t="shared" si="4"/>
        <v>1.00461662</v>
      </c>
      <c r="F334" s="10">
        <f t="shared" si="5"/>
        <v>0.9954045954</v>
      </c>
      <c r="G334" s="5">
        <f t="shared" si="6"/>
        <v>0</v>
      </c>
      <c r="H334" s="8">
        <f t="shared" si="7"/>
        <v>121.9645966</v>
      </c>
      <c r="J334" s="8" t="str">
        <f t="shared" si="8"/>
        <v/>
      </c>
    </row>
    <row r="335">
      <c r="A335" s="9">
        <f>IFERROR(__xludf.DUMMYFUNCTION("""COMPUTED_VALUE"""),43055.70833333333)</f>
        <v>43055.70833</v>
      </c>
      <c r="B335" s="8">
        <f>IFERROR(__xludf.DUMMYFUNCTION("""COMPUTED_VALUE"""),51.15)</f>
        <v>51.15</v>
      </c>
      <c r="C335" s="9">
        <f>IFERROR(__xludf.DUMMYFUNCTION("""COMPUTED_VALUE"""),43055.70833333333)</f>
        <v>43055.70833</v>
      </c>
      <c r="D335" s="8">
        <f>IFERROR(__xludf.DUMMYFUNCTION("""COMPUTED_VALUE"""),51.25)</f>
        <v>51.25</v>
      </c>
      <c r="E335" s="8">
        <f t="shared" si="4"/>
        <v>1.001955034</v>
      </c>
      <c r="F335" s="10">
        <f t="shared" si="5"/>
        <v>0.9980487805</v>
      </c>
      <c r="G335" s="5">
        <f t="shared" si="6"/>
        <v>0</v>
      </c>
      <c r="H335" s="8">
        <f t="shared" si="7"/>
        <v>121.9645966</v>
      </c>
      <c r="J335" s="8" t="str">
        <f t="shared" si="8"/>
        <v/>
      </c>
    </row>
    <row r="336">
      <c r="A336" s="9">
        <f>IFERROR(__xludf.DUMMYFUNCTION("""COMPUTED_VALUE"""),43056.70833333333)</f>
        <v>43056.70833</v>
      </c>
      <c r="B336" s="8">
        <f>IFERROR(__xludf.DUMMYFUNCTION("""COMPUTED_VALUE"""),51.5)</f>
        <v>51.5</v>
      </c>
      <c r="C336" s="9">
        <f>IFERROR(__xludf.DUMMYFUNCTION("""COMPUTED_VALUE"""),43056.70833333333)</f>
        <v>43056.70833</v>
      </c>
      <c r="D336" s="8">
        <f>IFERROR(__xludf.DUMMYFUNCTION("""COMPUTED_VALUE"""),52.0)</f>
        <v>52</v>
      </c>
      <c r="E336" s="8">
        <f t="shared" si="4"/>
        <v>1.009708738</v>
      </c>
      <c r="F336" s="10">
        <f t="shared" si="5"/>
        <v>0.9903846154</v>
      </c>
      <c r="G336" s="5">
        <f t="shared" si="6"/>
        <v>0</v>
      </c>
      <c r="H336" s="8">
        <f t="shared" si="7"/>
        <v>121.9645966</v>
      </c>
      <c r="J336" s="8" t="str">
        <f t="shared" si="8"/>
        <v/>
      </c>
    </row>
    <row r="337">
      <c r="A337" s="9">
        <f>IFERROR(__xludf.DUMMYFUNCTION("""COMPUTED_VALUE"""),43059.70833333333)</f>
        <v>43059.70833</v>
      </c>
      <c r="B337" s="8">
        <f>IFERROR(__xludf.DUMMYFUNCTION("""COMPUTED_VALUE"""),52.85)</f>
        <v>52.85</v>
      </c>
      <c r="C337" s="9">
        <f>IFERROR(__xludf.DUMMYFUNCTION("""COMPUTED_VALUE"""),43059.70833333333)</f>
        <v>43059.70833</v>
      </c>
      <c r="D337" s="8">
        <f>IFERROR(__xludf.DUMMYFUNCTION("""COMPUTED_VALUE"""),52.6)</f>
        <v>52.6</v>
      </c>
      <c r="E337" s="8">
        <f t="shared" si="4"/>
        <v>0.995269631</v>
      </c>
      <c r="F337" s="10">
        <f t="shared" si="5"/>
        <v>1.004752852</v>
      </c>
      <c r="G337" s="5">
        <f t="shared" si="6"/>
        <v>0</v>
      </c>
      <c r="H337" s="8">
        <f t="shared" si="7"/>
        <v>121.9645966</v>
      </c>
      <c r="J337" s="8" t="str">
        <f t="shared" si="8"/>
        <v/>
      </c>
    </row>
    <row r="338">
      <c r="A338" s="9">
        <f>IFERROR(__xludf.DUMMYFUNCTION("""COMPUTED_VALUE"""),43060.70833333333)</f>
        <v>43060.70833</v>
      </c>
      <c r="B338" s="8">
        <f>IFERROR(__xludf.DUMMYFUNCTION("""COMPUTED_VALUE"""),54.8)</f>
        <v>54.8</v>
      </c>
      <c r="C338" s="9">
        <f>IFERROR(__xludf.DUMMYFUNCTION("""COMPUTED_VALUE"""),43060.70833333333)</f>
        <v>43060.70833</v>
      </c>
      <c r="D338" s="8">
        <f>IFERROR(__xludf.DUMMYFUNCTION("""COMPUTED_VALUE"""),54.5)</f>
        <v>54.5</v>
      </c>
      <c r="E338" s="8">
        <f t="shared" si="4"/>
        <v>0.9945255474</v>
      </c>
      <c r="F338" s="10">
        <f t="shared" si="5"/>
        <v>1.005504587</v>
      </c>
      <c r="G338" s="5">
        <f t="shared" si="6"/>
        <v>0</v>
      </c>
      <c r="H338" s="8">
        <f t="shared" si="7"/>
        <v>121.9645966</v>
      </c>
      <c r="J338" s="8" t="str">
        <f t="shared" si="8"/>
        <v/>
      </c>
    </row>
    <row r="339">
      <c r="A339" s="9">
        <f>IFERROR(__xludf.DUMMYFUNCTION("""COMPUTED_VALUE"""),43061.70833333333)</f>
        <v>43061.70833</v>
      </c>
      <c r="B339" s="8">
        <f>IFERROR(__xludf.DUMMYFUNCTION("""COMPUTED_VALUE"""),53.8)</f>
        <v>53.8</v>
      </c>
      <c r="C339" s="9">
        <f>IFERROR(__xludf.DUMMYFUNCTION("""COMPUTED_VALUE"""),43061.70833333333)</f>
        <v>43061.70833</v>
      </c>
      <c r="D339" s="8">
        <f>IFERROR(__xludf.DUMMYFUNCTION("""COMPUTED_VALUE"""),54.45)</f>
        <v>54.45</v>
      </c>
      <c r="E339" s="8">
        <f t="shared" si="4"/>
        <v>1.012081784</v>
      </c>
      <c r="F339" s="10">
        <f t="shared" si="5"/>
        <v>0.9880624426</v>
      </c>
      <c r="G339" s="5">
        <f t="shared" si="6"/>
        <v>123.4381465</v>
      </c>
      <c r="H339" s="8">
        <f t="shared" si="7"/>
        <v>0</v>
      </c>
      <c r="J339" s="8" t="str">
        <f t="shared" si="8"/>
        <v/>
      </c>
    </row>
    <row r="340">
      <c r="A340" s="9">
        <f>IFERROR(__xludf.DUMMYFUNCTION("""COMPUTED_VALUE"""),43062.70833333333)</f>
        <v>43062.70833</v>
      </c>
      <c r="B340" s="8">
        <f>IFERROR(__xludf.DUMMYFUNCTION("""COMPUTED_VALUE"""),53.9)</f>
        <v>53.9</v>
      </c>
      <c r="C340" s="9">
        <f>IFERROR(__xludf.DUMMYFUNCTION("""COMPUTED_VALUE"""),43062.70833333333)</f>
        <v>43062.70833</v>
      </c>
      <c r="D340" s="8">
        <f>IFERROR(__xludf.DUMMYFUNCTION("""COMPUTED_VALUE"""),53.95)</f>
        <v>53.95</v>
      </c>
      <c r="E340" s="8">
        <f t="shared" si="4"/>
        <v>1.000927644</v>
      </c>
      <c r="F340" s="10">
        <f t="shared" si="5"/>
        <v>0.9990732159</v>
      </c>
      <c r="G340" s="5">
        <f t="shared" si="6"/>
        <v>123.4381465</v>
      </c>
      <c r="H340" s="8">
        <f t="shared" si="7"/>
        <v>0</v>
      </c>
      <c r="J340" s="8" t="str">
        <f t="shared" si="8"/>
        <v/>
      </c>
    </row>
    <row r="341">
      <c r="A341" s="9">
        <f>IFERROR(__xludf.DUMMYFUNCTION("""COMPUTED_VALUE"""),43063.70833333333)</f>
        <v>43063.70833</v>
      </c>
      <c r="B341" s="8">
        <f>IFERROR(__xludf.DUMMYFUNCTION("""COMPUTED_VALUE"""),53.6)</f>
        <v>53.6</v>
      </c>
      <c r="C341" s="9">
        <f>IFERROR(__xludf.DUMMYFUNCTION("""COMPUTED_VALUE"""),43063.70833333333)</f>
        <v>43063.70833</v>
      </c>
      <c r="D341" s="8">
        <f>IFERROR(__xludf.DUMMYFUNCTION("""COMPUTED_VALUE"""),53.65)</f>
        <v>53.65</v>
      </c>
      <c r="E341" s="8">
        <f t="shared" si="4"/>
        <v>1.000932836</v>
      </c>
      <c r="F341" s="10">
        <f t="shared" si="5"/>
        <v>0.9990680336</v>
      </c>
      <c r="G341" s="5">
        <f t="shared" si="6"/>
        <v>123.4381465</v>
      </c>
      <c r="H341" s="8">
        <f t="shared" si="7"/>
        <v>0</v>
      </c>
      <c r="J341" s="8" t="str">
        <f t="shared" si="8"/>
        <v/>
      </c>
    </row>
    <row r="342">
      <c r="A342" s="9">
        <f>IFERROR(__xludf.DUMMYFUNCTION("""COMPUTED_VALUE"""),43066.70833333333)</f>
        <v>43066.70833</v>
      </c>
      <c r="B342" s="8">
        <f>IFERROR(__xludf.DUMMYFUNCTION("""COMPUTED_VALUE"""),53.3)</f>
        <v>53.3</v>
      </c>
      <c r="C342" s="9">
        <f>IFERROR(__xludf.DUMMYFUNCTION("""COMPUTED_VALUE"""),43066.70833333333)</f>
        <v>43066.70833</v>
      </c>
      <c r="D342" s="8">
        <f>IFERROR(__xludf.DUMMYFUNCTION("""COMPUTED_VALUE"""),53.35)</f>
        <v>53.35</v>
      </c>
      <c r="E342" s="8">
        <f t="shared" si="4"/>
        <v>1.000938086</v>
      </c>
      <c r="F342" s="10">
        <f t="shared" si="5"/>
        <v>0.9990627929</v>
      </c>
      <c r="G342" s="5">
        <f t="shared" si="6"/>
        <v>123.4381465</v>
      </c>
      <c r="H342" s="8">
        <f t="shared" si="7"/>
        <v>0</v>
      </c>
      <c r="J342" s="8" t="str">
        <f t="shared" si="8"/>
        <v/>
      </c>
    </row>
    <row r="343">
      <c r="A343" s="9">
        <f>IFERROR(__xludf.DUMMYFUNCTION("""COMPUTED_VALUE"""),43067.70833333333)</f>
        <v>43067.70833</v>
      </c>
      <c r="B343" s="8">
        <f>IFERROR(__xludf.DUMMYFUNCTION("""COMPUTED_VALUE"""),53.8)</f>
        <v>53.8</v>
      </c>
      <c r="C343" s="9">
        <f>IFERROR(__xludf.DUMMYFUNCTION("""COMPUTED_VALUE"""),43067.70833333333)</f>
        <v>43067.70833</v>
      </c>
      <c r="D343" s="8">
        <f>IFERROR(__xludf.DUMMYFUNCTION("""COMPUTED_VALUE"""),53.5)</f>
        <v>53.5</v>
      </c>
      <c r="E343" s="8">
        <f t="shared" si="4"/>
        <v>0.9944237918</v>
      </c>
      <c r="F343" s="10">
        <f t="shared" si="5"/>
        <v>1.005607477</v>
      </c>
      <c r="G343" s="5">
        <f t="shared" si="6"/>
        <v>0</v>
      </c>
      <c r="H343" s="8">
        <f t="shared" si="7"/>
        <v>124.130323</v>
      </c>
      <c r="J343" s="8" t="str">
        <f t="shared" si="8"/>
        <v/>
      </c>
    </row>
    <row r="344">
      <c r="A344" s="9">
        <f>IFERROR(__xludf.DUMMYFUNCTION("""COMPUTED_VALUE"""),43068.70833333333)</f>
        <v>43068.70833</v>
      </c>
      <c r="B344" s="8">
        <f>IFERROR(__xludf.DUMMYFUNCTION("""COMPUTED_VALUE"""),53.2)</f>
        <v>53.2</v>
      </c>
      <c r="C344" s="9">
        <f>IFERROR(__xludf.DUMMYFUNCTION("""COMPUTED_VALUE"""),43068.70833333333)</f>
        <v>43068.70833</v>
      </c>
      <c r="D344" s="8">
        <f>IFERROR(__xludf.DUMMYFUNCTION("""COMPUTED_VALUE"""),52.9)</f>
        <v>52.9</v>
      </c>
      <c r="E344" s="8">
        <f t="shared" si="4"/>
        <v>0.9943609023</v>
      </c>
      <c r="F344" s="10">
        <f t="shared" si="5"/>
        <v>1.005671078</v>
      </c>
      <c r="G344" s="5">
        <f t="shared" si="6"/>
        <v>0</v>
      </c>
      <c r="H344" s="8">
        <f t="shared" si="7"/>
        <v>124.130323</v>
      </c>
      <c r="J344" s="8" t="str">
        <f t="shared" si="8"/>
        <v/>
      </c>
    </row>
    <row r="345">
      <c r="A345" s="9">
        <f>IFERROR(__xludf.DUMMYFUNCTION("""COMPUTED_VALUE"""),43069.70833333333)</f>
        <v>43069.70833</v>
      </c>
      <c r="B345" s="8">
        <f>IFERROR(__xludf.DUMMYFUNCTION("""COMPUTED_VALUE"""),52.65)</f>
        <v>52.65</v>
      </c>
      <c r="C345" s="9">
        <f>IFERROR(__xludf.DUMMYFUNCTION("""COMPUTED_VALUE"""),43069.70833333333)</f>
        <v>43069.70833</v>
      </c>
      <c r="D345" s="8">
        <f>IFERROR(__xludf.DUMMYFUNCTION("""COMPUTED_VALUE"""),53.05)</f>
        <v>53.05</v>
      </c>
      <c r="E345" s="8">
        <f t="shared" si="4"/>
        <v>1.007597341</v>
      </c>
      <c r="F345" s="10">
        <f t="shared" si="5"/>
        <v>0.9924599434</v>
      </c>
      <c r="G345" s="5">
        <f t="shared" si="6"/>
        <v>0</v>
      </c>
      <c r="H345" s="8">
        <f t="shared" si="7"/>
        <v>124.130323</v>
      </c>
      <c r="J345" s="8" t="str">
        <f t="shared" si="8"/>
        <v/>
      </c>
    </row>
    <row r="346">
      <c r="A346" s="9">
        <f>IFERROR(__xludf.DUMMYFUNCTION("""COMPUTED_VALUE"""),43070.70833333333)</f>
        <v>43070.70833</v>
      </c>
      <c r="B346" s="8">
        <f>IFERROR(__xludf.DUMMYFUNCTION("""COMPUTED_VALUE"""),51.95)</f>
        <v>51.95</v>
      </c>
      <c r="C346" s="9">
        <f>IFERROR(__xludf.DUMMYFUNCTION("""COMPUTED_VALUE"""),43070.70833333333)</f>
        <v>43070.70833</v>
      </c>
      <c r="D346" s="8">
        <f>IFERROR(__xludf.DUMMYFUNCTION("""COMPUTED_VALUE"""),52.15)</f>
        <v>52.15</v>
      </c>
      <c r="E346" s="8">
        <f t="shared" si="4"/>
        <v>1.003849856</v>
      </c>
      <c r="F346" s="10">
        <f t="shared" si="5"/>
        <v>0.9961649089</v>
      </c>
      <c r="G346" s="5">
        <f t="shared" si="6"/>
        <v>0</v>
      </c>
      <c r="H346" s="8">
        <f t="shared" si="7"/>
        <v>124.130323</v>
      </c>
      <c r="J346" s="8" t="str">
        <f t="shared" si="8"/>
        <v/>
      </c>
    </row>
    <row r="347">
      <c r="A347" s="9">
        <f>IFERROR(__xludf.DUMMYFUNCTION("""COMPUTED_VALUE"""),43073.70833333333)</f>
        <v>43073.70833</v>
      </c>
      <c r="B347" s="8">
        <f>IFERROR(__xludf.DUMMYFUNCTION("""COMPUTED_VALUE"""),52.65)</f>
        <v>52.65</v>
      </c>
      <c r="C347" s="9">
        <f>IFERROR(__xludf.DUMMYFUNCTION("""COMPUTED_VALUE"""),43073.70833333333)</f>
        <v>43073.70833</v>
      </c>
      <c r="D347" s="8">
        <f>IFERROR(__xludf.DUMMYFUNCTION("""COMPUTED_VALUE"""),52.5)</f>
        <v>52.5</v>
      </c>
      <c r="E347" s="8">
        <f t="shared" si="4"/>
        <v>0.9971509972</v>
      </c>
      <c r="F347" s="10">
        <f t="shared" si="5"/>
        <v>1.002857143</v>
      </c>
      <c r="G347" s="5">
        <f t="shared" si="6"/>
        <v>0</v>
      </c>
      <c r="H347" s="8">
        <f t="shared" si="7"/>
        <v>124.130323</v>
      </c>
      <c r="J347" s="8" t="str">
        <f t="shared" si="8"/>
        <v/>
      </c>
    </row>
    <row r="348">
      <c r="A348" s="9">
        <f>IFERROR(__xludf.DUMMYFUNCTION("""COMPUTED_VALUE"""),43074.70833333333)</f>
        <v>43074.70833</v>
      </c>
      <c r="B348" s="8">
        <f>IFERROR(__xludf.DUMMYFUNCTION("""COMPUTED_VALUE"""),53.25)</f>
        <v>53.25</v>
      </c>
      <c r="C348" s="9">
        <f>IFERROR(__xludf.DUMMYFUNCTION("""COMPUTED_VALUE"""),43074.70833333333)</f>
        <v>43074.70833</v>
      </c>
      <c r="D348" s="8">
        <f>IFERROR(__xludf.DUMMYFUNCTION("""COMPUTED_VALUE"""),53.25)</f>
        <v>53.25</v>
      </c>
      <c r="E348" s="8">
        <f t="shared" si="4"/>
        <v>1</v>
      </c>
      <c r="F348" s="10">
        <f t="shared" si="5"/>
        <v>1</v>
      </c>
      <c r="G348" s="5">
        <f t="shared" si="6"/>
        <v>0</v>
      </c>
      <c r="H348" s="8">
        <f t="shared" si="7"/>
        <v>124.130323</v>
      </c>
      <c r="J348" s="8" t="str">
        <f t="shared" si="8"/>
        <v/>
      </c>
    </row>
    <row r="349">
      <c r="A349" s="9">
        <f>IFERROR(__xludf.DUMMYFUNCTION("""COMPUTED_VALUE"""),43075.70833333333)</f>
        <v>43075.70833</v>
      </c>
      <c r="B349" s="8">
        <f>IFERROR(__xludf.DUMMYFUNCTION("""COMPUTED_VALUE"""),52.4)</f>
        <v>52.4</v>
      </c>
      <c r="C349" s="9">
        <f>IFERROR(__xludf.DUMMYFUNCTION("""COMPUTED_VALUE"""),43075.70833333333)</f>
        <v>43075.70833</v>
      </c>
      <c r="D349" s="8">
        <f>IFERROR(__xludf.DUMMYFUNCTION("""COMPUTED_VALUE"""),52.2)</f>
        <v>52.2</v>
      </c>
      <c r="E349" s="8">
        <f t="shared" si="4"/>
        <v>0.9961832061</v>
      </c>
      <c r="F349" s="10">
        <f t="shared" si="5"/>
        <v>1.003831418</v>
      </c>
      <c r="G349" s="5">
        <f t="shared" si="6"/>
        <v>0</v>
      </c>
      <c r="H349" s="8">
        <f t="shared" si="7"/>
        <v>124.130323</v>
      </c>
      <c r="J349" s="8" t="str">
        <f t="shared" si="8"/>
        <v/>
      </c>
    </row>
    <row r="350">
      <c r="A350" s="9">
        <f>IFERROR(__xludf.DUMMYFUNCTION("""COMPUTED_VALUE"""),43076.70833333333)</f>
        <v>43076.70833</v>
      </c>
      <c r="B350" s="8">
        <f>IFERROR(__xludf.DUMMYFUNCTION("""COMPUTED_VALUE"""),52.85)</f>
        <v>52.85</v>
      </c>
      <c r="C350" s="9">
        <f>IFERROR(__xludf.DUMMYFUNCTION("""COMPUTED_VALUE"""),43076.70833333333)</f>
        <v>43076.70833</v>
      </c>
      <c r="D350" s="8">
        <f>IFERROR(__xludf.DUMMYFUNCTION("""COMPUTED_VALUE"""),52.65)</f>
        <v>52.65</v>
      </c>
      <c r="E350" s="8">
        <f t="shared" si="4"/>
        <v>0.9962157048</v>
      </c>
      <c r="F350" s="10">
        <f t="shared" si="5"/>
        <v>1.00379867</v>
      </c>
      <c r="G350" s="5">
        <f t="shared" si="6"/>
        <v>0</v>
      </c>
      <c r="H350" s="8">
        <f t="shared" si="7"/>
        <v>124.130323</v>
      </c>
      <c r="J350" s="8" t="str">
        <f t="shared" si="8"/>
        <v/>
      </c>
    </row>
    <row r="351">
      <c r="A351" s="9">
        <f>IFERROR(__xludf.DUMMYFUNCTION("""COMPUTED_VALUE"""),43077.70833333333)</f>
        <v>43077.70833</v>
      </c>
      <c r="B351" s="8">
        <f>IFERROR(__xludf.DUMMYFUNCTION("""COMPUTED_VALUE"""),52.9)</f>
        <v>52.9</v>
      </c>
      <c r="C351" s="9">
        <f>IFERROR(__xludf.DUMMYFUNCTION("""COMPUTED_VALUE"""),43077.70833333333)</f>
        <v>43077.70833</v>
      </c>
      <c r="D351" s="8">
        <f>IFERROR(__xludf.DUMMYFUNCTION("""COMPUTED_VALUE"""),52.75)</f>
        <v>52.75</v>
      </c>
      <c r="E351" s="8">
        <f t="shared" si="4"/>
        <v>0.9971644612</v>
      </c>
      <c r="F351" s="10">
        <f t="shared" si="5"/>
        <v>1.002843602</v>
      </c>
      <c r="G351" s="5">
        <f t="shared" si="6"/>
        <v>0</v>
      </c>
      <c r="H351" s="8">
        <f t="shared" si="7"/>
        <v>124.130323</v>
      </c>
      <c r="J351" s="8" t="str">
        <f t="shared" si="8"/>
        <v/>
      </c>
    </row>
    <row r="352">
      <c r="A352" s="9">
        <f>IFERROR(__xludf.DUMMYFUNCTION("""COMPUTED_VALUE"""),43080.70833333333)</f>
        <v>43080.70833</v>
      </c>
      <c r="B352" s="8">
        <f>IFERROR(__xludf.DUMMYFUNCTION("""COMPUTED_VALUE"""),52.65)</f>
        <v>52.65</v>
      </c>
      <c r="C352" s="9">
        <f>IFERROR(__xludf.DUMMYFUNCTION("""COMPUTED_VALUE"""),43080.70833333333)</f>
        <v>43080.70833</v>
      </c>
      <c r="D352" s="8">
        <f>IFERROR(__xludf.DUMMYFUNCTION("""COMPUTED_VALUE"""),52.4)</f>
        <v>52.4</v>
      </c>
      <c r="E352" s="8">
        <f t="shared" si="4"/>
        <v>0.9952516619</v>
      </c>
      <c r="F352" s="10">
        <f t="shared" si="5"/>
        <v>1.004770992</v>
      </c>
      <c r="G352" s="5">
        <f t="shared" si="6"/>
        <v>0</v>
      </c>
      <c r="H352" s="8">
        <f t="shared" si="7"/>
        <v>124.130323</v>
      </c>
      <c r="J352" s="8" t="str">
        <f t="shared" si="8"/>
        <v/>
      </c>
    </row>
    <row r="353">
      <c r="A353" s="9">
        <f>IFERROR(__xludf.DUMMYFUNCTION("""COMPUTED_VALUE"""),43081.70833333333)</f>
        <v>43081.70833</v>
      </c>
      <c r="B353" s="8">
        <f>IFERROR(__xludf.DUMMYFUNCTION("""COMPUTED_VALUE"""),53.8)</f>
        <v>53.8</v>
      </c>
      <c r="C353" s="9">
        <f>IFERROR(__xludf.DUMMYFUNCTION("""COMPUTED_VALUE"""),43081.70833333333)</f>
        <v>43081.70833</v>
      </c>
      <c r="D353" s="8">
        <f>IFERROR(__xludf.DUMMYFUNCTION("""COMPUTED_VALUE"""),53.3)</f>
        <v>53.3</v>
      </c>
      <c r="E353" s="8">
        <f t="shared" si="4"/>
        <v>0.9907063197</v>
      </c>
      <c r="F353" s="10">
        <f t="shared" si="5"/>
        <v>1.009380863</v>
      </c>
      <c r="G353" s="5">
        <f t="shared" si="6"/>
        <v>0</v>
      </c>
      <c r="H353" s="8">
        <f t="shared" si="7"/>
        <v>124.130323</v>
      </c>
      <c r="J353" s="8" t="str">
        <f t="shared" si="8"/>
        <v/>
      </c>
    </row>
    <row r="354">
      <c r="A354" s="9">
        <f>IFERROR(__xludf.DUMMYFUNCTION("""COMPUTED_VALUE"""),43082.70833333333)</f>
        <v>43082.70833</v>
      </c>
      <c r="B354" s="8">
        <f>IFERROR(__xludf.DUMMYFUNCTION("""COMPUTED_VALUE"""),55.9)</f>
        <v>55.9</v>
      </c>
      <c r="C354" s="9">
        <f>IFERROR(__xludf.DUMMYFUNCTION("""COMPUTED_VALUE"""),43082.70833333333)</f>
        <v>43082.70833</v>
      </c>
      <c r="D354" s="8">
        <f>IFERROR(__xludf.DUMMYFUNCTION("""COMPUTED_VALUE"""),55.5)</f>
        <v>55.5</v>
      </c>
      <c r="E354" s="8">
        <f t="shared" si="4"/>
        <v>0.9928443649</v>
      </c>
      <c r="F354" s="10">
        <f t="shared" si="5"/>
        <v>1.007207207</v>
      </c>
      <c r="G354" s="5">
        <f t="shared" si="6"/>
        <v>0</v>
      </c>
      <c r="H354" s="8">
        <f t="shared" si="7"/>
        <v>124.130323</v>
      </c>
      <c r="J354" s="8" t="str">
        <f t="shared" si="8"/>
        <v/>
      </c>
    </row>
    <row r="355">
      <c r="A355" s="9">
        <f>IFERROR(__xludf.DUMMYFUNCTION("""COMPUTED_VALUE"""),43083.70833333333)</f>
        <v>43083.70833</v>
      </c>
      <c r="B355" s="8">
        <f>IFERROR(__xludf.DUMMYFUNCTION("""COMPUTED_VALUE"""),55.45)</f>
        <v>55.45</v>
      </c>
      <c r="C355" s="9">
        <f>IFERROR(__xludf.DUMMYFUNCTION("""COMPUTED_VALUE"""),43083.70833333333)</f>
        <v>43083.70833</v>
      </c>
      <c r="D355" s="8">
        <f>IFERROR(__xludf.DUMMYFUNCTION("""COMPUTED_VALUE"""),54.75)</f>
        <v>54.75</v>
      </c>
      <c r="E355" s="8">
        <f t="shared" si="4"/>
        <v>0.9873760144</v>
      </c>
      <c r="F355" s="10">
        <f t="shared" si="5"/>
        <v>1.012785388</v>
      </c>
      <c r="G355" s="5">
        <f t="shared" si="6"/>
        <v>0</v>
      </c>
      <c r="H355" s="8">
        <f t="shared" si="7"/>
        <v>124.130323</v>
      </c>
      <c r="J355" s="8" t="str">
        <f t="shared" si="8"/>
        <v/>
      </c>
    </row>
    <row r="356">
      <c r="A356" s="9">
        <f>IFERROR(__xludf.DUMMYFUNCTION("""COMPUTED_VALUE"""),43084.70833333333)</f>
        <v>43084.70833</v>
      </c>
      <c r="B356" s="8">
        <f>IFERROR(__xludf.DUMMYFUNCTION("""COMPUTED_VALUE"""),55.1)</f>
        <v>55.1</v>
      </c>
      <c r="C356" s="9">
        <f>IFERROR(__xludf.DUMMYFUNCTION("""COMPUTED_VALUE"""),43084.70833333333)</f>
        <v>43084.70833</v>
      </c>
      <c r="D356" s="8">
        <f>IFERROR(__xludf.DUMMYFUNCTION("""COMPUTED_VALUE"""),53.55)</f>
        <v>53.55</v>
      </c>
      <c r="E356" s="8">
        <f t="shared" si="4"/>
        <v>0.9718693285</v>
      </c>
      <c r="F356" s="10">
        <f t="shared" si="5"/>
        <v>1.028944911</v>
      </c>
      <c r="G356" s="5">
        <f t="shared" si="6"/>
        <v>0</v>
      </c>
      <c r="H356" s="8">
        <f t="shared" si="7"/>
        <v>124.130323</v>
      </c>
      <c r="J356" s="8" t="str">
        <f t="shared" si="8"/>
        <v/>
      </c>
    </row>
    <row r="357">
      <c r="A357" s="9">
        <f>IFERROR(__xludf.DUMMYFUNCTION("""COMPUTED_VALUE"""),43087.70833333333)</f>
        <v>43087.70833</v>
      </c>
      <c r="B357" s="8">
        <f>IFERROR(__xludf.DUMMYFUNCTION("""COMPUTED_VALUE"""),56.55)</f>
        <v>56.55</v>
      </c>
      <c r="C357" s="9">
        <f>IFERROR(__xludf.DUMMYFUNCTION("""COMPUTED_VALUE"""),43087.70833333333)</f>
        <v>43087.70833</v>
      </c>
      <c r="D357" s="8">
        <f>IFERROR(__xludf.DUMMYFUNCTION("""COMPUTED_VALUE"""),55.35)</f>
        <v>55.35</v>
      </c>
      <c r="E357" s="8">
        <f t="shared" si="4"/>
        <v>0.9787798408</v>
      </c>
      <c r="F357" s="10">
        <f t="shared" si="5"/>
        <v>1.021680217</v>
      </c>
      <c r="G357" s="5">
        <f t="shared" si="6"/>
        <v>0</v>
      </c>
      <c r="H357" s="8">
        <f t="shared" si="7"/>
        <v>124.130323</v>
      </c>
      <c r="J357" s="8" t="str">
        <f t="shared" si="8"/>
        <v/>
      </c>
    </row>
    <row r="358">
      <c r="A358" s="9">
        <f>IFERROR(__xludf.DUMMYFUNCTION("""COMPUTED_VALUE"""),43088.70833333333)</f>
        <v>43088.70833</v>
      </c>
      <c r="B358" s="8">
        <f>IFERROR(__xludf.DUMMYFUNCTION("""COMPUTED_VALUE"""),55.75)</f>
        <v>55.75</v>
      </c>
      <c r="C358" s="9">
        <f>IFERROR(__xludf.DUMMYFUNCTION("""COMPUTED_VALUE"""),43088.70833333333)</f>
        <v>43088.70833</v>
      </c>
      <c r="D358" s="8">
        <f>IFERROR(__xludf.DUMMYFUNCTION("""COMPUTED_VALUE"""),54.95)</f>
        <v>54.95</v>
      </c>
      <c r="E358" s="8">
        <f t="shared" si="4"/>
        <v>0.9856502242</v>
      </c>
      <c r="F358" s="10">
        <f t="shared" si="5"/>
        <v>1.01455869</v>
      </c>
      <c r="G358" s="5">
        <f t="shared" si="6"/>
        <v>0</v>
      </c>
      <c r="H358" s="8">
        <f t="shared" si="7"/>
        <v>124.130323</v>
      </c>
      <c r="J358" s="8" t="str">
        <f t="shared" si="8"/>
        <v/>
      </c>
    </row>
    <row r="359">
      <c r="A359" s="9">
        <f>IFERROR(__xludf.DUMMYFUNCTION("""COMPUTED_VALUE"""),43089.70833333333)</f>
        <v>43089.70833</v>
      </c>
      <c r="B359" s="8">
        <f>IFERROR(__xludf.DUMMYFUNCTION("""COMPUTED_VALUE"""),54.75)</f>
        <v>54.75</v>
      </c>
      <c r="C359" s="9">
        <f>IFERROR(__xludf.DUMMYFUNCTION("""COMPUTED_VALUE"""),43089.70833333333)</f>
        <v>43089.70833</v>
      </c>
      <c r="D359" s="8">
        <f>IFERROR(__xludf.DUMMYFUNCTION("""COMPUTED_VALUE"""),53.65)</f>
        <v>53.65</v>
      </c>
      <c r="E359" s="8">
        <f t="shared" si="4"/>
        <v>0.9799086758</v>
      </c>
      <c r="F359" s="10">
        <f t="shared" si="5"/>
        <v>1.020503262</v>
      </c>
      <c r="G359" s="5">
        <f t="shared" si="6"/>
        <v>0</v>
      </c>
      <c r="H359" s="8">
        <f t="shared" si="7"/>
        <v>124.130323</v>
      </c>
      <c r="J359" s="8" t="str">
        <f t="shared" si="8"/>
        <v/>
      </c>
    </row>
    <row r="360">
      <c r="A360" s="9">
        <f>IFERROR(__xludf.DUMMYFUNCTION("""COMPUTED_VALUE"""),43090.70833333333)</f>
        <v>43090.70833</v>
      </c>
      <c r="B360" s="8">
        <f>IFERROR(__xludf.DUMMYFUNCTION("""COMPUTED_VALUE"""),56.05)</f>
        <v>56.05</v>
      </c>
      <c r="C360" s="9">
        <f>IFERROR(__xludf.DUMMYFUNCTION("""COMPUTED_VALUE"""),43090.70833333333)</f>
        <v>43090.70833</v>
      </c>
      <c r="D360" s="8">
        <f>IFERROR(__xludf.DUMMYFUNCTION("""COMPUTED_VALUE"""),55.25)</f>
        <v>55.25</v>
      </c>
      <c r="E360" s="8">
        <f t="shared" si="4"/>
        <v>0.9857270294</v>
      </c>
      <c r="F360" s="10">
        <f t="shared" si="5"/>
        <v>1.014479638</v>
      </c>
      <c r="G360" s="5">
        <f t="shared" si="6"/>
        <v>0</v>
      </c>
      <c r="H360" s="8">
        <f t="shared" si="7"/>
        <v>124.130323</v>
      </c>
      <c r="J360" s="8" t="str">
        <f t="shared" si="8"/>
        <v/>
      </c>
    </row>
    <row r="361">
      <c r="A361" s="9">
        <f>IFERROR(__xludf.DUMMYFUNCTION("""COMPUTED_VALUE"""),43091.70833333333)</f>
        <v>43091.70833</v>
      </c>
      <c r="B361" s="8">
        <f>IFERROR(__xludf.DUMMYFUNCTION("""COMPUTED_VALUE"""),55.4)</f>
        <v>55.4</v>
      </c>
      <c r="C361" s="9">
        <f>IFERROR(__xludf.DUMMYFUNCTION("""COMPUTED_VALUE"""),43091.70833333333)</f>
        <v>43091.70833</v>
      </c>
      <c r="D361" s="8">
        <f>IFERROR(__xludf.DUMMYFUNCTION("""COMPUTED_VALUE"""),54.95)</f>
        <v>54.95</v>
      </c>
      <c r="E361" s="8">
        <f t="shared" si="4"/>
        <v>0.9918772563</v>
      </c>
      <c r="F361" s="10">
        <f t="shared" si="5"/>
        <v>1.008189263</v>
      </c>
      <c r="G361" s="5">
        <f t="shared" si="6"/>
        <v>0</v>
      </c>
      <c r="H361" s="8">
        <f t="shared" si="7"/>
        <v>124.130323</v>
      </c>
      <c r="J361" s="8" t="str">
        <f t="shared" si="8"/>
        <v/>
      </c>
    </row>
    <row r="362">
      <c r="A362" s="9">
        <f>IFERROR(__xludf.DUMMYFUNCTION("""COMPUTED_VALUE"""),43096.70833333333)</f>
        <v>43096.70833</v>
      </c>
      <c r="B362" s="8">
        <f>IFERROR(__xludf.DUMMYFUNCTION("""COMPUTED_VALUE"""),54.85)</f>
        <v>54.85</v>
      </c>
      <c r="C362" s="9">
        <f>IFERROR(__xludf.DUMMYFUNCTION("""COMPUTED_VALUE"""),43096.70833333333)</f>
        <v>43096.70833</v>
      </c>
      <c r="D362" s="8">
        <f>IFERROR(__xludf.DUMMYFUNCTION("""COMPUTED_VALUE"""),54.45)</f>
        <v>54.45</v>
      </c>
      <c r="E362" s="8">
        <f t="shared" si="4"/>
        <v>0.9927073838</v>
      </c>
      <c r="F362" s="10">
        <f t="shared" si="5"/>
        <v>1.007346189</v>
      </c>
      <c r="G362" s="5">
        <f t="shared" si="6"/>
        <v>0</v>
      </c>
      <c r="H362" s="8">
        <f t="shared" si="7"/>
        <v>124.130323</v>
      </c>
      <c r="J362" s="8" t="str">
        <f t="shared" si="8"/>
        <v/>
      </c>
    </row>
    <row r="363">
      <c r="A363" s="9">
        <f>IFERROR(__xludf.DUMMYFUNCTION("""COMPUTED_VALUE"""),43097.70833333333)</f>
        <v>43097.70833</v>
      </c>
      <c r="B363" s="8">
        <f>IFERROR(__xludf.DUMMYFUNCTION("""COMPUTED_VALUE"""),54.15)</f>
        <v>54.15</v>
      </c>
      <c r="C363" s="9">
        <f>IFERROR(__xludf.DUMMYFUNCTION("""COMPUTED_VALUE"""),43097.70833333333)</f>
        <v>43097.70833</v>
      </c>
      <c r="D363" s="8">
        <f>IFERROR(__xludf.DUMMYFUNCTION("""COMPUTED_VALUE"""),53.55)</f>
        <v>53.55</v>
      </c>
      <c r="E363" s="8">
        <f t="shared" si="4"/>
        <v>0.9889196676</v>
      </c>
      <c r="F363" s="10">
        <f t="shared" si="5"/>
        <v>1.011204482</v>
      </c>
      <c r="G363" s="5">
        <f t="shared" si="6"/>
        <v>0</v>
      </c>
      <c r="H363" s="8">
        <f t="shared" si="7"/>
        <v>124.130323</v>
      </c>
      <c r="J363" s="8" t="str">
        <f t="shared" si="8"/>
        <v/>
      </c>
    </row>
    <row r="364">
      <c r="A364" s="9">
        <f>IFERROR(__xludf.DUMMYFUNCTION("""COMPUTED_VALUE"""),43098.70833333333)</f>
        <v>43098.70833</v>
      </c>
      <c r="B364" s="8">
        <f>IFERROR(__xludf.DUMMYFUNCTION("""COMPUTED_VALUE"""),53.85)</f>
        <v>53.85</v>
      </c>
      <c r="C364" s="9">
        <f>IFERROR(__xludf.DUMMYFUNCTION("""COMPUTED_VALUE"""),43098.70833333333)</f>
        <v>43098.70833</v>
      </c>
      <c r="D364" s="8">
        <f>IFERROR(__xludf.DUMMYFUNCTION("""COMPUTED_VALUE"""),53.25)</f>
        <v>53.25</v>
      </c>
      <c r="E364" s="8">
        <f t="shared" si="4"/>
        <v>0.9888579387</v>
      </c>
      <c r="F364" s="10">
        <f t="shared" si="5"/>
        <v>1.011267606</v>
      </c>
      <c r="G364" s="5">
        <f t="shared" si="6"/>
        <v>0</v>
      </c>
      <c r="H364" s="8">
        <f t="shared" si="7"/>
        <v>124.130323</v>
      </c>
      <c r="J364" s="8" t="str">
        <f t="shared" si="8"/>
        <v/>
      </c>
    </row>
    <row r="365">
      <c r="A365" s="9">
        <f>IFERROR(__xludf.DUMMYFUNCTION("""COMPUTED_VALUE"""),43102.70833333333)</f>
        <v>43102.70833</v>
      </c>
      <c r="B365" s="8">
        <f>IFERROR(__xludf.DUMMYFUNCTION("""COMPUTED_VALUE"""),54.3)</f>
        <v>54.3</v>
      </c>
      <c r="C365" s="9">
        <f>IFERROR(__xludf.DUMMYFUNCTION("""COMPUTED_VALUE"""),43102.70833333333)</f>
        <v>43102.70833</v>
      </c>
      <c r="D365" s="8">
        <f>IFERROR(__xludf.DUMMYFUNCTION("""COMPUTED_VALUE"""),53.9)</f>
        <v>53.9</v>
      </c>
      <c r="E365" s="8">
        <f t="shared" si="4"/>
        <v>0.9926335175</v>
      </c>
      <c r="F365" s="10">
        <f t="shared" si="5"/>
        <v>1.00742115</v>
      </c>
      <c r="G365" s="5">
        <f t="shared" si="6"/>
        <v>0</v>
      </c>
      <c r="H365" s="8">
        <f t="shared" si="7"/>
        <v>124.130323</v>
      </c>
      <c r="J365" s="8" t="str">
        <f t="shared" si="8"/>
        <v/>
      </c>
    </row>
    <row r="366">
      <c r="A366" s="9">
        <f>IFERROR(__xludf.DUMMYFUNCTION("""COMPUTED_VALUE"""),43103.70833333333)</f>
        <v>43103.70833</v>
      </c>
      <c r="B366" s="8">
        <f>IFERROR(__xludf.DUMMYFUNCTION("""COMPUTED_VALUE"""),54.6)</f>
        <v>54.6</v>
      </c>
      <c r="C366" s="9">
        <f>IFERROR(__xludf.DUMMYFUNCTION("""COMPUTED_VALUE"""),43103.70833333333)</f>
        <v>43103.70833</v>
      </c>
      <c r="D366" s="8">
        <f>IFERROR(__xludf.DUMMYFUNCTION("""COMPUTED_VALUE"""),54.2)</f>
        <v>54.2</v>
      </c>
      <c r="E366" s="8">
        <f t="shared" si="4"/>
        <v>0.9926739927</v>
      </c>
      <c r="F366" s="10">
        <f t="shared" si="5"/>
        <v>1.007380074</v>
      </c>
      <c r="G366" s="5">
        <f t="shared" si="6"/>
        <v>0</v>
      </c>
      <c r="H366" s="8">
        <f t="shared" si="7"/>
        <v>124.130323</v>
      </c>
      <c r="J366" s="8" t="str">
        <f t="shared" si="8"/>
        <v/>
      </c>
    </row>
    <row r="367">
      <c r="A367" s="9">
        <f>IFERROR(__xludf.DUMMYFUNCTION("""COMPUTED_VALUE"""),43104.70833333333)</f>
        <v>43104.70833</v>
      </c>
      <c r="B367" s="8">
        <f>IFERROR(__xludf.DUMMYFUNCTION("""COMPUTED_VALUE"""),54.8)</f>
        <v>54.8</v>
      </c>
      <c r="C367" s="9">
        <f>IFERROR(__xludf.DUMMYFUNCTION("""COMPUTED_VALUE"""),43104.70833333333)</f>
        <v>43104.70833</v>
      </c>
      <c r="D367" s="8">
        <f>IFERROR(__xludf.DUMMYFUNCTION("""COMPUTED_VALUE"""),54.4)</f>
        <v>54.4</v>
      </c>
      <c r="E367" s="8">
        <f t="shared" si="4"/>
        <v>0.9927007299</v>
      </c>
      <c r="F367" s="10">
        <f t="shared" si="5"/>
        <v>1.007352941</v>
      </c>
      <c r="G367" s="5">
        <f t="shared" si="6"/>
        <v>0</v>
      </c>
      <c r="H367" s="8">
        <f t="shared" si="7"/>
        <v>124.130323</v>
      </c>
      <c r="J367" s="8" t="str">
        <f t="shared" si="8"/>
        <v/>
      </c>
    </row>
    <row r="368">
      <c r="A368" s="9">
        <f>IFERROR(__xludf.DUMMYFUNCTION("""COMPUTED_VALUE"""),43105.70833333333)</f>
        <v>43105.70833</v>
      </c>
      <c r="B368" s="8">
        <f>IFERROR(__xludf.DUMMYFUNCTION("""COMPUTED_VALUE"""),55.46)</f>
        <v>55.46</v>
      </c>
      <c r="C368" s="9">
        <f>IFERROR(__xludf.DUMMYFUNCTION("""COMPUTED_VALUE"""),43105.70833333333)</f>
        <v>43105.70833</v>
      </c>
      <c r="D368" s="8">
        <f>IFERROR(__xludf.DUMMYFUNCTION("""COMPUTED_VALUE"""),55.0)</f>
        <v>55</v>
      </c>
      <c r="E368" s="8">
        <f t="shared" si="4"/>
        <v>0.9917057339</v>
      </c>
      <c r="F368" s="10">
        <f t="shared" si="5"/>
        <v>1.008363636</v>
      </c>
      <c r="G368" s="5">
        <f t="shared" si="6"/>
        <v>0</v>
      </c>
      <c r="H368" s="8">
        <f t="shared" si="7"/>
        <v>124.130323</v>
      </c>
      <c r="J368" s="8" t="str">
        <f t="shared" si="8"/>
        <v/>
      </c>
    </row>
    <row r="369">
      <c r="A369" s="9">
        <f>IFERROR(__xludf.DUMMYFUNCTION("""COMPUTED_VALUE"""),43108.70833333333)</f>
        <v>43108.70833</v>
      </c>
      <c r="B369" s="8">
        <f>IFERROR(__xludf.DUMMYFUNCTION("""COMPUTED_VALUE"""),55.5)</f>
        <v>55.5</v>
      </c>
      <c r="C369" s="9">
        <f>IFERROR(__xludf.DUMMYFUNCTION("""COMPUTED_VALUE"""),43108.70833333333)</f>
        <v>43108.70833</v>
      </c>
      <c r="D369" s="8">
        <f>IFERROR(__xludf.DUMMYFUNCTION("""COMPUTED_VALUE"""),55.4)</f>
        <v>55.4</v>
      </c>
      <c r="E369" s="8">
        <f t="shared" si="4"/>
        <v>0.9981981982</v>
      </c>
      <c r="F369" s="10">
        <f t="shared" si="5"/>
        <v>1.001805054</v>
      </c>
      <c r="G369" s="5">
        <f t="shared" si="6"/>
        <v>0</v>
      </c>
      <c r="H369" s="8">
        <f t="shared" si="7"/>
        <v>124.130323</v>
      </c>
      <c r="J369" s="8" t="str">
        <f t="shared" si="8"/>
        <v/>
      </c>
    </row>
    <row r="370">
      <c r="A370" s="9">
        <f>IFERROR(__xludf.DUMMYFUNCTION("""COMPUTED_VALUE"""),43109.70833333333)</f>
        <v>43109.70833</v>
      </c>
      <c r="B370" s="8">
        <f>IFERROR(__xludf.DUMMYFUNCTION("""COMPUTED_VALUE"""),56.02)</f>
        <v>56.02</v>
      </c>
      <c r="C370" s="9">
        <f>IFERROR(__xludf.DUMMYFUNCTION("""COMPUTED_VALUE"""),43109.70833333333)</f>
        <v>43109.70833</v>
      </c>
      <c r="D370" s="8">
        <f>IFERROR(__xludf.DUMMYFUNCTION("""COMPUTED_VALUE"""),56.0)</f>
        <v>56</v>
      </c>
      <c r="E370" s="8">
        <f t="shared" si="4"/>
        <v>0.9996429846</v>
      </c>
      <c r="F370" s="10">
        <f t="shared" si="5"/>
        <v>1.000357143</v>
      </c>
      <c r="G370" s="5">
        <f t="shared" si="6"/>
        <v>0</v>
      </c>
      <c r="H370" s="8">
        <f t="shared" si="7"/>
        <v>124.130323</v>
      </c>
      <c r="J370" s="8" t="str">
        <f t="shared" si="8"/>
        <v/>
      </c>
    </row>
    <row r="371">
      <c r="A371" s="9">
        <f>IFERROR(__xludf.DUMMYFUNCTION("""COMPUTED_VALUE"""),43110.70833333333)</f>
        <v>43110.70833</v>
      </c>
      <c r="B371" s="8">
        <f>IFERROR(__xludf.DUMMYFUNCTION("""COMPUTED_VALUE"""),55.3)</f>
        <v>55.3</v>
      </c>
      <c r="C371" s="9">
        <f>IFERROR(__xludf.DUMMYFUNCTION("""COMPUTED_VALUE"""),43110.70833333333)</f>
        <v>43110.70833</v>
      </c>
      <c r="D371" s="8">
        <f>IFERROR(__xludf.DUMMYFUNCTION("""COMPUTED_VALUE"""),55.8)</f>
        <v>55.8</v>
      </c>
      <c r="E371" s="8">
        <f t="shared" si="4"/>
        <v>1.009041591</v>
      </c>
      <c r="F371" s="10">
        <f t="shared" si="5"/>
        <v>0.9910394265</v>
      </c>
      <c r="G371" s="5">
        <f t="shared" si="6"/>
        <v>0</v>
      </c>
      <c r="H371" s="8">
        <f t="shared" si="7"/>
        <v>124.130323</v>
      </c>
      <c r="J371" s="8" t="str">
        <f t="shared" si="8"/>
        <v/>
      </c>
    </row>
    <row r="372">
      <c r="A372" s="9">
        <f>IFERROR(__xludf.DUMMYFUNCTION("""COMPUTED_VALUE"""),43111.70833333333)</f>
        <v>43111.70833</v>
      </c>
      <c r="B372" s="8">
        <f>IFERROR(__xludf.DUMMYFUNCTION("""COMPUTED_VALUE"""),55.88)</f>
        <v>55.88</v>
      </c>
      <c r="C372" s="9">
        <f>IFERROR(__xludf.DUMMYFUNCTION("""COMPUTED_VALUE"""),43111.70833333333)</f>
        <v>43111.70833</v>
      </c>
      <c r="D372" s="8">
        <f>IFERROR(__xludf.DUMMYFUNCTION("""COMPUTED_VALUE"""),56.1)</f>
        <v>56.1</v>
      </c>
      <c r="E372" s="8">
        <f t="shared" si="4"/>
        <v>1.003937008</v>
      </c>
      <c r="F372" s="10">
        <f t="shared" si="5"/>
        <v>0.9960784314</v>
      </c>
      <c r="G372" s="5">
        <f t="shared" si="6"/>
        <v>0</v>
      </c>
      <c r="H372" s="8">
        <f t="shared" si="7"/>
        <v>124.130323</v>
      </c>
      <c r="J372" s="8" t="str">
        <f t="shared" si="8"/>
        <v/>
      </c>
    </row>
    <row r="373">
      <c r="A373" s="9">
        <f>IFERROR(__xludf.DUMMYFUNCTION("""COMPUTED_VALUE"""),43112.70833333333)</f>
        <v>43112.70833</v>
      </c>
      <c r="B373" s="8">
        <f>IFERROR(__xludf.DUMMYFUNCTION("""COMPUTED_VALUE"""),56.48)</f>
        <v>56.48</v>
      </c>
      <c r="C373" s="9">
        <f>IFERROR(__xludf.DUMMYFUNCTION("""COMPUTED_VALUE"""),43112.70833333333)</f>
        <v>43112.70833</v>
      </c>
      <c r="D373" s="8">
        <f>IFERROR(__xludf.DUMMYFUNCTION("""COMPUTED_VALUE"""),56.8)</f>
        <v>56.8</v>
      </c>
      <c r="E373" s="8">
        <f t="shared" si="4"/>
        <v>1.005665722</v>
      </c>
      <c r="F373" s="10">
        <f t="shared" si="5"/>
        <v>0.9943661972</v>
      </c>
      <c r="G373" s="5">
        <f t="shared" si="6"/>
        <v>0</v>
      </c>
      <c r="H373" s="8">
        <f t="shared" si="7"/>
        <v>124.130323</v>
      </c>
      <c r="J373" s="8" t="str">
        <f t="shared" si="8"/>
        <v/>
      </c>
    </row>
    <row r="374">
      <c r="A374" s="9">
        <f>IFERROR(__xludf.DUMMYFUNCTION("""COMPUTED_VALUE"""),43115.70833333333)</f>
        <v>43115.70833</v>
      </c>
      <c r="B374" s="8">
        <f>IFERROR(__xludf.DUMMYFUNCTION("""COMPUTED_VALUE"""),56.36)</f>
        <v>56.36</v>
      </c>
      <c r="C374" s="9">
        <f>IFERROR(__xludf.DUMMYFUNCTION("""COMPUTED_VALUE"""),43115.70833333333)</f>
        <v>43115.70833</v>
      </c>
      <c r="D374" s="8">
        <f>IFERROR(__xludf.DUMMYFUNCTION("""COMPUTED_VALUE"""),56.6)</f>
        <v>56.6</v>
      </c>
      <c r="E374" s="8">
        <f t="shared" si="4"/>
        <v>1.004258339</v>
      </c>
      <c r="F374" s="10">
        <f t="shared" si="5"/>
        <v>0.9957597173</v>
      </c>
      <c r="G374" s="5">
        <f t="shared" si="6"/>
        <v>0</v>
      </c>
      <c r="H374" s="8">
        <f t="shared" si="7"/>
        <v>124.130323</v>
      </c>
      <c r="J374" s="8" t="str">
        <f t="shared" si="8"/>
        <v/>
      </c>
    </row>
    <row r="375">
      <c r="A375" s="9">
        <f>IFERROR(__xludf.DUMMYFUNCTION("""COMPUTED_VALUE"""),43116.70833333333)</f>
        <v>43116.70833</v>
      </c>
      <c r="B375" s="8">
        <f>IFERROR(__xludf.DUMMYFUNCTION("""COMPUTED_VALUE"""),56.0)</f>
        <v>56</v>
      </c>
      <c r="C375" s="9">
        <f>IFERROR(__xludf.DUMMYFUNCTION("""COMPUTED_VALUE"""),43116.70833333333)</f>
        <v>43116.70833</v>
      </c>
      <c r="D375" s="8">
        <f>IFERROR(__xludf.DUMMYFUNCTION("""COMPUTED_VALUE"""),56.0)</f>
        <v>56</v>
      </c>
      <c r="E375" s="8">
        <f t="shared" si="4"/>
        <v>1</v>
      </c>
      <c r="F375" s="10">
        <f t="shared" si="5"/>
        <v>1</v>
      </c>
      <c r="G375" s="5">
        <f t="shared" si="6"/>
        <v>0</v>
      </c>
      <c r="H375" s="8">
        <f t="shared" si="7"/>
        <v>124.130323</v>
      </c>
      <c r="J375" s="8" t="str">
        <f t="shared" si="8"/>
        <v/>
      </c>
    </row>
    <row r="376">
      <c r="A376" s="9">
        <f>IFERROR(__xludf.DUMMYFUNCTION("""COMPUTED_VALUE"""),43117.70833333333)</f>
        <v>43117.70833</v>
      </c>
      <c r="B376" s="8">
        <f>IFERROR(__xludf.DUMMYFUNCTION("""COMPUTED_VALUE"""),57.82)</f>
        <v>57.82</v>
      </c>
      <c r="C376" s="9">
        <f>IFERROR(__xludf.DUMMYFUNCTION("""COMPUTED_VALUE"""),43117.70833333333)</f>
        <v>43117.70833</v>
      </c>
      <c r="D376" s="8">
        <f>IFERROR(__xludf.DUMMYFUNCTION("""COMPUTED_VALUE"""),57.6)</f>
        <v>57.6</v>
      </c>
      <c r="E376" s="8">
        <f t="shared" si="4"/>
        <v>0.9961950882</v>
      </c>
      <c r="F376" s="10">
        <f t="shared" si="5"/>
        <v>1.003819444</v>
      </c>
      <c r="G376" s="5">
        <f t="shared" si="6"/>
        <v>0</v>
      </c>
      <c r="H376" s="8">
        <f t="shared" si="7"/>
        <v>124.130323</v>
      </c>
      <c r="J376" s="8" t="str">
        <f t="shared" si="8"/>
        <v/>
      </c>
    </row>
    <row r="377">
      <c r="A377" s="9">
        <f>IFERROR(__xludf.DUMMYFUNCTION("""COMPUTED_VALUE"""),43118.70833333333)</f>
        <v>43118.70833</v>
      </c>
      <c r="B377" s="8">
        <f>IFERROR(__xludf.DUMMYFUNCTION("""COMPUTED_VALUE"""),58.5)</f>
        <v>58.5</v>
      </c>
      <c r="C377" s="9">
        <f>IFERROR(__xludf.DUMMYFUNCTION("""COMPUTED_VALUE"""),43118.70833333333)</f>
        <v>43118.70833</v>
      </c>
      <c r="D377" s="8">
        <f>IFERROR(__xludf.DUMMYFUNCTION("""COMPUTED_VALUE"""),58.0)</f>
        <v>58</v>
      </c>
      <c r="E377" s="8">
        <f t="shared" si="4"/>
        <v>0.9914529915</v>
      </c>
      <c r="F377" s="10">
        <f t="shared" si="5"/>
        <v>1.00862069</v>
      </c>
      <c r="G377" s="5">
        <f t="shared" si="6"/>
        <v>0</v>
      </c>
      <c r="H377" s="8">
        <f t="shared" si="7"/>
        <v>124.130323</v>
      </c>
      <c r="J377" s="8" t="str">
        <f t="shared" si="8"/>
        <v/>
      </c>
    </row>
    <row r="378">
      <c r="A378" s="9">
        <f>IFERROR(__xludf.DUMMYFUNCTION("""COMPUTED_VALUE"""),43119.70833333333)</f>
        <v>43119.70833</v>
      </c>
      <c r="B378" s="8">
        <f>IFERROR(__xludf.DUMMYFUNCTION("""COMPUTED_VALUE"""),58.56)</f>
        <v>58.56</v>
      </c>
      <c r="C378" s="9">
        <f>IFERROR(__xludf.DUMMYFUNCTION("""COMPUTED_VALUE"""),43119.70833333333)</f>
        <v>43119.70833</v>
      </c>
      <c r="D378" s="8">
        <f>IFERROR(__xludf.DUMMYFUNCTION("""COMPUTED_VALUE"""),58.0)</f>
        <v>58</v>
      </c>
      <c r="E378" s="8">
        <f t="shared" si="4"/>
        <v>0.9904371585</v>
      </c>
      <c r="F378" s="10">
        <f t="shared" si="5"/>
        <v>1.009655172</v>
      </c>
      <c r="G378" s="5">
        <f t="shared" si="6"/>
        <v>0</v>
      </c>
      <c r="H378" s="8">
        <f t="shared" si="7"/>
        <v>124.130323</v>
      </c>
      <c r="J378" s="8" t="str">
        <f t="shared" si="8"/>
        <v/>
      </c>
    </row>
    <row r="379">
      <c r="A379" s="9">
        <f>IFERROR(__xludf.DUMMYFUNCTION("""COMPUTED_VALUE"""),43122.70833333333)</f>
        <v>43122.70833</v>
      </c>
      <c r="B379" s="8">
        <f>IFERROR(__xludf.DUMMYFUNCTION("""COMPUTED_VALUE"""),57.28)</f>
        <v>57.28</v>
      </c>
      <c r="C379" s="9">
        <f>IFERROR(__xludf.DUMMYFUNCTION("""COMPUTED_VALUE"""),43122.70833333333)</f>
        <v>43122.70833</v>
      </c>
      <c r="D379" s="8">
        <f>IFERROR(__xludf.DUMMYFUNCTION("""COMPUTED_VALUE"""),56.7)</f>
        <v>56.7</v>
      </c>
      <c r="E379" s="8">
        <f t="shared" si="4"/>
        <v>0.9898743017</v>
      </c>
      <c r="F379" s="10">
        <f t="shared" si="5"/>
        <v>1.010229277</v>
      </c>
      <c r="G379" s="5">
        <f t="shared" si="6"/>
        <v>0</v>
      </c>
      <c r="H379" s="8">
        <f t="shared" si="7"/>
        <v>124.130323</v>
      </c>
      <c r="J379" s="8" t="str">
        <f t="shared" si="8"/>
        <v/>
      </c>
    </row>
    <row r="380">
      <c r="A380" s="9">
        <f>IFERROR(__xludf.DUMMYFUNCTION("""COMPUTED_VALUE"""),43123.70833333333)</f>
        <v>43123.70833</v>
      </c>
      <c r="B380" s="8">
        <f>IFERROR(__xludf.DUMMYFUNCTION("""COMPUTED_VALUE"""),57.08)</f>
        <v>57.08</v>
      </c>
      <c r="C380" s="9">
        <f>IFERROR(__xludf.DUMMYFUNCTION("""COMPUTED_VALUE"""),43123.70833333333)</f>
        <v>43123.70833</v>
      </c>
      <c r="D380" s="8">
        <f>IFERROR(__xludf.DUMMYFUNCTION("""COMPUTED_VALUE"""),56.4)</f>
        <v>56.4</v>
      </c>
      <c r="E380" s="8">
        <f t="shared" si="4"/>
        <v>0.9880868956</v>
      </c>
      <c r="F380" s="10">
        <f t="shared" si="5"/>
        <v>1.012056738</v>
      </c>
      <c r="G380" s="5">
        <f t="shared" si="6"/>
        <v>0</v>
      </c>
      <c r="H380" s="8">
        <f t="shared" si="7"/>
        <v>124.130323</v>
      </c>
      <c r="J380" s="8" t="str">
        <f t="shared" si="8"/>
        <v/>
      </c>
    </row>
    <row r="381">
      <c r="A381" s="9">
        <f>IFERROR(__xludf.DUMMYFUNCTION("""COMPUTED_VALUE"""),43124.70833333333)</f>
        <v>43124.70833</v>
      </c>
      <c r="B381" s="8">
        <f>IFERROR(__xludf.DUMMYFUNCTION("""COMPUTED_VALUE"""),56.48)</f>
        <v>56.48</v>
      </c>
      <c r="C381" s="9">
        <f>IFERROR(__xludf.DUMMYFUNCTION("""COMPUTED_VALUE"""),43124.70833333333)</f>
        <v>43124.70833</v>
      </c>
      <c r="D381" s="8">
        <f>IFERROR(__xludf.DUMMYFUNCTION("""COMPUTED_VALUE"""),55.8)</f>
        <v>55.8</v>
      </c>
      <c r="E381" s="8">
        <f t="shared" si="4"/>
        <v>0.9879603399</v>
      </c>
      <c r="F381" s="10">
        <f t="shared" si="5"/>
        <v>1.01218638</v>
      </c>
      <c r="G381" s="5">
        <f t="shared" si="6"/>
        <v>0</v>
      </c>
      <c r="H381" s="8">
        <f t="shared" si="7"/>
        <v>124.130323</v>
      </c>
      <c r="J381" s="8" t="str">
        <f t="shared" si="8"/>
        <v/>
      </c>
    </row>
    <row r="382">
      <c r="A382" s="9">
        <f>IFERROR(__xludf.DUMMYFUNCTION("""COMPUTED_VALUE"""),43125.70833333333)</f>
        <v>43125.70833</v>
      </c>
      <c r="B382" s="8">
        <f>IFERROR(__xludf.DUMMYFUNCTION("""COMPUTED_VALUE"""),54.6)</f>
        <v>54.6</v>
      </c>
      <c r="C382" s="9">
        <f>IFERROR(__xludf.DUMMYFUNCTION("""COMPUTED_VALUE"""),43125.70833333333)</f>
        <v>43125.70833</v>
      </c>
      <c r="D382" s="8">
        <f>IFERROR(__xludf.DUMMYFUNCTION("""COMPUTED_VALUE"""),54.4)</f>
        <v>54.4</v>
      </c>
      <c r="E382" s="8">
        <f t="shared" si="4"/>
        <v>0.9963369963</v>
      </c>
      <c r="F382" s="10">
        <f t="shared" si="5"/>
        <v>1.003676471</v>
      </c>
      <c r="G382" s="5">
        <f t="shared" si="6"/>
        <v>0</v>
      </c>
      <c r="H382" s="8">
        <f t="shared" si="7"/>
        <v>124.130323</v>
      </c>
      <c r="J382" s="8" t="str">
        <f t="shared" si="8"/>
        <v/>
      </c>
    </row>
    <row r="383">
      <c r="A383" s="9">
        <f>IFERROR(__xludf.DUMMYFUNCTION("""COMPUTED_VALUE"""),43126.70833333333)</f>
        <v>43126.70833</v>
      </c>
      <c r="B383" s="8">
        <f>IFERROR(__xludf.DUMMYFUNCTION("""COMPUTED_VALUE"""),54.04)</f>
        <v>54.04</v>
      </c>
      <c r="C383" s="9">
        <f>IFERROR(__xludf.DUMMYFUNCTION("""COMPUTED_VALUE"""),43126.70833333333)</f>
        <v>43126.70833</v>
      </c>
      <c r="D383" s="8">
        <f>IFERROR(__xludf.DUMMYFUNCTION("""COMPUTED_VALUE"""),54.2)</f>
        <v>54.2</v>
      </c>
      <c r="E383" s="8">
        <f t="shared" si="4"/>
        <v>1.00296077</v>
      </c>
      <c r="F383" s="10">
        <f t="shared" si="5"/>
        <v>0.9970479705</v>
      </c>
      <c r="G383" s="5">
        <f t="shared" si="6"/>
        <v>0</v>
      </c>
      <c r="H383" s="8">
        <f t="shared" si="7"/>
        <v>124.130323</v>
      </c>
      <c r="J383" s="8" t="str">
        <f t="shared" si="8"/>
        <v/>
      </c>
    </row>
    <row r="384">
      <c r="A384" s="9">
        <f>IFERROR(__xludf.DUMMYFUNCTION("""COMPUTED_VALUE"""),43129.70833333333)</f>
        <v>43129.70833</v>
      </c>
      <c r="B384" s="8">
        <f>IFERROR(__xludf.DUMMYFUNCTION("""COMPUTED_VALUE"""),54.98)</f>
        <v>54.98</v>
      </c>
      <c r="C384" s="9">
        <f>IFERROR(__xludf.DUMMYFUNCTION("""COMPUTED_VALUE"""),43129.70833333333)</f>
        <v>43129.70833</v>
      </c>
      <c r="D384" s="8">
        <f>IFERROR(__xludf.DUMMYFUNCTION("""COMPUTED_VALUE"""),54.8)</f>
        <v>54.8</v>
      </c>
      <c r="E384" s="8">
        <f t="shared" si="4"/>
        <v>0.9967260822</v>
      </c>
      <c r="F384" s="10">
        <f t="shared" si="5"/>
        <v>1.003284672</v>
      </c>
      <c r="G384" s="5">
        <f t="shared" si="6"/>
        <v>0</v>
      </c>
      <c r="H384" s="8">
        <f t="shared" si="7"/>
        <v>124.130323</v>
      </c>
      <c r="J384" s="8" t="str">
        <f t="shared" si="8"/>
        <v/>
      </c>
    </row>
    <row r="385">
      <c r="A385" s="9">
        <f>IFERROR(__xludf.DUMMYFUNCTION("""COMPUTED_VALUE"""),43130.70833333333)</f>
        <v>43130.70833</v>
      </c>
      <c r="B385" s="8">
        <f>IFERROR(__xludf.DUMMYFUNCTION("""COMPUTED_VALUE"""),55.7)</f>
        <v>55.7</v>
      </c>
      <c r="C385" s="9">
        <f>IFERROR(__xludf.DUMMYFUNCTION("""COMPUTED_VALUE"""),43130.70833333333)</f>
        <v>43130.70833</v>
      </c>
      <c r="D385" s="8">
        <f>IFERROR(__xludf.DUMMYFUNCTION("""COMPUTED_VALUE"""),55.6)</f>
        <v>55.6</v>
      </c>
      <c r="E385" s="8">
        <f t="shared" si="4"/>
        <v>0.9982046679</v>
      </c>
      <c r="F385" s="10">
        <f t="shared" si="5"/>
        <v>1.001798561</v>
      </c>
      <c r="G385" s="5">
        <f t="shared" si="6"/>
        <v>0</v>
      </c>
      <c r="H385" s="8">
        <f t="shared" si="7"/>
        <v>124.130323</v>
      </c>
      <c r="J385" s="8" t="str">
        <f t="shared" si="8"/>
        <v/>
      </c>
    </row>
    <row r="386">
      <c r="A386" s="9">
        <f>IFERROR(__xludf.DUMMYFUNCTION("""COMPUTED_VALUE"""),43131.70833333333)</f>
        <v>43131.70833</v>
      </c>
      <c r="B386" s="8">
        <f>IFERROR(__xludf.DUMMYFUNCTION("""COMPUTED_VALUE"""),50.6)</f>
        <v>50.6</v>
      </c>
      <c r="C386" s="9">
        <f>IFERROR(__xludf.DUMMYFUNCTION("""COMPUTED_VALUE"""),43131.70833333333)</f>
        <v>43131.70833</v>
      </c>
      <c r="D386" s="8">
        <f>IFERROR(__xludf.DUMMYFUNCTION("""COMPUTED_VALUE"""),50.7)</f>
        <v>50.7</v>
      </c>
      <c r="E386" s="8">
        <f t="shared" si="4"/>
        <v>1.001976285</v>
      </c>
      <c r="F386" s="10">
        <f t="shared" si="5"/>
        <v>0.9980276134</v>
      </c>
      <c r="G386" s="5">
        <f t="shared" si="6"/>
        <v>0</v>
      </c>
      <c r="H386" s="8">
        <f t="shared" si="7"/>
        <v>124.130323</v>
      </c>
      <c r="J386" s="8" t="str">
        <f t="shared" si="8"/>
        <v/>
      </c>
    </row>
    <row r="387">
      <c r="A387" s="9">
        <f>IFERROR(__xludf.DUMMYFUNCTION("""COMPUTED_VALUE"""),43132.70833333333)</f>
        <v>43132.70833</v>
      </c>
      <c r="B387" s="8">
        <f>IFERROR(__xludf.DUMMYFUNCTION("""COMPUTED_VALUE"""),52.14)</f>
        <v>52.14</v>
      </c>
      <c r="C387" s="9">
        <f>IFERROR(__xludf.DUMMYFUNCTION("""COMPUTED_VALUE"""),43132.70833333333)</f>
        <v>43132.70833</v>
      </c>
      <c r="D387" s="8">
        <f>IFERROR(__xludf.DUMMYFUNCTION("""COMPUTED_VALUE"""),52.8)</f>
        <v>52.8</v>
      </c>
      <c r="E387" s="8">
        <f t="shared" si="4"/>
        <v>1.012658228</v>
      </c>
      <c r="F387" s="10">
        <f t="shared" si="5"/>
        <v>0.9875</v>
      </c>
      <c r="G387" s="5">
        <f t="shared" si="6"/>
        <v>125.7015929</v>
      </c>
      <c r="H387" s="8">
        <f t="shared" si="7"/>
        <v>0</v>
      </c>
      <c r="J387" s="8" t="str">
        <f t="shared" si="8"/>
        <v/>
      </c>
    </row>
    <row r="388">
      <c r="A388" s="9">
        <f>IFERROR(__xludf.DUMMYFUNCTION("""COMPUTED_VALUE"""),43133.70833333333)</f>
        <v>43133.70833</v>
      </c>
      <c r="B388" s="8">
        <f>IFERROR(__xludf.DUMMYFUNCTION("""COMPUTED_VALUE"""),53.8)</f>
        <v>53.8</v>
      </c>
      <c r="C388" s="9">
        <f>IFERROR(__xludf.DUMMYFUNCTION("""COMPUTED_VALUE"""),43133.70833333333)</f>
        <v>43133.70833</v>
      </c>
      <c r="D388" s="8">
        <f>IFERROR(__xludf.DUMMYFUNCTION("""COMPUTED_VALUE"""),54.2)</f>
        <v>54.2</v>
      </c>
      <c r="E388" s="8">
        <f t="shared" si="4"/>
        <v>1.007434944</v>
      </c>
      <c r="F388" s="10">
        <f t="shared" si="5"/>
        <v>0.9926199262</v>
      </c>
      <c r="G388" s="5">
        <f t="shared" si="6"/>
        <v>125.7015929</v>
      </c>
      <c r="H388" s="8">
        <f t="shared" si="7"/>
        <v>0</v>
      </c>
      <c r="J388" s="8" t="str">
        <f t="shared" si="8"/>
        <v/>
      </c>
    </row>
    <row r="389">
      <c r="A389" s="9">
        <f>IFERROR(__xludf.DUMMYFUNCTION("""COMPUTED_VALUE"""),43136.70833333333)</f>
        <v>43136.70833</v>
      </c>
      <c r="B389" s="8">
        <f>IFERROR(__xludf.DUMMYFUNCTION("""COMPUTED_VALUE"""),51.6)</f>
        <v>51.6</v>
      </c>
      <c r="C389" s="9">
        <f>IFERROR(__xludf.DUMMYFUNCTION("""COMPUTED_VALUE"""),43136.70833333333)</f>
        <v>43136.70833</v>
      </c>
      <c r="D389" s="8">
        <f>IFERROR(__xludf.DUMMYFUNCTION("""COMPUTED_VALUE"""),51.8)</f>
        <v>51.8</v>
      </c>
      <c r="E389" s="8">
        <f t="shared" si="4"/>
        <v>1.003875969</v>
      </c>
      <c r="F389" s="10">
        <f t="shared" si="5"/>
        <v>0.9961389961</v>
      </c>
      <c r="G389" s="5">
        <f t="shared" si="6"/>
        <v>125.7015929</v>
      </c>
      <c r="H389" s="8">
        <f t="shared" si="7"/>
        <v>0</v>
      </c>
      <c r="J389" s="8" t="str">
        <f t="shared" si="8"/>
        <v/>
      </c>
    </row>
    <row r="390">
      <c r="A390" s="9">
        <f>IFERROR(__xludf.DUMMYFUNCTION("""COMPUTED_VALUE"""),43137.70833333333)</f>
        <v>43137.70833</v>
      </c>
      <c r="B390" s="8">
        <f>IFERROR(__xludf.DUMMYFUNCTION("""COMPUTED_VALUE"""),50.14)</f>
        <v>50.14</v>
      </c>
      <c r="C390" s="9">
        <f>IFERROR(__xludf.DUMMYFUNCTION("""COMPUTED_VALUE"""),43137.70833333333)</f>
        <v>43137.70833</v>
      </c>
      <c r="D390" s="8">
        <f>IFERROR(__xludf.DUMMYFUNCTION("""COMPUTED_VALUE"""),50.9)</f>
        <v>50.9</v>
      </c>
      <c r="E390" s="8">
        <f t="shared" si="4"/>
        <v>1.015157559</v>
      </c>
      <c r="F390" s="10">
        <f t="shared" si="5"/>
        <v>0.9850687623</v>
      </c>
      <c r="G390" s="5">
        <f t="shared" si="6"/>
        <v>125.7015929</v>
      </c>
      <c r="H390" s="8">
        <f t="shared" si="7"/>
        <v>0</v>
      </c>
      <c r="J390" s="8" t="str">
        <f t="shared" si="8"/>
        <v/>
      </c>
    </row>
    <row r="391">
      <c r="A391" s="9">
        <f>IFERROR(__xludf.DUMMYFUNCTION("""COMPUTED_VALUE"""),43138.70833333333)</f>
        <v>43138.70833</v>
      </c>
      <c r="B391" s="8">
        <f>IFERROR(__xludf.DUMMYFUNCTION("""COMPUTED_VALUE"""),52.42)</f>
        <v>52.42</v>
      </c>
      <c r="C391" s="9">
        <f>IFERROR(__xludf.DUMMYFUNCTION("""COMPUTED_VALUE"""),43138.70833333333)</f>
        <v>43138.70833</v>
      </c>
      <c r="D391" s="8">
        <f>IFERROR(__xludf.DUMMYFUNCTION("""COMPUTED_VALUE"""),52.6)</f>
        <v>52.6</v>
      </c>
      <c r="E391" s="8">
        <f t="shared" si="4"/>
        <v>1.003433804</v>
      </c>
      <c r="F391" s="10">
        <f t="shared" si="5"/>
        <v>0.9965779468</v>
      </c>
      <c r="G391" s="5">
        <f t="shared" si="6"/>
        <v>125.7015929</v>
      </c>
      <c r="H391" s="8">
        <f t="shared" si="7"/>
        <v>0</v>
      </c>
      <c r="J391" s="8" t="str">
        <f t="shared" si="8"/>
        <v/>
      </c>
    </row>
    <row r="392">
      <c r="A392" s="9">
        <f>IFERROR(__xludf.DUMMYFUNCTION("""COMPUTED_VALUE"""),43139.70833333333)</f>
        <v>43139.70833</v>
      </c>
      <c r="B392" s="8">
        <f>IFERROR(__xludf.DUMMYFUNCTION("""COMPUTED_VALUE"""),51.56)</f>
        <v>51.56</v>
      </c>
      <c r="C392" s="9">
        <f>IFERROR(__xludf.DUMMYFUNCTION("""COMPUTED_VALUE"""),43139.70833333333)</f>
        <v>43139.70833</v>
      </c>
      <c r="D392" s="8">
        <f>IFERROR(__xludf.DUMMYFUNCTION("""COMPUTED_VALUE"""),51.7)</f>
        <v>51.7</v>
      </c>
      <c r="E392" s="8">
        <f t="shared" si="4"/>
        <v>1.002715283</v>
      </c>
      <c r="F392" s="10">
        <f t="shared" si="5"/>
        <v>0.9972920696</v>
      </c>
      <c r="G392" s="5">
        <f t="shared" si="6"/>
        <v>125.7015929</v>
      </c>
      <c r="H392" s="8">
        <f t="shared" si="7"/>
        <v>0</v>
      </c>
      <c r="J392" s="8" t="str">
        <f t="shared" si="8"/>
        <v/>
      </c>
    </row>
    <row r="393">
      <c r="A393" s="9">
        <f>IFERROR(__xludf.DUMMYFUNCTION("""COMPUTED_VALUE"""),43140.70833333333)</f>
        <v>43140.70833</v>
      </c>
      <c r="B393" s="8">
        <f>IFERROR(__xludf.DUMMYFUNCTION("""COMPUTED_VALUE"""),51.78)</f>
        <v>51.78</v>
      </c>
      <c r="C393" s="9">
        <f>IFERROR(__xludf.DUMMYFUNCTION("""COMPUTED_VALUE"""),43140.70833333333)</f>
        <v>43140.70833</v>
      </c>
      <c r="D393" s="8">
        <f>IFERROR(__xludf.DUMMYFUNCTION("""COMPUTED_VALUE"""),52.0)</f>
        <v>52</v>
      </c>
      <c r="E393" s="8">
        <f t="shared" si="4"/>
        <v>1.004248745</v>
      </c>
      <c r="F393" s="10">
        <f t="shared" si="5"/>
        <v>0.9957692308</v>
      </c>
      <c r="G393" s="5">
        <f t="shared" si="6"/>
        <v>125.7015929</v>
      </c>
      <c r="H393" s="8">
        <f t="shared" si="7"/>
        <v>0</v>
      </c>
      <c r="J393" s="8" t="str">
        <f t="shared" si="8"/>
        <v/>
      </c>
    </row>
    <row r="394">
      <c r="A394" s="9">
        <f>IFERROR(__xludf.DUMMYFUNCTION("""COMPUTED_VALUE"""),43143.70833333333)</f>
        <v>43143.70833</v>
      </c>
      <c r="B394" s="8">
        <f>IFERROR(__xludf.DUMMYFUNCTION("""COMPUTED_VALUE"""),52.5)</f>
        <v>52.5</v>
      </c>
      <c r="C394" s="9">
        <f>IFERROR(__xludf.DUMMYFUNCTION("""COMPUTED_VALUE"""),43143.70833333333)</f>
        <v>43143.70833</v>
      </c>
      <c r="D394" s="8">
        <f>IFERROR(__xludf.DUMMYFUNCTION("""COMPUTED_VALUE"""),52.5)</f>
        <v>52.5</v>
      </c>
      <c r="E394" s="8">
        <f t="shared" si="4"/>
        <v>1</v>
      </c>
      <c r="F394" s="10">
        <f t="shared" si="5"/>
        <v>1</v>
      </c>
      <c r="G394" s="5">
        <f t="shared" si="6"/>
        <v>125.7015929</v>
      </c>
      <c r="H394" s="8">
        <f t="shared" si="7"/>
        <v>0</v>
      </c>
      <c r="J394" s="8" t="str">
        <f t="shared" si="8"/>
        <v/>
      </c>
    </row>
    <row r="395">
      <c r="A395" s="9">
        <f>IFERROR(__xludf.DUMMYFUNCTION("""COMPUTED_VALUE"""),43144.70833333333)</f>
        <v>43144.70833</v>
      </c>
      <c r="B395" s="8">
        <f>IFERROR(__xludf.DUMMYFUNCTION("""COMPUTED_VALUE"""),52.82)</f>
        <v>52.82</v>
      </c>
      <c r="C395" s="9">
        <f>IFERROR(__xludf.DUMMYFUNCTION("""COMPUTED_VALUE"""),43144.70833333333)</f>
        <v>43144.70833</v>
      </c>
      <c r="D395" s="8">
        <f>IFERROR(__xludf.DUMMYFUNCTION("""COMPUTED_VALUE"""),52.7)</f>
        <v>52.7</v>
      </c>
      <c r="E395" s="8">
        <f t="shared" si="4"/>
        <v>0.9977281333</v>
      </c>
      <c r="F395" s="10">
        <f t="shared" si="5"/>
        <v>1.00227704</v>
      </c>
      <c r="G395" s="5">
        <f t="shared" si="6"/>
        <v>0</v>
      </c>
      <c r="H395" s="8">
        <f t="shared" si="7"/>
        <v>125.9878205</v>
      </c>
      <c r="J395" s="8" t="str">
        <f t="shared" si="8"/>
        <v/>
      </c>
    </row>
    <row r="396">
      <c r="A396" s="9">
        <f>IFERROR(__xludf.DUMMYFUNCTION("""COMPUTED_VALUE"""),43145.70833333333)</f>
        <v>43145.70833</v>
      </c>
      <c r="B396" s="8">
        <f>IFERROR(__xludf.DUMMYFUNCTION("""COMPUTED_VALUE"""),53.06)</f>
        <v>53.06</v>
      </c>
      <c r="C396" s="9">
        <f>IFERROR(__xludf.DUMMYFUNCTION("""COMPUTED_VALUE"""),43145.70833333333)</f>
        <v>43145.70833</v>
      </c>
      <c r="D396" s="8">
        <f>IFERROR(__xludf.DUMMYFUNCTION("""COMPUTED_VALUE"""),53.0)</f>
        <v>53</v>
      </c>
      <c r="E396" s="8">
        <f t="shared" si="4"/>
        <v>0.9988692047</v>
      </c>
      <c r="F396" s="10">
        <f t="shared" si="5"/>
        <v>1.001132075</v>
      </c>
      <c r="G396" s="5">
        <f t="shared" si="6"/>
        <v>0</v>
      </c>
      <c r="H396" s="8">
        <f t="shared" si="7"/>
        <v>125.9878205</v>
      </c>
      <c r="J396" s="8" t="str">
        <f t="shared" si="8"/>
        <v/>
      </c>
    </row>
    <row r="397">
      <c r="A397" s="9">
        <f>IFERROR(__xludf.DUMMYFUNCTION("""COMPUTED_VALUE"""),43146.70833333333)</f>
        <v>43146.70833</v>
      </c>
      <c r="B397" s="8">
        <f>IFERROR(__xludf.DUMMYFUNCTION("""COMPUTED_VALUE"""),53.74)</f>
        <v>53.74</v>
      </c>
      <c r="C397" s="9">
        <f>IFERROR(__xludf.DUMMYFUNCTION("""COMPUTED_VALUE"""),43146.70833333333)</f>
        <v>43146.70833</v>
      </c>
      <c r="D397" s="8">
        <f>IFERROR(__xludf.DUMMYFUNCTION("""COMPUTED_VALUE"""),53.3)</f>
        <v>53.3</v>
      </c>
      <c r="E397" s="8">
        <f t="shared" si="4"/>
        <v>0.9918124302</v>
      </c>
      <c r="F397" s="10">
        <f t="shared" si="5"/>
        <v>1.008255159</v>
      </c>
      <c r="G397" s="5">
        <f t="shared" si="6"/>
        <v>0</v>
      </c>
      <c r="H397" s="8">
        <f t="shared" si="7"/>
        <v>125.9878205</v>
      </c>
      <c r="J397" s="8" t="str">
        <f t="shared" si="8"/>
        <v/>
      </c>
    </row>
    <row r="398">
      <c r="A398" s="9">
        <f>IFERROR(__xludf.DUMMYFUNCTION("""COMPUTED_VALUE"""),43147.70833333333)</f>
        <v>43147.70833</v>
      </c>
      <c r="B398" s="8">
        <f>IFERROR(__xludf.DUMMYFUNCTION("""COMPUTED_VALUE"""),54.08)</f>
        <v>54.08</v>
      </c>
      <c r="C398" s="9">
        <f>IFERROR(__xludf.DUMMYFUNCTION("""COMPUTED_VALUE"""),43147.70833333333)</f>
        <v>43147.70833</v>
      </c>
      <c r="D398" s="8">
        <f>IFERROR(__xludf.DUMMYFUNCTION("""COMPUTED_VALUE"""),53.9)</f>
        <v>53.9</v>
      </c>
      <c r="E398" s="8">
        <f t="shared" si="4"/>
        <v>0.9966715976</v>
      </c>
      <c r="F398" s="10">
        <f t="shared" si="5"/>
        <v>1.003339518</v>
      </c>
      <c r="G398" s="5">
        <f t="shared" si="6"/>
        <v>0</v>
      </c>
      <c r="H398" s="8">
        <f t="shared" si="7"/>
        <v>125.9878205</v>
      </c>
      <c r="J398" s="8" t="str">
        <f t="shared" si="8"/>
        <v/>
      </c>
    </row>
    <row r="399">
      <c r="A399" s="9">
        <f>IFERROR(__xludf.DUMMYFUNCTION("""COMPUTED_VALUE"""),43150.70833333333)</f>
        <v>43150.70833</v>
      </c>
      <c r="B399" s="8">
        <f>IFERROR(__xludf.DUMMYFUNCTION("""COMPUTED_VALUE"""),53.48)</f>
        <v>53.48</v>
      </c>
      <c r="C399" s="9">
        <f>IFERROR(__xludf.DUMMYFUNCTION("""COMPUTED_VALUE"""),43150.70833333333)</f>
        <v>43150.70833</v>
      </c>
      <c r="D399" s="8">
        <f>IFERROR(__xludf.DUMMYFUNCTION("""COMPUTED_VALUE"""),52.7)</f>
        <v>52.7</v>
      </c>
      <c r="E399" s="8">
        <f t="shared" si="4"/>
        <v>0.9854151085</v>
      </c>
      <c r="F399" s="10">
        <f t="shared" si="5"/>
        <v>1.014800759</v>
      </c>
      <c r="G399" s="5">
        <f t="shared" si="6"/>
        <v>0</v>
      </c>
      <c r="H399" s="8">
        <f t="shared" si="7"/>
        <v>125.9878205</v>
      </c>
      <c r="J399" s="8" t="str">
        <f t="shared" si="8"/>
        <v/>
      </c>
    </row>
    <row r="400">
      <c r="A400" s="9">
        <f>IFERROR(__xludf.DUMMYFUNCTION("""COMPUTED_VALUE"""),43151.70833333333)</f>
        <v>43151.70833</v>
      </c>
      <c r="B400" s="8">
        <f>IFERROR(__xludf.DUMMYFUNCTION("""COMPUTED_VALUE"""),54.74)</f>
        <v>54.74</v>
      </c>
      <c r="C400" s="9">
        <f>IFERROR(__xludf.DUMMYFUNCTION("""COMPUTED_VALUE"""),43151.70833333333)</f>
        <v>43151.70833</v>
      </c>
      <c r="D400" s="8">
        <f>IFERROR(__xludf.DUMMYFUNCTION("""COMPUTED_VALUE"""),54.4)</f>
        <v>54.4</v>
      </c>
      <c r="E400" s="8">
        <f t="shared" si="4"/>
        <v>0.9937888199</v>
      </c>
      <c r="F400" s="10">
        <f t="shared" si="5"/>
        <v>1.00625</v>
      </c>
      <c r="G400" s="5">
        <f t="shared" si="6"/>
        <v>0</v>
      </c>
      <c r="H400" s="8">
        <f t="shared" si="7"/>
        <v>125.9878205</v>
      </c>
      <c r="J400" s="8" t="str">
        <f t="shared" si="8"/>
        <v/>
      </c>
    </row>
    <row r="401">
      <c r="A401" s="9">
        <f>IFERROR(__xludf.DUMMYFUNCTION("""COMPUTED_VALUE"""),43152.70833333333)</f>
        <v>43152.70833</v>
      </c>
      <c r="B401" s="8">
        <f>IFERROR(__xludf.DUMMYFUNCTION("""COMPUTED_VALUE"""),54.82)</f>
        <v>54.82</v>
      </c>
      <c r="C401" s="9">
        <f>IFERROR(__xludf.DUMMYFUNCTION("""COMPUTED_VALUE"""),43152.70833333333)</f>
        <v>43152.70833</v>
      </c>
      <c r="D401" s="8">
        <f>IFERROR(__xludf.DUMMYFUNCTION("""COMPUTED_VALUE"""),54.7)</f>
        <v>54.7</v>
      </c>
      <c r="E401" s="8">
        <f t="shared" si="4"/>
        <v>0.9978110179</v>
      </c>
      <c r="F401" s="10">
        <f t="shared" si="5"/>
        <v>1.002193784</v>
      </c>
      <c r="G401" s="5">
        <f t="shared" si="6"/>
        <v>0</v>
      </c>
      <c r="H401" s="8">
        <f t="shared" si="7"/>
        <v>125.9878205</v>
      </c>
      <c r="J401" s="8" t="str">
        <f t="shared" si="8"/>
        <v/>
      </c>
    </row>
    <row r="402">
      <c r="A402" s="9">
        <f>IFERROR(__xludf.DUMMYFUNCTION("""COMPUTED_VALUE"""),43153.70833333333)</f>
        <v>43153.70833</v>
      </c>
      <c r="B402" s="8">
        <f>IFERROR(__xludf.DUMMYFUNCTION("""COMPUTED_VALUE"""),54.6)</f>
        <v>54.6</v>
      </c>
      <c r="C402" s="9">
        <f>IFERROR(__xludf.DUMMYFUNCTION("""COMPUTED_VALUE"""),43153.70833333333)</f>
        <v>43153.70833</v>
      </c>
      <c r="D402" s="8">
        <f>IFERROR(__xludf.DUMMYFUNCTION("""COMPUTED_VALUE"""),55.0)</f>
        <v>55</v>
      </c>
      <c r="E402" s="8">
        <f t="shared" si="4"/>
        <v>1.007326007</v>
      </c>
      <c r="F402" s="10">
        <f t="shared" si="5"/>
        <v>0.9927272727</v>
      </c>
      <c r="G402" s="5">
        <f t="shared" si="6"/>
        <v>0</v>
      </c>
      <c r="H402" s="8">
        <f t="shared" si="7"/>
        <v>125.9878205</v>
      </c>
      <c r="J402" s="8" t="str">
        <f t="shared" si="8"/>
        <v/>
      </c>
    </row>
    <row r="403">
      <c r="A403" s="9">
        <f>IFERROR(__xludf.DUMMYFUNCTION("""COMPUTED_VALUE"""),43154.70833333333)</f>
        <v>43154.70833</v>
      </c>
      <c r="B403" s="8">
        <f>IFERROR(__xludf.DUMMYFUNCTION("""COMPUTED_VALUE"""),55.94)</f>
        <v>55.94</v>
      </c>
      <c r="C403" s="9">
        <f>IFERROR(__xludf.DUMMYFUNCTION("""COMPUTED_VALUE"""),43154.70833333333)</f>
        <v>43154.70833</v>
      </c>
      <c r="D403" s="8">
        <f>IFERROR(__xludf.DUMMYFUNCTION("""COMPUTED_VALUE"""),55.6)</f>
        <v>55.6</v>
      </c>
      <c r="E403" s="8">
        <f t="shared" si="4"/>
        <v>0.9939220593</v>
      </c>
      <c r="F403" s="10">
        <f t="shared" si="5"/>
        <v>1.006115108</v>
      </c>
      <c r="G403" s="5">
        <f t="shared" si="6"/>
        <v>0</v>
      </c>
      <c r="H403" s="8">
        <f t="shared" si="7"/>
        <v>125.9878205</v>
      </c>
      <c r="J403" s="8" t="str">
        <f t="shared" si="8"/>
        <v/>
      </c>
    </row>
    <row r="404">
      <c r="A404" s="9">
        <f>IFERROR(__xludf.DUMMYFUNCTION("""COMPUTED_VALUE"""),43157.70833333333)</f>
        <v>43157.70833</v>
      </c>
      <c r="B404" s="8">
        <f>IFERROR(__xludf.DUMMYFUNCTION("""COMPUTED_VALUE"""),56.64)</f>
        <v>56.64</v>
      </c>
      <c r="C404" s="9">
        <f>IFERROR(__xludf.DUMMYFUNCTION("""COMPUTED_VALUE"""),43157.70833333333)</f>
        <v>43157.70833</v>
      </c>
      <c r="D404" s="8">
        <f>IFERROR(__xludf.DUMMYFUNCTION("""COMPUTED_VALUE"""),55.8)</f>
        <v>55.8</v>
      </c>
      <c r="E404" s="8">
        <f t="shared" si="4"/>
        <v>0.9851694915</v>
      </c>
      <c r="F404" s="10">
        <f t="shared" si="5"/>
        <v>1.015053763</v>
      </c>
      <c r="G404" s="5">
        <f t="shared" si="6"/>
        <v>0</v>
      </c>
      <c r="H404" s="8">
        <f t="shared" si="7"/>
        <v>125.9878205</v>
      </c>
      <c r="J404" s="8" t="str">
        <f t="shared" si="8"/>
        <v/>
      </c>
    </row>
    <row r="405">
      <c r="A405" s="9">
        <f>IFERROR(__xludf.DUMMYFUNCTION("""COMPUTED_VALUE"""),43158.70833333333)</f>
        <v>43158.70833</v>
      </c>
      <c r="B405" s="8">
        <f>IFERROR(__xludf.DUMMYFUNCTION("""COMPUTED_VALUE"""),56.68)</f>
        <v>56.68</v>
      </c>
      <c r="C405" s="9">
        <f>IFERROR(__xludf.DUMMYFUNCTION("""COMPUTED_VALUE"""),43158.70833333333)</f>
        <v>43158.70833</v>
      </c>
      <c r="D405" s="8">
        <f>IFERROR(__xludf.DUMMYFUNCTION("""COMPUTED_VALUE"""),56.2)</f>
        <v>56.2</v>
      </c>
      <c r="E405" s="8">
        <f t="shared" si="4"/>
        <v>0.9915314044</v>
      </c>
      <c r="F405" s="10">
        <f t="shared" si="5"/>
        <v>1.008540925</v>
      </c>
      <c r="G405" s="5">
        <f t="shared" si="6"/>
        <v>0</v>
      </c>
      <c r="H405" s="8">
        <f t="shared" si="7"/>
        <v>125.9878205</v>
      </c>
      <c r="J405" s="8" t="str">
        <f t="shared" si="8"/>
        <v/>
      </c>
    </row>
    <row r="406">
      <c r="A406" s="9">
        <f>IFERROR(__xludf.DUMMYFUNCTION("""COMPUTED_VALUE"""),43159.70833333333)</f>
        <v>43159.70833</v>
      </c>
      <c r="B406" s="8">
        <f>IFERROR(__xludf.DUMMYFUNCTION("""COMPUTED_VALUE"""),55.76)</f>
        <v>55.76</v>
      </c>
      <c r="C406" s="9">
        <f>IFERROR(__xludf.DUMMYFUNCTION("""COMPUTED_VALUE"""),43159.70833333333)</f>
        <v>43159.70833</v>
      </c>
      <c r="D406" s="8">
        <f>IFERROR(__xludf.DUMMYFUNCTION("""COMPUTED_VALUE"""),55.6)</f>
        <v>55.6</v>
      </c>
      <c r="E406" s="8">
        <f t="shared" si="4"/>
        <v>0.9971305595</v>
      </c>
      <c r="F406" s="10">
        <f t="shared" si="5"/>
        <v>1.002877698</v>
      </c>
      <c r="G406" s="5">
        <f t="shared" si="6"/>
        <v>0</v>
      </c>
      <c r="H406" s="8">
        <f t="shared" si="7"/>
        <v>125.9878205</v>
      </c>
      <c r="J406" s="8" t="str">
        <f t="shared" si="8"/>
        <v/>
      </c>
    </row>
    <row r="407">
      <c r="A407" s="9">
        <f>IFERROR(__xludf.DUMMYFUNCTION("""COMPUTED_VALUE"""),43160.70833333333)</f>
        <v>43160.70833</v>
      </c>
      <c r="B407" s="8">
        <f>IFERROR(__xludf.DUMMYFUNCTION("""COMPUTED_VALUE"""),54.24)</f>
        <v>54.24</v>
      </c>
      <c r="C407" s="9">
        <f>IFERROR(__xludf.DUMMYFUNCTION("""COMPUTED_VALUE"""),43160.70833333333)</f>
        <v>43160.70833</v>
      </c>
      <c r="D407" s="8">
        <f>IFERROR(__xludf.DUMMYFUNCTION("""COMPUTED_VALUE"""),54.2)</f>
        <v>54.2</v>
      </c>
      <c r="E407" s="8">
        <f t="shared" si="4"/>
        <v>0.9992625369</v>
      </c>
      <c r="F407" s="10">
        <f t="shared" si="5"/>
        <v>1.000738007</v>
      </c>
      <c r="G407" s="5">
        <f t="shared" si="6"/>
        <v>0</v>
      </c>
      <c r="H407" s="8">
        <f t="shared" si="7"/>
        <v>125.9878205</v>
      </c>
      <c r="J407" s="8" t="str">
        <f t="shared" si="8"/>
        <v/>
      </c>
    </row>
    <row r="408">
      <c r="A408" s="9">
        <f>IFERROR(__xludf.DUMMYFUNCTION("""COMPUTED_VALUE"""),43161.70833333333)</f>
        <v>43161.70833</v>
      </c>
      <c r="B408" s="8">
        <f>IFERROR(__xludf.DUMMYFUNCTION("""COMPUTED_VALUE"""),53.78)</f>
        <v>53.78</v>
      </c>
      <c r="C408" s="9">
        <f>IFERROR(__xludf.DUMMYFUNCTION("""COMPUTED_VALUE"""),43161.70833333333)</f>
        <v>43161.70833</v>
      </c>
      <c r="D408" s="8">
        <f>IFERROR(__xludf.DUMMYFUNCTION("""COMPUTED_VALUE"""),54.0)</f>
        <v>54</v>
      </c>
      <c r="E408" s="8">
        <f t="shared" si="4"/>
        <v>1.00409074</v>
      </c>
      <c r="F408" s="10">
        <f t="shared" si="5"/>
        <v>0.9959259259</v>
      </c>
      <c r="G408" s="5">
        <f t="shared" si="6"/>
        <v>0</v>
      </c>
      <c r="H408" s="8">
        <f t="shared" si="7"/>
        <v>125.9878205</v>
      </c>
      <c r="J408" s="8" t="str">
        <f t="shared" si="8"/>
        <v/>
      </c>
    </row>
    <row r="409">
      <c r="A409" s="9">
        <f>IFERROR(__xludf.DUMMYFUNCTION("""COMPUTED_VALUE"""),43164.70833333333)</f>
        <v>43164.70833</v>
      </c>
      <c r="B409" s="8">
        <f>IFERROR(__xludf.DUMMYFUNCTION("""COMPUTED_VALUE"""),55.56)</f>
        <v>55.56</v>
      </c>
      <c r="C409" s="9">
        <f>IFERROR(__xludf.DUMMYFUNCTION("""COMPUTED_VALUE"""),43164.70833333333)</f>
        <v>43164.70833</v>
      </c>
      <c r="D409" s="8">
        <f>IFERROR(__xludf.DUMMYFUNCTION("""COMPUTED_VALUE"""),55.7)</f>
        <v>55.7</v>
      </c>
      <c r="E409" s="8">
        <f t="shared" si="4"/>
        <v>1.002519798</v>
      </c>
      <c r="F409" s="10">
        <f t="shared" si="5"/>
        <v>0.997486535</v>
      </c>
      <c r="G409" s="5">
        <f t="shared" si="6"/>
        <v>0</v>
      </c>
      <c r="H409" s="8">
        <f t="shared" si="7"/>
        <v>125.9878205</v>
      </c>
      <c r="J409" s="8" t="str">
        <f t="shared" si="8"/>
        <v/>
      </c>
    </row>
    <row r="410">
      <c r="A410" s="9">
        <f>IFERROR(__xludf.DUMMYFUNCTION("""COMPUTED_VALUE"""),43165.70833333333)</f>
        <v>43165.70833</v>
      </c>
      <c r="B410" s="8">
        <f>IFERROR(__xludf.DUMMYFUNCTION("""COMPUTED_VALUE"""),55.76)</f>
        <v>55.76</v>
      </c>
      <c r="C410" s="9">
        <f>IFERROR(__xludf.DUMMYFUNCTION("""COMPUTED_VALUE"""),43165.70833333333)</f>
        <v>43165.70833</v>
      </c>
      <c r="D410" s="8">
        <f>IFERROR(__xludf.DUMMYFUNCTION("""COMPUTED_VALUE"""),56.7)</f>
        <v>56.7</v>
      </c>
      <c r="E410" s="8">
        <f t="shared" si="4"/>
        <v>1.016857963</v>
      </c>
      <c r="F410" s="10">
        <f t="shared" si="5"/>
        <v>0.9834215168</v>
      </c>
      <c r="G410" s="5">
        <f t="shared" si="6"/>
        <v>128.1117185</v>
      </c>
      <c r="H410" s="8">
        <f t="shared" si="7"/>
        <v>0</v>
      </c>
      <c r="J410" s="8" t="str">
        <f t="shared" si="8"/>
        <v/>
      </c>
    </row>
    <row r="411">
      <c r="A411" s="9">
        <f>IFERROR(__xludf.DUMMYFUNCTION("""COMPUTED_VALUE"""),43166.70833333333)</f>
        <v>43166.70833</v>
      </c>
      <c r="B411" s="8">
        <f>IFERROR(__xludf.DUMMYFUNCTION("""COMPUTED_VALUE"""),55.52)</f>
        <v>55.52</v>
      </c>
      <c r="C411" s="9">
        <f>IFERROR(__xludf.DUMMYFUNCTION("""COMPUTED_VALUE"""),43166.70833333333)</f>
        <v>43166.70833</v>
      </c>
      <c r="D411" s="8">
        <f>IFERROR(__xludf.DUMMYFUNCTION("""COMPUTED_VALUE"""),54.9)</f>
        <v>54.9</v>
      </c>
      <c r="E411" s="8">
        <f t="shared" si="4"/>
        <v>0.988832853</v>
      </c>
      <c r="F411" s="10">
        <f t="shared" si="5"/>
        <v>1.01129326</v>
      </c>
      <c r="G411" s="5">
        <f t="shared" si="6"/>
        <v>0</v>
      </c>
      <c r="H411" s="8">
        <f t="shared" si="7"/>
        <v>129.5585175</v>
      </c>
      <c r="J411" s="8" t="str">
        <f t="shared" si="8"/>
        <v/>
      </c>
    </row>
    <row r="412">
      <c r="A412" s="9">
        <f>IFERROR(__xludf.DUMMYFUNCTION("""COMPUTED_VALUE"""),43167.70833333333)</f>
        <v>43167.70833</v>
      </c>
      <c r="B412" s="8">
        <f>IFERROR(__xludf.DUMMYFUNCTION("""COMPUTED_VALUE"""),56.62)</f>
        <v>56.62</v>
      </c>
      <c r="C412" s="9">
        <f>IFERROR(__xludf.DUMMYFUNCTION("""COMPUTED_VALUE"""),43167.70833333333)</f>
        <v>43167.70833</v>
      </c>
      <c r="D412" s="8">
        <f>IFERROR(__xludf.DUMMYFUNCTION("""COMPUTED_VALUE"""),56.8)</f>
        <v>56.8</v>
      </c>
      <c r="E412" s="8">
        <f t="shared" si="4"/>
        <v>1.003179089</v>
      </c>
      <c r="F412" s="10">
        <f t="shared" si="5"/>
        <v>0.9968309859</v>
      </c>
      <c r="G412" s="5">
        <f t="shared" si="6"/>
        <v>0</v>
      </c>
      <c r="H412" s="8">
        <f t="shared" si="7"/>
        <v>129.5585175</v>
      </c>
      <c r="J412" s="8" t="str">
        <f t="shared" si="8"/>
        <v/>
      </c>
    </row>
    <row r="413">
      <c r="A413" s="9">
        <f>IFERROR(__xludf.DUMMYFUNCTION("""COMPUTED_VALUE"""),43168.70833333333)</f>
        <v>43168.70833</v>
      </c>
      <c r="B413" s="8">
        <f>IFERROR(__xludf.DUMMYFUNCTION("""COMPUTED_VALUE"""),56.94)</f>
        <v>56.94</v>
      </c>
      <c r="C413" s="9">
        <f>IFERROR(__xludf.DUMMYFUNCTION("""COMPUTED_VALUE"""),43168.70833333333)</f>
        <v>43168.70833</v>
      </c>
      <c r="D413" s="8">
        <f>IFERROR(__xludf.DUMMYFUNCTION("""COMPUTED_VALUE"""),56.5)</f>
        <v>56.5</v>
      </c>
      <c r="E413" s="8">
        <f t="shared" si="4"/>
        <v>0.9922725676</v>
      </c>
      <c r="F413" s="10">
        <f t="shared" si="5"/>
        <v>1.007787611</v>
      </c>
      <c r="G413" s="5">
        <f t="shared" si="6"/>
        <v>0</v>
      </c>
      <c r="H413" s="8">
        <f t="shared" si="7"/>
        <v>129.5585175</v>
      </c>
      <c r="J413" s="8" t="str">
        <f t="shared" si="8"/>
        <v/>
      </c>
    </row>
    <row r="414">
      <c r="A414" s="9">
        <f>IFERROR(__xludf.DUMMYFUNCTION("""COMPUTED_VALUE"""),43171.70833333333)</f>
        <v>43171.70833</v>
      </c>
      <c r="B414" s="8">
        <f>IFERROR(__xludf.DUMMYFUNCTION("""COMPUTED_VALUE"""),56.74)</f>
        <v>56.74</v>
      </c>
      <c r="C414" s="9">
        <f>IFERROR(__xludf.DUMMYFUNCTION("""COMPUTED_VALUE"""),43171.70833333333)</f>
        <v>43171.70833</v>
      </c>
      <c r="D414" s="8">
        <f>IFERROR(__xludf.DUMMYFUNCTION("""COMPUTED_VALUE"""),56.4)</f>
        <v>56.4</v>
      </c>
      <c r="E414" s="8">
        <f t="shared" si="4"/>
        <v>0.9940077547</v>
      </c>
      <c r="F414" s="10">
        <f t="shared" si="5"/>
        <v>1.006028369</v>
      </c>
      <c r="G414" s="5">
        <f t="shared" si="6"/>
        <v>0</v>
      </c>
      <c r="H414" s="8">
        <f t="shared" si="7"/>
        <v>129.5585175</v>
      </c>
      <c r="J414" s="8" t="str">
        <f t="shared" si="8"/>
        <v/>
      </c>
    </row>
    <row r="415">
      <c r="A415" s="9">
        <f>IFERROR(__xludf.DUMMYFUNCTION("""COMPUTED_VALUE"""),43172.70833333333)</f>
        <v>43172.70833</v>
      </c>
      <c r="B415" s="8">
        <f>IFERROR(__xludf.DUMMYFUNCTION("""COMPUTED_VALUE"""),56.1)</f>
        <v>56.1</v>
      </c>
      <c r="C415" s="9">
        <f>IFERROR(__xludf.DUMMYFUNCTION("""COMPUTED_VALUE"""),43172.70833333333)</f>
        <v>43172.70833</v>
      </c>
      <c r="D415" s="8">
        <f>IFERROR(__xludf.DUMMYFUNCTION("""COMPUTED_VALUE"""),55.9)</f>
        <v>55.9</v>
      </c>
      <c r="E415" s="8">
        <f t="shared" si="4"/>
        <v>0.9964349376</v>
      </c>
      <c r="F415" s="10">
        <f t="shared" si="5"/>
        <v>1.003577818</v>
      </c>
      <c r="G415" s="5">
        <f t="shared" si="6"/>
        <v>0</v>
      </c>
      <c r="H415" s="8">
        <f t="shared" si="7"/>
        <v>129.5585175</v>
      </c>
      <c r="J415" s="8" t="str">
        <f t="shared" si="8"/>
        <v/>
      </c>
    </row>
    <row r="416">
      <c r="A416" s="9">
        <f>IFERROR(__xludf.DUMMYFUNCTION("""COMPUTED_VALUE"""),43173.70833333333)</f>
        <v>43173.70833</v>
      </c>
      <c r="B416" s="8">
        <f>IFERROR(__xludf.DUMMYFUNCTION("""COMPUTED_VALUE"""),55.92)</f>
        <v>55.92</v>
      </c>
      <c r="C416" s="9">
        <f>IFERROR(__xludf.DUMMYFUNCTION("""COMPUTED_VALUE"""),43173.70833333333)</f>
        <v>43173.70833</v>
      </c>
      <c r="D416" s="8">
        <f>IFERROR(__xludf.DUMMYFUNCTION("""COMPUTED_VALUE"""),55.9)</f>
        <v>55.9</v>
      </c>
      <c r="E416" s="8">
        <f t="shared" si="4"/>
        <v>0.9996423462</v>
      </c>
      <c r="F416" s="10">
        <f t="shared" si="5"/>
        <v>1.000357782</v>
      </c>
      <c r="G416" s="5">
        <f t="shared" si="6"/>
        <v>0</v>
      </c>
      <c r="H416" s="8">
        <f t="shared" si="7"/>
        <v>129.5585175</v>
      </c>
      <c r="J416" s="8" t="str">
        <f t="shared" si="8"/>
        <v/>
      </c>
    </row>
    <row r="417">
      <c r="A417" s="9">
        <f>IFERROR(__xludf.DUMMYFUNCTION("""COMPUTED_VALUE"""),43174.70833333333)</f>
        <v>43174.70833</v>
      </c>
      <c r="B417" s="8">
        <f>IFERROR(__xludf.DUMMYFUNCTION("""COMPUTED_VALUE"""),56.26)</f>
        <v>56.26</v>
      </c>
      <c r="C417" s="9">
        <f>IFERROR(__xludf.DUMMYFUNCTION("""COMPUTED_VALUE"""),43174.70833333333)</f>
        <v>43174.70833</v>
      </c>
      <c r="D417" s="8">
        <f>IFERROR(__xludf.DUMMYFUNCTION("""COMPUTED_VALUE"""),55.7)</f>
        <v>55.7</v>
      </c>
      <c r="E417" s="8">
        <f t="shared" si="4"/>
        <v>0.990046214</v>
      </c>
      <c r="F417" s="10">
        <f t="shared" si="5"/>
        <v>1.01005386</v>
      </c>
      <c r="G417" s="5">
        <f t="shared" si="6"/>
        <v>0</v>
      </c>
      <c r="H417" s="8">
        <f t="shared" si="7"/>
        <v>129.5585175</v>
      </c>
      <c r="J417" s="8" t="str">
        <f t="shared" si="8"/>
        <v/>
      </c>
    </row>
    <row r="418">
      <c r="A418" s="9">
        <f>IFERROR(__xludf.DUMMYFUNCTION("""COMPUTED_VALUE"""),43175.70833333333)</f>
        <v>43175.70833</v>
      </c>
      <c r="B418" s="8">
        <f>IFERROR(__xludf.DUMMYFUNCTION("""COMPUTED_VALUE"""),55.78)</f>
        <v>55.78</v>
      </c>
      <c r="C418" s="9">
        <f>IFERROR(__xludf.DUMMYFUNCTION("""COMPUTED_VALUE"""),43175.70833333333)</f>
        <v>43175.70833</v>
      </c>
      <c r="D418" s="8">
        <f>IFERROR(__xludf.DUMMYFUNCTION("""COMPUTED_VALUE"""),54.4)</f>
        <v>54.4</v>
      </c>
      <c r="E418" s="8">
        <f t="shared" si="4"/>
        <v>0.9752599498</v>
      </c>
      <c r="F418" s="10">
        <f t="shared" si="5"/>
        <v>1.025367647</v>
      </c>
      <c r="G418" s="5">
        <f t="shared" si="6"/>
        <v>0</v>
      </c>
      <c r="H418" s="8">
        <f t="shared" si="7"/>
        <v>129.5585175</v>
      </c>
      <c r="J418" s="8" t="str">
        <f t="shared" si="8"/>
        <v/>
      </c>
    </row>
    <row r="419">
      <c r="A419" s="9">
        <f>IFERROR(__xludf.DUMMYFUNCTION("""COMPUTED_VALUE"""),43178.70833333333)</f>
        <v>43178.70833</v>
      </c>
      <c r="B419" s="8">
        <f>IFERROR(__xludf.DUMMYFUNCTION("""COMPUTED_VALUE"""),54.8)</f>
        <v>54.8</v>
      </c>
      <c r="C419" s="9">
        <f>IFERROR(__xludf.DUMMYFUNCTION("""COMPUTED_VALUE"""),43178.70833333333)</f>
        <v>43178.70833</v>
      </c>
      <c r="D419" s="8">
        <f>IFERROR(__xludf.DUMMYFUNCTION("""COMPUTED_VALUE"""),53.8)</f>
        <v>53.8</v>
      </c>
      <c r="E419" s="8">
        <f t="shared" si="4"/>
        <v>0.9817518248</v>
      </c>
      <c r="F419" s="10">
        <f t="shared" si="5"/>
        <v>1.018587361</v>
      </c>
      <c r="G419" s="5">
        <f t="shared" si="6"/>
        <v>0</v>
      </c>
      <c r="H419" s="8">
        <f t="shared" si="7"/>
        <v>129.5585175</v>
      </c>
      <c r="J419" s="8" t="str">
        <f t="shared" si="8"/>
        <v/>
      </c>
    </row>
    <row r="420">
      <c r="A420" s="9">
        <f>IFERROR(__xludf.DUMMYFUNCTION("""COMPUTED_VALUE"""),43179.70833333333)</f>
        <v>43179.70833</v>
      </c>
      <c r="B420" s="8">
        <f>IFERROR(__xludf.DUMMYFUNCTION("""COMPUTED_VALUE"""),54.36)</f>
        <v>54.36</v>
      </c>
      <c r="C420" s="9">
        <f>IFERROR(__xludf.DUMMYFUNCTION("""COMPUTED_VALUE"""),43179.70833333333)</f>
        <v>43179.70833</v>
      </c>
      <c r="D420" s="8">
        <f>IFERROR(__xludf.DUMMYFUNCTION("""COMPUTED_VALUE"""),52.9)</f>
        <v>52.9</v>
      </c>
      <c r="E420" s="8">
        <f t="shared" si="4"/>
        <v>0.9731420162</v>
      </c>
      <c r="F420" s="10">
        <f t="shared" si="5"/>
        <v>1.027599244</v>
      </c>
      <c r="G420" s="5">
        <f t="shared" si="6"/>
        <v>0</v>
      </c>
      <c r="H420" s="8">
        <f t="shared" si="7"/>
        <v>129.5585175</v>
      </c>
      <c r="J420" s="8" t="str">
        <f t="shared" si="8"/>
        <v/>
      </c>
    </row>
    <row r="421">
      <c r="A421" s="9">
        <f>IFERROR(__xludf.DUMMYFUNCTION("""COMPUTED_VALUE"""),43180.70833333333)</f>
        <v>43180.70833</v>
      </c>
      <c r="B421" s="8">
        <f>IFERROR(__xludf.DUMMYFUNCTION("""COMPUTED_VALUE"""),54.82)</f>
        <v>54.82</v>
      </c>
      <c r="C421" s="9">
        <f>IFERROR(__xludf.DUMMYFUNCTION("""COMPUTED_VALUE"""),43180.70833333333)</f>
        <v>43180.70833</v>
      </c>
      <c r="D421" s="8">
        <f>IFERROR(__xludf.DUMMYFUNCTION("""COMPUTED_VALUE"""),53.7)</f>
        <v>53.7</v>
      </c>
      <c r="E421" s="8">
        <f t="shared" si="4"/>
        <v>0.9795695002</v>
      </c>
      <c r="F421" s="10">
        <f t="shared" si="5"/>
        <v>1.020856611</v>
      </c>
      <c r="G421" s="5">
        <f t="shared" si="6"/>
        <v>0</v>
      </c>
      <c r="H421" s="8">
        <f t="shared" si="7"/>
        <v>129.5585175</v>
      </c>
      <c r="J421" s="8" t="str">
        <f t="shared" si="8"/>
        <v/>
      </c>
    </row>
    <row r="422">
      <c r="A422" s="9">
        <f>IFERROR(__xludf.DUMMYFUNCTION("""COMPUTED_VALUE"""),43181.70833333333)</f>
        <v>43181.70833</v>
      </c>
      <c r="B422" s="8">
        <f>IFERROR(__xludf.DUMMYFUNCTION("""COMPUTED_VALUE"""),53.72)</f>
        <v>53.72</v>
      </c>
      <c r="C422" s="9">
        <f>IFERROR(__xludf.DUMMYFUNCTION("""COMPUTED_VALUE"""),43181.70833333333)</f>
        <v>43181.70833</v>
      </c>
      <c r="D422" s="8">
        <f>IFERROR(__xludf.DUMMYFUNCTION("""COMPUTED_VALUE"""),52.8)</f>
        <v>52.8</v>
      </c>
      <c r="E422" s="8">
        <f t="shared" si="4"/>
        <v>0.9828741623</v>
      </c>
      <c r="F422" s="10">
        <f t="shared" si="5"/>
        <v>1.017424242</v>
      </c>
      <c r="G422" s="5">
        <f t="shared" si="6"/>
        <v>0</v>
      </c>
      <c r="H422" s="8">
        <f t="shared" si="7"/>
        <v>129.5585175</v>
      </c>
      <c r="J422" s="8" t="str">
        <f t="shared" si="8"/>
        <v/>
      </c>
    </row>
    <row r="423">
      <c r="A423" s="9">
        <f>IFERROR(__xludf.DUMMYFUNCTION("""COMPUTED_VALUE"""),43182.70833333333)</f>
        <v>43182.70833</v>
      </c>
      <c r="B423" s="8">
        <f>IFERROR(__xludf.DUMMYFUNCTION("""COMPUTED_VALUE"""),53.94)</f>
        <v>53.94</v>
      </c>
      <c r="C423" s="9">
        <f>IFERROR(__xludf.DUMMYFUNCTION("""COMPUTED_VALUE"""),43182.70833333333)</f>
        <v>43182.70833</v>
      </c>
      <c r="D423" s="8">
        <f>IFERROR(__xludf.DUMMYFUNCTION("""COMPUTED_VALUE"""),53.3)</f>
        <v>53.3</v>
      </c>
      <c r="E423" s="8">
        <f t="shared" si="4"/>
        <v>0.9881349648</v>
      </c>
      <c r="F423" s="10">
        <f t="shared" si="5"/>
        <v>1.012007505</v>
      </c>
      <c r="G423" s="5">
        <f t="shared" si="6"/>
        <v>0</v>
      </c>
      <c r="H423" s="8">
        <f t="shared" si="7"/>
        <v>129.5585175</v>
      </c>
      <c r="J423" s="8" t="str">
        <f t="shared" si="8"/>
        <v/>
      </c>
    </row>
    <row r="424">
      <c r="A424" s="9">
        <f>IFERROR(__xludf.DUMMYFUNCTION("""COMPUTED_VALUE"""),43185.70833333333)</f>
        <v>43185.70833</v>
      </c>
      <c r="B424" s="8">
        <f>IFERROR(__xludf.DUMMYFUNCTION("""COMPUTED_VALUE"""),52.38)</f>
        <v>52.38</v>
      </c>
      <c r="C424" s="9">
        <f>IFERROR(__xludf.DUMMYFUNCTION("""COMPUTED_VALUE"""),43185.70833333333)</f>
        <v>43185.70833</v>
      </c>
      <c r="D424" s="8">
        <f>IFERROR(__xludf.DUMMYFUNCTION("""COMPUTED_VALUE"""),52.9)</f>
        <v>52.9</v>
      </c>
      <c r="E424" s="8">
        <f t="shared" si="4"/>
        <v>1.009927453</v>
      </c>
      <c r="F424" s="10">
        <f t="shared" si="5"/>
        <v>0.9901701323</v>
      </c>
      <c r="G424" s="5">
        <f t="shared" si="6"/>
        <v>0</v>
      </c>
      <c r="H424" s="8">
        <f t="shared" si="7"/>
        <v>129.5585175</v>
      </c>
      <c r="J424" s="8" t="str">
        <f t="shared" si="8"/>
        <v/>
      </c>
    </row>
    <row r="425">
      <c r="A425" s="9">
        <f>IFERROR(__xludf.DUMMYFUNCTION("""COMPUTED_VALUE"""),43186.70833333333)</f>
        <v>43186.70833</v>
      </c>
      <c r="B425" s="8">
        <f>IFERROR(__xludf.DUMMYFUNCTION("""COMPUTED_VALUE"""),53.7)</f>
        <v>53.7</v>
      </c>
      <c r="C425" s="9">
        <f>IFERROR(__xludf.DUMMYFUNCTION("""COMPUTED_VALUE"""),43186.70833333333)</f>
        <v>43186.70833</v>
      </c>
      <c r="D425" s="8">
        <f>IFERROR(__xludf.DUMMYFUNCTION("""COMPUTED_VALUE"""),54.2)</f>
        <v>54.2</v>
      </c>
      <c r="E425" s="8">
        <f t="shared" si="4"/>
        <v>1.009310987</v>
      </c>
      <c r="F425" s="10">
        <f t="shared" si="5"/>
        <v>0.9907749077</v>
      </c>
      <c r="G425" s="5">
        <f t="shared" si="6"/>
        <v>0</v>
      </c>
      <c r="H425" s="8">
        <f t="shared" si="7"/>
        <v>129.5585175</v>
      </c>
      <c r="J425" s="8" t="str">
        <f t="shared" si="8"/>
        <v/>
      </c>
    </row>
    <row r="426">
      <c r="A426" s="9">
        <f>IFERROR(__xludf.DUMMYFUNCTION("""COMPUTED_VALUE"""),43187.70833333333)</f>
        <v>43187.70833</v>
      </c>
      <c r="B426" s="8">
        <f>IFERROR(__xludf.DUMMYFUNCTION("""COMPUTED_VALUE"""),53.96)</f>
        <v>53.96</v>
      </c>
      <c r="C426" s="9">
        <f>IFERROR(__xludf.DUMMYFUNCTION("""COMPUTED_VALUE"""),43187.70833333333)</f>
        <v>43187.70833</v>
      </c>
      <c r="D426" s="8">
        <f>IFERROR(__xludf.DUMMYFUNCTION("""COMPUTED_VALUE"""),55.0)</f>
        <v>55</v>
      </c>
      <c r="E426" s="8">
        <f t="shared" si="4"/>
        <v>1.019273536</v>
      </c>
      <c r="F426" s="10">
        <f t="shared" si="5"/>
        <v>0.9810909091</v>
      </c>
      <c r="G426" s="5">
        <f t="shared" si="6"/>
        <v>132.0555682</v>
      </c>
      <c r="H426" s="8">
        <f t="shared" si="7"/>
        <v>0</v>
      </c>
      <c r="J426" s="8" t="str">
        <f t="shared" si="8"/>
        <v/>
      </c>
    </row>
    <row r="427">
      <c r="A427" s="9">
        <f>IFERROR(__xludf.DUMMYFUNCTION("""COMPUTED_VALUE"""),43193.70833333333)</f>
        <v>43193.70833</v>
      </c>
      <c r="B427" s="8">
        <f>IFERROR(__xludf.DUMMYFUNCTION("""COMPUTED_VALUE"""),52.14)</f>
        <v>52.14</v>
      </c>
      <c r="C427" s="9">
        <f>IFERROR(__xludf.DUMMYFUNCTION("""COMPUTED_VALUE"""),43193.70833333333)</f>
        <v>43193.70833</v>
      </c>
      <c r="D427" s="8">
        <f>IFERROR(__xludf.DUMMYFUNCTION("""COMPUTED_VALUE"""),52.4)</f>
        <v>52.4</v>
      </c>
      <c r="E427" s="8">
        <f t="shared" si="4"/>
        <v>1.004986575</v>
      </c>
      <c r="F427" s="10">
        <f t="shared" si="5"/>
        <v>0.9950381679</v>
      </c>
      <c r="G427" s="5">
        <f t="shared" si="6"/>
        <v>132.0555682</v>
      </c>
      <c r="H427" s="8">
        <f t="shared" si="7"/>
        <v>0</v>
      </c>
      <c r="J427" s="8" t="str">
        <f t="shared" si="8"/>
        <v/>
      </c>
    </row>
    <row r="428">
      <c r="A428" s="9">
        <f>IFERROR(__xludf.DUMMYFUNCTION("""COMPUTED_VALUE"""),43194.70833333333)</f>
        <v>43194.70833</v>
      </c>
      <c r="B428" s="8">
        <f>IFERROR(__xludf.DUMMYFUNCTION("""COMPUTED_VALUE"""),51.52)</f>
        <v>51.52</v>
      </c>
      <c r="C428" s="9">
        <f>IFERROR(__xludf.DUMMYFUNCTION("""COMPUTED_VALUE"""),43194.70833333333)</f>
        <v>43194.70833</v>
      </c>
      <c r="D428" s="8">
        <f>IFERROR(__xludf.DUMMYFUNCTION("""COMPUTED_VALUE"""),52.6)</f>
        <v>52.6</v>
      </c>
      <c r="E428" s="8">
        <f t="shared" si="4"/>
        <v>1.020962733</v>
      </c>
      <c r="F428" s="10">
        <f t="shared" si="5"/>
        <v>0.9794676806</v>
      </c>
      <c r="G428" s="5">
        <f t="shared" si="6"/>
        <v>132.0555682</v>
      </c>
      <c r="H428" s="8">
        <f t="shared" si="7"/>
        <v>0</v>
      </c>
      <c r="J428" s="8" t="str">
        <f t="shared" si="8"/>
        <v/>
      </c>
    </row>
    <row r="429">
      <c r="A429" s="9">
        <f>IFERROR(__xludf.DUMMYFUNCTION("""COMPUTED_VALUE"""),43195.70833333333)</f>
        <v>43195.70833</v>
      </c>
      <c r="B429" s="8">
        <f>IFERROR(__xludf.DUMMYFUNCTION("""COMPUTED_VALUE"""),53.12)</f>
        <v>53.12</v>
      </c>
      <c r="C429" s="9">
        <f>IFERROR(__xludf.DUMMYFUNCTION("""COMPUTED_VALUE"""),43195.70833333333)</f>
        <v>43195.70833</v>
      </c>
      <c r="D429" s="8">
        <f>IFERROR(__xludf.DUMMYFUNCTION("""COMPUTED_VALUE"""),53.8)</f>
        <v>53.8</v>
      </c>
      <c r="E429" s="8">
        <f t="shared" si="4"/>
        <v>1.012801205</v>
      </c>
      <c r="F429" s="10">
        <f t="shared" si="5"/>
        <v>0.9873605948</v>
      </c>
      <c r="G429" s="5">
        <f t="shared" si="6"/>
        <v>132.0555682</v>
      </c>
      <c r="H429" s="8">
        <f t="shared" si="7"/>
        <v>0</v>
      </c>
      <c r="J429" s="8" t="str">
        <f t="shared" si="8"/>
        <v/>
      </c>
    </row>
    <row r="430">
      <c r="A430" s="9">
        <f>IFERROR(__xludf.DUMMYFUNCTION("""COMPUTED_VALUE"""),43196.70833333333)</f>
        <v>43196.70833</v>
      </c>
      <c r="B430" s="8">
        <f>IFERROR(__xludf.DUMMYFUNCTION("""COMPUTED_VALUE"""),52.82)</f>
        <v>52.82</v>
      </c>
      <c r="C430" s="9">
        <f>IFERROR(__xludf.DUMMYFUNCTION("""COMPUTED_VALUE"""),43196.70833333333)</f>
        <v>43196.70833</v>
      </c>
      <c r="D430" s="8">
        <f>IFERROR(__xludf.DUMMYFUNCTION("""COMPUTED_VALUE"""),53.0)</f>
        <v>53</v>
      </c>
      <c r="E430" s="8">
        <f t="shared" si="4"/>
        <v>1.0034078</v>
      </c>
      <c r="F430" s="10">
        <f t="shared" si="5"/>
        <v>0.9966037736</v>
      </c>
      <c r="G430" s="5">
        <f t="shared" si="6"/>
        <v>132.0555682</v>
      </c>
      <c r="H430" s="8">
        <f t="shared" si="7"/>
        <v>0</v>
      </c>
      <c r="J430" s="8" t="str">
        <f t="shared" si="8"/>
        <v/>
      </c>
    </row>
    <row r="431">
      <c r="A431" s="9">
        <f>IFERROR(__xludf.DUMMYFUNCTION("""COMPUTED_VALUE"""),43199.70833333333)</f>
        <v>43199.70833</v>
      </c>
      <c r="B431" s="8">
        <f>IFERROR(__xludf.DUMMYFUNCTION("""COMPUTED_VALUE"""),52.64)</f>
        <v>52.64</v>
      </c>
      <c r="C431" s="9">
        <f>IFERROR(__xludf.DUMMYFUNCTION("""COMPUTED_VALUE"""),43199.70833333333)</f>
        <v>43199.70833</v>
      </c>
      <c r="D431" s="8">
        <f>IFERROR(__xludf.DUMMYFUNCTION("""COMPUTED_VALUE"""),52.6)</f>
        <v>52.6</v>
      </c>
      <c r="E431" s="8">
        <f t="shared" si="4"/>
        <v>0.9992401216</v>
      </c>
      <c r="F431" s="10">
        <f t="shared" si="5"/>
        <v>1.000760456</v>
      </c>
      <c r="G431" s="5">
        <f t="shared" si="6"/>
        <v>0</v>
      </c>
      <c r="H431" s="8">
        <f t="shared" si="7"/>
        <v>132.1559907</v>
      </c>
      <c r="J431" s="8" t="str">
        <f t="shared" si="8"/>
        <v/>
      </c>
    </row>
    <row r="432">
      <c r="A432" s="9">
        <f>IFERROR(__xludf.DUMMYFUNCTION("""COMPUTED_VALUE"""),43200.70833333333)</f>
        <v>43200.70833</v>
      </c>
      <c r="B432" s="8">
        <f>IFERROR(__xludf.DUMMYFUNCTION("""COMPUTED_VALUE"""),53.14)</f>
        <v>53.14</v>
      </c>
      <c r="C432" s="9">
        <f>IFERROR(__xludf.DUMMYFUNCTION("""COMPUTED_VALUE"""),43200.70833333333)</f>
        <v>43200.70833</v>
      </c>
      <c r="D432" s="8">
        <f>IFERROR(__xludf.DUMMYFUNCTION("""COMPUTED_VALUE"""),53.3)</f>
        <v>53.3</v>
      </c>
      <c r="E432" s="8">
        <f t="shared" si="4"/>
        <v>1.003010915</v>
      </c>
      <c r="F432" s="10">
        <f t="shared" si="5"/>
        <v>0.9969981238</v>
      </c>
      <c r="G432" s="5">
        <f t="shared" si="6"/>
        <v>0</v>
      </c>
      <c r="H432" s="8">
        <f t="shared" si="7"/>
        <v>132.1559907</v>
      </c>
      <c r="J432" s="8" t="str">
        <f t="shared" si="8"/>
        <v/>
      </c>
    </row>
    <row r="433">
      <c r="A433" s="9">
        <f>IFERROR(__xludf.DUMMYFUNCTION("""COMPUTED_VALUE"""),43201.70833333333)</f>
        <v>43201.70833</v>
      </c>
      <c r="B433" s="8">
        <f>IFERROR(__xludf.DUMMYFUNCTION("""COMPUTED_VALUE"""),52.88)</f>
        <v>52.88</v>
      </c>
      <c r="C433" s="9">
        <f>IFERROR(__xludf.DUMMYFUNCTION("""COMPUTED_VALUE"""),43201.70833333333)</f>
        <v>43201.70833</v>
      </c>
      <c r="D433" s="8">
        <f>IFERROR(__xludf.DUMMYFUNCTION("""COMPUTED_VALUE"""),53.7)</f>
        <v>53.7</v>
      </c>
      <c r="E433" s="8">
        <f t="shared" si="4"/>
        <v>1.015506808</v>
      </c>
      <c r="F433" s="10">
        <f t="shared" si="5"/>
        <v>0.9847299814</v>
      </c>
      <c r="G433" s="5">
        <f t="shared" si="6"/>
        <v>134.2053083</v>
      </c>
      <c r="H433" s="8">
        <f t="shared" si="7"/>
        <v>0</v>
      </c>
      <c r="J433" s="8" t="str">
        <f t="shared" si="8"/>
        <v/>
      </c>
    </row>
    <row r="434">
      <c r="A434" s="9">
        <f>IFERROR(__xludf.DUMMYFUNCTION("""COMPUTED_VALUE"""),43202.70833333333)</f>
        <v>43202.70833</v>
      </c>
      <c r="B434" s="8">
        <f>IFERROR(__xludf.DUMMYFUNCTION("""COMPUTED_VALUE"""),53.56)</f>
        <v>53.56</v>
      </c>
      <c r="C434" s="9">
        <f>IFERROR(__xludf.DUMMYFUNCTION("""COMPUTED_VALUE"""),43202.70833333333)</f>
        <v>43202.70833</v>
      </c>
      <c r="D434" s="8">
        <f>IFERROR(__xludf.DUMMYFUNCTION("""COMPUTED_VALUE"""),53.8)</f>
        <v>53.8</v>
      </c>
      <c r="E434" s="8">
        <f t="shared" si="4"/>
        <v>1.004480956</v>
      </c>
      <c r="F434" s="10">
        <f t="shared" si="5"/>
        <v>0.9955390335</v>
      </c>
      <c r="G434" s="5">
        <f t="shared" si="6"/>
        <v>134.2053083</v>
      </c>
      <c r="H434" s="8">
        <f t="shared" si="7"/>
        <v>0</v>
      </c>
      <c r="J434" s="8" t="str">
        <f t="shared" si="8"/>
        <v/>
      </c>
    </row>
    <row r="435">
      <c r="A435" s="9">
        <f>IFERROR(__xludf.DUMMYFUNCTION("""COMPUTED_VALUE"""),43203.70833333333)</f>
        <v>43203.70833</v>
      </c>
      <c r="B435" s="8">
        <f>IFERROR(__xludf.DUMMYFUNCTION("""COMPUTED_VALUE"""),53.0)</f>
        <v>53</v>
      </c>
      <c r="C435" s="9">
        <f>IFERROR(__xludf.DUMMYFUNCTION("""COMPUTED_VALUE"""),43203.70833333333)</f>
        <v>43203.70833</v>
      </c>
      <c r="D435" s="8">
        <f>IFERROR(__xludf.DUMMYFUNCTION("""COMPUTED_VALUE"""),53.4)</f>
        <v>53.4</v>
      </c>
      <c r="E435" s="8">
        <f t="shared" si="4"/>
        <v>1.00754717</v>
      </c>
      <c r="F435" s="10">
        <f t="shared" si="5"/>
        <v>0.9925093633</v>
      </c>
      <c r="G435" s="5">
        <f t="shared" si="6"/>
        <v>134.2053083</v>
      </c>
      <c r="H435" s="8">
        <f t="shared" si="7"/>
        <v>0</v>
      </c>
      <c r="J435" s="8" t="str">
        <f t="shared" si="8"/>
        <v/>
      </c>
    </row>
    <row r="436">
      <c r="A436" s="9">
        <f>IFERROR(__xludf.DUMMYFUNCTION("""COMPUTED_VALUE"""),43206.70833333333)</f>
        <v>43206.70833</v>
      </c>
      <c r="B436" s="8">
        <f>IFERROR(__xludf.DUMMYFUNCTION("""COMPUTED_VALUE"""),53.38)</f>
        <v>53.38</v>
      </c>
      <c r="C436" s="9">
        <f>IFERROR(__xludf.DUMMYFUNCTION("""COMPUTED_VALUE"""),43206.70833333333)</f>
        <v>43206.70833</v>
      </c>
      <c r="D436" s="8">
        <f>IFERROR(__xludf.DUMMYFUNCTION("""COMPUTED_VALUE"""),53.3)</f>
        <v>53.3</v>
      </c>
      <c r="E436" s="8">
        <f t="shared" si="4"/>
        <v>0.9985013114</v>
      </c>
      <c r="F436" s="10">
        <f t="shared" si="5"/>
        <v>1.001500938</v>
      </c>
      <c r="G436" s="5">
        <f t="shared" si="6"/>
        <v>0</v>
      </c>
      <c r="H436" s="8">
        <f t="shared" si="7"/>
        <v>134.4067421</v>
      </c>
      <c r="J436" s="8" t="str">
        <f t="shared" si="8"/>
        <v/>
      </c>
    </row>
    <row r="437">
      <c r="A437" s="9">
        <f>IFERROR(__xludf.DUMMYFUNCTION("""COMPUTED_VALUE"""),43207.70833333333)</f>
        <v>43207.70833</v>
      </c>
      <c r="B437" s="8">
        <f>IFERROR(__xludf.DUMMYFUNCTION("""COMPUTED_VALUE"""),54.82)</f>
        <v>54.82</v>
      </c>
      <c r="C437" s="9">
        <f>IFERROR(__xludf.DUMMYFUNCTION("""COMPUTED_VALUE"""),43207.70833333333)</f>
        <v>43207.70833</v>
      </c>
      <c r="D437" s="8">
        <f>IFERROR(__xludf.DUMMYFUNCTION("""COMPUTED_VALUE"""),54.6)</f>
        <v>54.6</v>
      </c>
      <c r="E437" s="8">
        <f t="shared" si="4"/>
        <v>0.9959868661</v>
      </c>
      <c r="F437" s="10">
        <f t="shared" si="5"/>
        <v>1.004029304</v>
      </c>
      <c r="G437" s="5">
        <f t="shared" si="6"/>
        <v>0</v>
      </c>
      <c r="H437" s="8">
        <f t="shared" si="7"/>
        <v>134.4067421</v>
      </c>
      <c r="J437" s="8" t="str">
        <f t="shared" si="8"/>
        <v/>
      </c>
    </row>
    <row r="438">
      <c r="A438" s="9">
        <f>IFERROR(__xludf.DUMMYFUNCTION("""COMPUTED_VALUE"""),43208.70833333333)</f>
        <v>43208.70833</v>
      </c>
      <c r="B438" s="8">
        <f>IFERROR(__xludf.DUMMYFUNCTION("""COMPUTED_VALUE"""),54.18)</f>
        <v>54.18</v>
      </c>
      <c r="C438" s="9">
        <f>IFERROR(__xludf.DUMMYFUNCTION("""COMPUTED_VALUE"""),43208.70833333333)</f>
        <v>43208.70833</v>
      </c>
      <c r="D438" s="8">
        <f>IFERROR(__xludf.DUMMYFUNCTION("""COMPUTED_VALUE"""),54.5)</f>
        <v>54.5</v>
      </c>
      <c r="E438" s="8">
        <f t="shared" si="4"/>
        <v>1.005906238</v>
      </c>
      <c r="F438" s="10">
        <f t="shared" si="5"/>
        <v>0.9941284404</v>
      </c>
      <c r="G438" s="5">
        <f t="shared" si="6"/>
        <v>0</v>
      </c>
      <c r="H438" s="8">
        <f t="shared" si="7"/>
        <v>134.4067421</v>
      </c>
      <c r="J438" s="8" t="str">
        <f t="shared" si="8"/>
        <v/>
      </c>
    </row>
    <row r="439">
      <c r="A439" s="9">
        <f>IFERROR(__xludf.DUMMYFUNCTION("""COMPUTED_VALUE"""),43209.70833333333)</f>
        <v>43209.70833</v>
      </c>
      <c r="B439" s="8">
        <f>IFERROR(__xludf.DUMMYFUNCTION("""COMPUTED_VALUE"""),55.56)</f>
        <v>55.56</v>
      </c>
      <c r="C439" s="9">
        <f>IFERROR(__xludf.DUMMYFUNCTION("""COMPUTED_VALUE"""),43209.70833333333)</f>
        <v>43209.70833</v>
      </c>
      <c r="D439" s="8">
        <f>IFERROR(__xludf.DUMMYFUNCTION("""COMPUTED_VALUE"""),55.2)</f>
        <v>55.2</v>
      </c>
      <c r="E439" s="8">
        <f t="shared" si="4"/>
        <v>0.9935205184</v>
      </c>
      <c r="F439" s="10">
        <f t="shared" si="5"/>
        <v>1.006521739</v>
      </c>
      <c r="G439" s="5">
        <f t="shared" si="6"/>
        <v>0</v>
      </c>
      <c r="H439" s="8">
        <f t="shared" si="7"/>
        <v>134.4067421</v>
      </c>
      <c r="J439" s="8" t="str">
        <f t="shared" si="8"/>
        <v/>
      </c>
    </row>
    <row r="440">
      <c r="A440" s="9">
        <f>IFERROR(__xludf.DUMMYFUNCTION("""COMPUTED_VALUE"""),43210.70833333333)</f>
        <v>43210.70833</v>
      </c>
      <c r="B440" s="8">
        <f>IFERROR(__xludf.DUMMYFUNCTION("""COMPUTED_VALUE"""),65.28)</f>
        <v>65.28</v>
      </c>
      <c r="C440" s="9">
        <f>IFERROR(__xludf.DUMMYFUNCTION("""COMPUTED_VALUE"""),43210.70833333333)</f>
        <v>43210.70833</v>
      </c>
      <c r="D440" s="8">
        <f>IFERROR(__xludf.DUMMYFUNCTION("""COMPUTED_VALUE"""),64.9)</f>
        <v>64.9</v>
      </c>
      <c r="E440" s="8">
        <f t="shared" si="4"/>
        <v>0.9941789216</v>
      </c>
      <c r="F440" s="10">
        <f t="shared" si="5"/>
        <v>1.005855162</v>
      </c>
      <c r="G440" s="5">
        <f t="shared" si="6"/>
        <v>0</v>
      </c>
      <c r="H440" s="8">
        <f t="shared" si="7"/>
        <v>134.4067421</v>
      </c>
      <c r="J440" s="8" t="str">
        <f t="shared" si="8"/>
        <v/>
      </c>
    </row>
    <row r="441">
      <c r="A441" s="9">
        <f>IFERROR(__xludf.DUMMYFUNCTION("""COMPUTED_VALUE"""),43213.70833333333)</f>
        <v>43213.70833</v>
      </c>
      <c r="B441" s="8">
        <f>IFERROR(__xludf.DUMMYFUNCTION("""COMPUTED_VALUE"""),65.0)</f>
        <v>65</v>
      </c>
      <c r="C441" s="9">
        <f>IFERROR(__xludf.DUMMYFUNCTION("""COMPUTED_VALUE"""),43213.70833333333)</f>
        <v>43213.70833</v>
      </c>
      <c r="D441" s="8">
        <f>IFERROR(__xludf.DUMMYFUNCTION("""COMPUTED_VALUE"""),64.7)</f>
        <v>64.7</v>
      </c>
      <c r="E441" s="8">
        <f t="shared" si="4"/>
        <v>0.9953846154</v>
      </c>
      <c r="F441" s="10">
        <f t="shared" si="5"/>
        <v>1.004636785</v>
      </c>
      <c r="G441" s="5">
        <f t="shared" si="6"/>
        <v>0</v>
      </c>
      <c r="H441" s="8">
        <f t="shared" si="7"/>
        <v>134.4067421</v>
      </c>
      <c r="J441" s="8" t="str">
        <f t="shared" si="8"/>
        <v/>
      </c>
    </row>
    <row r="442">
      <c r="A442" s="9">
        <f>IFERROR(__xludf.DUMMYFUNCTION("""COMPUTED_VALUE"""),43214.70833333333)</f>
        <v>43214.70833</v>
      </c>
      <c r="B442" s="8">
        <f>IFERROR(__xludf.DUMMYFUNCTION("""COMPUTED_VALUE"""),65.76)</f>
        <v>65.76</v>
      </c>
      <c r="C442" s="9">
        <f>IFERROR(__xludf.DUMMYFUNCTION("""COMPUTED_VALUE"""),43214.70833333333)</f>
        <v>43214.70833</v>
      </c>
      <c r="D442" s="8">
        <f>IFERROR(__xludf.DUMMYFUNCTION("""COMPUTED_VALUE"""),65.3)</f>
        <v>65.3</v>
      </c>
      <c r="E442" s="8">
        <f t="shared" si="4"/>
        <v>0.9930048662</v>
      </c>
      <c r="F442" s="10">
        <f t="shared" si="5"/>
        <v>1.00704441</v>
      </c>
      <c r="G442" s="5">
        <f t="shared" si="6"/>
        <v>0</v>
      </c>
      <c r="H442" s="8">
        <f t="shared" si="7"/>
        <v>134.4067421</v>
      </c>
      <c r="J442" s="8" t="str">
        <f t="shared" si="8"/>
        <v/>
      </c>
    </row>
    <row r="443">
      <c r="A443" s="9">
        <f>IFERROR(__xludf.DUMMYFUNCTION("""COMPUTED_VALUE"""),43215.70833333333)</f>
        <v>43215.70833</v>
      </c>
      <c r="B443" s="8">
        <f>IFERROR(__xludf.DUMMYFUNCTION("""COMPUTED_VALUE"""),66.82)</f>
        <v>66.82</v>
      </c>
      <c r="C443" s="9">
        <f>IFERROR(__xludf.DUMMYFUNCTION("""COMPUTED_VALUE"""),43215.70833333333)</f>
        <v>43215.70833</v>
      </c>
      <c r="D443" s="8">
        <f>IFERROR(__xludf.DUMMYFUNCTION("""COMPUTED_VALUE"""),66.6)</f>
        <v>66.6</v>
      </c>
      <c r="E443" s="8">
        <f t="shared" si="4"/>
        <v>0.9967075726</v>
      </c>
      <c r="F443" s="10">
        <f t="shared" si="5"/>
        <v>1.003303303</v>
      </c>
      <c r="G443" s="5">
        <f t="shared" si="6"/>
        <v>0</v>
      </c>
      <c r="H443" s="8">
        <f t="shared" si="7"/>
        <v>134.4067421</v>
      </c>
      <c r="J443" s="8" t="str">
        <f t="shared" si="8"/>
        <v/>
      </c>
    </row>
    <row r="444">
      <c r="A444" s="9">
        <f>IFERROR(__xludf.DUMMYFUNCTION("""COMPUTED_VALUE"""),43216.70833333333)</f>
        <v>43216.70833</v>
      </c>
      <c r="B444" s="8">
        <f>IFERROR(__xludf.DUMMYFUNCTION("""COMPUTED_VALUE"""),65.76)</f>
        <v>65.76</v>
      </c>
      <c r="C444" s="9">
        <f>IFERROR(__xludf.DUMMYFUNCTION("""COMPUTED_VALUE"""),43216.70833333333)</f>
        <v>43216.70833</v>
      </c>
      <c r="D444" s="8">
        <f>IFERROR(__xludf.DUMMYFUNCTION("""COMPUTED_VALUE"""),65.4)</f>
        <v>65.4</v>
      </c>
      <c r="E444" s="8">
        <f t="shared" si="4"/>
        <v>0.9945255474</v>
      </c>
      <c r="F444" s="10">
        <f t="shared" si="5"/>
        <v>1.005504587</v>
      </c>
      <c r="G444" s="5">
        <f t="shared" si="6"/>
        <v>0</v>
      </c>
      <c r="H444" s="8">
        <f t="shared" si="7"/>
        <v>134.4067421</v>
      </c>
      <c r="J444" s="8" t="str">
        <f t="shared" si="8"/>
        <v/>
      </c>
    </row>
    <row r="445">
      <c r="A445" s="9">
        <f>IFERROR(__xludf.DUMMYFUNCTION("""COMPUTED_VALUE"""),43220.70833333333)</f>
        <v>43220.70833</v>
      </c>
      <c r="B445" s="8">
        <f>IFERROR(__xludf.DUMMYFUNCTION("""COMPUTED_VALUE"""),67.2)</f>
        <v>67.2</v>
      </c>
      <c r="C445" s="9">
        <f>IFERROR(__xludf.DUMMYFUNCTION("""COMPUTED_VALUE"""),43220.70833333333)</f>
        <v>43220.70833</v>
      </c>
      <c r="D445" s="8">
        <f>IFERROR(__xludf.DUMMYFUNCTION("""COMPUTED_VALUE"""),67.1)</f>
        <v>67.1</v>
      </c>
      <c r="E445" s="8">
        <f t="shared" si="4"/>
        <v>0.9985119048</v>
      </c>
      <c r="F445" s="10">
        <f t="shared" si="5"/>
        <v>1.001490313</v>
      </c>
      <c r="G445" s="5">
        <f t="shared" si="6"/>
        <v>0</v>
      </c>
      <c r="H445" s="8">
        <f t="shared" si="7"/>
        <v>134.4067421</v>
      </c>
      <c r="J445" s="8" t="str">
        <f t="shared" si="8"/>
        <v/>
      </c>
    </row>
    <row r="446">
      <c r="A446" s="9">
        <f>IFERROR(__xludf.DUMMYFUNCTION("""COMPUTED_VALUE"""),43222.70833333333)</f>
        <v>43222.70833</v>
      </c>
      <c r="B446" s="8">
        <f>IFERROR(__xludf.DUMMYFUNCTION("""COMPUTED_VALUE"""),66.72)</f>
        <v>66.72</v>
      </c>
      <c r="C446" s="9">
        <f>IFERROR(__xludf.DUMMYFUNCTION("""COMPUTED_VALUE"""),43222.70833333333)</f>
        <v>43222.70833</v>
      </c>
      <c r="D446" s="8">
        <f>IFERROR(__xludf.DUMMYFUNCTION("""COMPUTED_VALUE"""),66.8)</f>
        <v>66.8</v>
      </c>
      <c r="E446" s="8">
        <f t="shared" si="4"/>
        <v>1.001199041</v>
      </c>
      <c r="F446" s="10">
        <f t="shared" si="5"/>
        <v>0.9988023952</v>
      </c>
      <c r="G446" s="5">
        <f t="shared" si="6"/>
        <v>0</v>
      </c>
      <c r="H446" s="8">
        <f t="shared" si="7"/>
        <v>134.4067421</v>
      </c>
      <c r="J446" s="8" t="str">
        <f t="shared" si="8"/>
        <v/>
      </c>
    </row>
    <row r="447">
      <c r="A447" s="9">
        <f>IFERROR(__xludf.DUMMYFUNCTION("""COMPUTED_VALUE"""),43223.70833333333)</f>
        <v>43223.70833</v>
      </c>
      <c r="B447" s="8">
        <f>IFERROR(__xludf.DUMMYFUNCTION("""COMPUTED_VALUE"""),66.08)</f>
        <v>66.08</v>
      </c>
      <c r="C447" s="9">
        <f>IFERROR(__xludf.DUMMYFUNCTION("""COMPUTED_VALUE"""),43223.70833333333)</f>
        <v>43223.70833</v>
      </c>
      <c r="D447" s="8">
        <f>IFERROR(__xludf.DUMMYFUNCTION("""COMPUTED_VALUE"""),66.6)</f>
        <v>66.6</v>
      </c>
      <c r="E447" s="8">
        <f t="shared" si="4"/>
        <v>1.007869249</v>
      </c>
      <c r="F447" s="10">
        <f t="shared" si="5"/>
        <v>0.9921921922</v>
      </c>
      <c r="G447" s="5">
        <f t="shared" si="6"/>
        <v>0</v>
      </c>
      <c r="H447" s="8">
        <f t="shared" si="7"/>
        <v>134.4067421</v>
      </c>
      <c r="J447" s="8" t="str">
        <f t="shared" si="8"/>
        <v/>
      </c>
    </row>
    <row r="448">
      <c r="A448" s="9">
        <f>IFERROR(__xludf.DUMMYFUNCTION("""COMPUTED_VALUE"""),43224.70833333333)</f>
        <v>43224.70833</v>
      </c>
      <c r="B448" s="8">
        <f>IFERROR(__xludf.DUMMYFUNCTION("""COMPUTED_VALUE"""),68.14)</f>
        <v>68.14</v>
      </c>
      <c r="C448" s="9">
        <f>IFERROR(__xludf.DUMMYFUNCTION("""COMPUTED_VALUE"""),43224.70833333333)</f>
        <v>43224.70833</v>
      </c>
      <c r="D448" s="8">
        <f>IFERROR(__xludf.DUMMYFUNCTION("""COMPUTED_VALUE"""),68.2)</f>
        <v>68.2</v>
      </c>
      <c r="E448" s="8">
        <f t="shared" si="4"/>
        <v>1.00088054</v>
      </c>
      <c r="F448" s="10">
        <f t="shared" si="5"/>
        <v>0.9991202346</v>
      </c>
      <c r="G448" s="5">
        <f t="shared" si="6"/>
        <v>0</v>
      </c>
      <c r="H448" s="8">
        <f t="shared" si="7"/>
        <v>134.4067421</v>
      </c>
      <c r="J448" s="8" t="str">
        <f t="shared" si="8"/>
        <v/>
      </c>
    </row>
    <row r="449">
      <c r="A449" s="9">
        <f>IFERROR(__xludf.DUMMYFUNCTION("""COMPUTED_VALUE"""),43227.70833333333)</f>
        <v>43227.70833</v>
      </c>
      <c r="B449" s="8">
        <f>IFERROR(__xludf.DUMMYFUNCTION("""COMPUTED_VALUE"""),69.56)</f>
        <v>69.56</v>
      </c>
      <c r="C449" s="9">
        <f>IFERROR(__xludf.DUMMYFUNCTION("""COMPUTED_VALUE"""),43227.70833333333)</f>
        <v>43227.70833</v>
      </c>
      <c r="D449" s="8">
        <f>IFERROR(__xludf.DUMMYFUNCTION("""COMPUTED_VALUE"""),69.8)</f>
        <v>69.8</v>
      </c>
      <c r="E449" s="8">
        <f t="shared" si="4"/>
        <v>1.003450259</v>
      </c>
      <c r="F449" s="10">
        <f t="shared" si="5"/>
        <v>0.9965616046</v>
      </c>
      <c r="G449" s="5">
        <f t="shared" si="6"/>
        <v>0</v>
      </c>
      <c r="H449" s="8">
        <f t="shared" si="7"/>
        <v>134.4067421</v>
      </c>
      <c r="J449" s="8" t="str">
        <f t="shared" si="8"/>
        <v/>
      </c>
    </row>
    <row r="450">
      <c r="A450" s="9">
        <f>IFERROR(__xludf.DUMMYFUNCTION("""COMPUTED_VALUE"""),43228.70833333333)</f>
        <v>43228.70833</v>
      </c>
      <c r="B450" s="8">
        <f>IFERROR(__xludf.DUMMYFUNCTION("""COMPUTED_VALUE"""),69.52)</f>
        <v>69.52</v>
      </c>
      <c r="C450" s="9">
        <f>IFERROR(__xludf.DUMMYFUNCTION("""COMPUTED_VALUE"""),43228.70833333333)</f>
        <v>43228.70833</v>
      </c>
      <c r="D450" s="8">
        <f>IFERROR(__xludf.DUMMYFUNCTION("""COMPUTED_VALUE"""),69.8)</f>
        <v>69.8</v>
      </c>
      <c r="E450" s="8">
        <f t="shared" si="4"/>
        <v>1.004027618</v>
      </c>
      <c r="F450" s="10">
        <f t="shared" si="5"/>
        <v>0.9959885387</v>
      </c>
      <c r="G450" s="5">
        <f t="shared" si="6"/>
        <v>0</v>
      </c>
      <c r="H450" s="8">
        <f t="shared" si="7"/>
        <v>134.4067421</v>
      </c>
      <c r="J450" s="8" t="str">
        <f t="shared" si="8"/>
        <v/>
      </c>
    </row>
    <row r="451">
      <c r="A451" s="9">
        <f>IFERROR(__xludf.DUMMYFUNCTION("""COMPUTED_VALUE"""),43229.70833333333)</f>
        <v>43229.70833</v>
      </c>
      <c r="B451" s="8">
        <f>IFERROR(__xludf.DUMMYFUNCTION("""COMPUTED_VALUE"""),70.4)</f>
        <v>70.4</v>
      </c>
      <c r="C451" s="9">
        <f>IFERROR(__xludf.DUMMYFUNCTION("""COMPUTED_VALUE"""),43229.70833333333)</f>
        <v>43229.70833</v>
      </c>
      <c r="D451" s="8">
        <f>IFERROR(__xludf.DUMMYFUNCTION("""COMPUTED_VALUE"""),69.8)</f>
        <v>69.8</v>
      </c>
      <c r="E451" s="8">
        <f t="shared" si="4"/>
        <v>0.9914772727</v>
      </c>
      <c r="F451" s="10">
        <f t="shared" si="5"/>
        <v>1.008595989</v>
      </c>
      <c r="G451" s="5">
        <f t="shared" si="6"/>
        <v>0</v>
      </c>
      <c r="H451" s="8">
        <f t="shared" si="7"/>
        <v>134.4067421</v>
      </c>
      <c r="J451" s="8" t="str">
        <f t="shared" si="8"/>
        <v/>
      </c>
    </row>
    <row r="452">
      <c r="A452" s="9">
        <f>IFERROR(__xludf.DUMMYFUNCTION("""COMPUTED_VALUE"""),43234.70833333333)</f>
        <v>43234.70833</v>
      </c>
      <c r="B452" s="8">
        <f>IFERROR(__xludf.DUMMYFUNCTION("""COMPUTED_VALUE"""),67.5)</f>
        <v>67.5</v>
      </c>
      <c r="C452" s="9">
        <f>IFERROR(__xludf.DUMMYFUNCTION("""COMPUTED_VALUE"""),43234.70833333333)</f>
        <v>43234.70833</v>
      </c>
      <c r="D452" s="8">
        <f>IFERROR(__xludf.DUMMYFUNCTION("""COMPUTED_VALUE"""),67.2)</f>
        <v>67.2</v>
      </c>
      <c r="E452" s="8">
        <f t="shared" si="4"/>
        <v>0.9955555556</v>
      </c>
      <c r="F452" s="10">
        <f t="shared" si="5"/>
        <v>1.004464286</v>
      </c>
      <c r="G452" s="5">
        <f t="shared" si="6"/>
        <v>0</v>
      </c>
      <c r="H452" s="8">
        <f t="shared" si="7"/>
        <v>134.4067421</v>
      </c>
      <c r="J452" s="8" t="str">
        <f t="shared" si="8"/>
        <v/>
      </c>
    </row>
    <row r="453">
      <c r="A453" s="9">
        <f>IFERROR(__xludf.DUMMYFUNCTION("""COMPUTED_VALUE"""),43235.70833333333)</f>
        <v>43235.70833</v>
      </c>
      <c r="B453" s="8">
        <f>IFERROR(__xludf.DUMMYFUNCTION("""COMPUTED_VALUE"""),67.28)</f>
        <v>67.28</v>
      </c>
      <c r="C453" s="9">
        <f>IFERROR(__xludf.DUMMYFUNCTION("""COMPUTED_VALUE"""),43235.70833333333)</f>
        <v>43235.70833</v>
      </c>
      <c r="D453" s="8">
        <f>IFERROR(__xludf.DUMMYFUNCTION("""COMPUTED_VALUE"""),67.7)</f>
        <v>67.7</v>
      </c>
      <c r="E453" s="8">
        <f t="shared" si="4"/>
        <v>1.006242568</v>
      </c>
      <c r="F453" s="10">
        <f t="shared" si="5"/>
        <v>0.9937961595</v>
      </c>
      <c r="G453" s="5">
        <f t="shared" si="6"/>
        <v>0</v>
      </c>
      <c r="H453" s="8">
        <f t="shared" si="7"/>
        <v>134.4067421</v>
      </c>
      <c r="J453" s="8" t="str">
        <f t="shared" si="8"/>
        <v/>
      </c>
    </row>
    <row r="454">
      <c r="A454" s="9">
        <f>IFERROR(__xludf.DUMMYFUNCTION("""COMPUTED_VALUE"""),43236.70833333333)</f>
        <v>43236.70833</v>
      </c>
      <c r="B454" s="8">
        <f>IFERROR(__xludf.DUMMYFUNCTION("""COMPUTED_VALUE"""),66.8)</f>
        <v>66.8</v>
      </c>
      <c r="C454" s="9">
        <f>IFERROR(__xludf.DUMMYFUNCTION("""COMPUTED_VALUE"""),43236.70833333333)</f>
        <v>43236.70833</v>
      </c>
      <c r="D454" s="8">
        <f>IFERROR(__xludf.DUMMYFUNCTION("""COMPUTED_VALUE"""),67.8)</f>
        <v>67.8</v>
      </c>
      <c r="E454" s="8">
        <f t="shared" si="4"/>
        <v>1.01497006</v>
      </c>
      <c r="F454" s="10">
        <f t="shared" si="5"/>
        <v>0.9852507375</v>
      </c>
      <c r="G454" s="5">
        <f t="shared" si="6"/>
        <v>136.4188191</v>
      </c>
      <c r="H454" s="8">
        <f t="shared" si="7"/>
        <v>0</v>
      </c>
      <c r="J454" s="8" t="str">
        <f t="shared" si="8"/>
        <v/>
      </c>
    </row>
    <row r="455">
      <c r="A455" s="9">
        <f>IFERROR(__xludf.DUMMYFUNCTION("""COMPUTED_VALUE"""),43237.70833333333)</f>
        <v>43237.70833</v>
      </c>
      <c r="B455" s="8">
        <f>IFERROR(__xludf.DUMMYFUNCTION("""COMPUTED_VALUE"""),67.4)</f>
        <v>67.4</v>
      </c>
      <c r="C455" s="9">
        <f>IFERROR(__xludf.DUMMYFUNCTION("""COMPUTED_VALUE"""),43237.70833333333)</f>
        <v>43237.70833</v>
      </c>
      <c r="D455" s="8">
        <f>IFERROR(__xludf.DUMMYFUNCTION("""COMPUTED_VALUE"""),67.9)</f>
        <v>67.9</v>
      </c>
      <c r="E455" s="8">
        <f t="shared" si="4"/>
        <v>1.007418398</v>
      </c>
      <c r="F455" s="10">
        <f t="shared" si="5"/>
        <v>0.9926362297</v>
      </c>
      <c r="G455" s="5">
        <f t="shared" si="6"/>
        <v>136.4188191</v>
      </c>
      <c r="H455" s="8">
        <f t="shared" si="7"/>
        <v>0</v>
      </c>
      <c r="J455" s="8" t="str">
        <f t="shared" si="8"/>
        <v/>
      </c>
    </row>
    <row r="456">
      <c r="A456" s="9">
        <f>IFERROR(__xludf.DUMMYFUNCTION("""COMPUTED_VALUE"""),43238.70833333333)</f>
        <v>43238.70833</v>
      </c>
      <c r="B456" s="8">
        <f>IFERROR(__xludf.DUMMYFUNCTION("""COMPUTED_VALUE"""),67.66)</f>
        <v>67.66</v>
      </c>
      <c r="C456" s="9">
        <f>IFERROR(__xludf.DUMMYFUNCTION("""COMPUTED_VALUE"""),43238.70833333333)</f>
        <v>43238.70833</v>
      </c>
      <c r="D456" s="8">
        <f>IFERROR(__xludf.DUMMYFUNCTION("""COMPUTED_VALUE"""),67.8)</f>
        <v>67.8</v>
      </c>
      <c r="E456" s="8">
        <f t="shared" si="4"/>
        <v>1.002069169</v>
      </c>
      <c r="F456" s="10">
        <f t="shared" si="5"/>
        <v>0.9979351032</v>
      </c>
      <c r="G456" s="5">
        <f t="shared" si="6"/>
        <v>136.4188191</v>
      </c>
      <c r="H456" s="8">
        <f t="shared" si="7"/>
        <v>0</v>
      </c>
      <c r="J456" s="8" t="str">
        <f t="shared" si="8"/>
        <v/>
      </c>
    </row>
    <row r="457">
      <c r="A457" s="9">
        <f>IFERROR(__xludf.DUMMYFUNCTION("""COMPUTED_VALUE"""),43242.70833333333)</f>
        <v>43242.70833</v>
      </c>
      <c r="B457" s="8">
        <f>IFERROR(__xludf.DUMMYFUNCTION("""COMPUTED_VALUE"""),66.44)</f>
        <v>66.44</v>
      </c>
      <c r="C457" s="9">
        <f>IFERROR(__xludf.DUMMYFUNCTION("""COMPUTED_VALUE"""),43242.70833333333)</f>
        <v>43242.70833</v>
      </c>
      <c r="D457" s="8">
        <f>IFERROR(__xludf.DUMMYFUNCTION("""COMPUTED_VALUE"""),67.0)</f>
        <v>67</v>
      </c>
      <c r="E457" s="8">
        <f t="shared" si="4"/>
        <v>1.008428657</v>
      </c>
      <c r="F457" s="10">
        <f t="shared" si="5"/>
        <v>0.991641791</v>
      </c>
      <c r="G457" s="5">
        <f t="shared" si="6"/>
        <v>136.4188191</v>
      </c>
      <c r="H457" s="8">
        <f t="shared" si="7"/>
        <v>0</v>
      </c>
      <c r="J457" s="8" t="str">
        <f t="shared" si="8"/>
        <v/>
      </c>
    </row>
    <row r="458">
      <c r="A458" s="9">
        <f>IFERROR(__xludf.DUMMYFUNCTION("""COMPUTED_VALUE"""),43243.70833333333)</f>
        <v>43243.70833</v>
      </c>
      <c r="B458" s="8">
        <f>IFERROR(__xludf.DUMMYFUNCTION("""COMPUTED_VALUE"""),65.28)</f>
        <v>65.28</v>
      </c>
      <c r="C458" s="9">
        <f>IFERROR(__xludf.DUMMYFUNCTION("""COMPUTED_VALUE"""),43243.70833333333)</f>
        <v>43243.70833</v>
      </c>
      <c r="D458" s="8">
        <f>IFERROR(__xludf.DUMMYFUNCTION("""COMPUTED_VALUE"""),65.0)</f>
        <v>65</v>
      </c>
      <c r="E458" s="8">
        <f t="shared" si="4"/>
        <v>0.9957107843</v>
      </c>
      <c r="F458" s="10">
        <f t="shared" si="5"/>
        <v>1.004307692</v>
      </c>
      <c r="G458" s="5">
        <f t="shared" si="6"/>
        <v>0</v>
      </c>
      <c r="H458" s="8">
        <f t="shared" si="7"/>
        <v>137.0064694</v>
      </c>
      <c r="J458" s="8" t="str">
        <f t="shared" si="8"/>
        <v/>
      </c>
    </row>
    <row r="459">
      <c r="A459" s="9">
        <f>IFERROR(__xludf.DUMMYFUNCTION("""COMPUTED_VALUE"""),43244.70833333333)</f>
        <v>43244.70833</v>
      </c>
      <c r="B459" s="8">
        <f>IFERROR(__xludf.DUMMYFUNCTION("""COMPUTED_VALUE"""),65.52)</f>
        <v>65.52</v>
      </c>
      <c r="C459" s="9">
        <f>IFERROR(__xludf.DUMMYFUNCTION("""COMPUTED_VALUE"""),43244.70833333333)</f>
        <v>43244.70833</v>
      </c>
      <c r="D459" s="8">
        <f>IFERROR(__xludf.DUMMYFUNCTION("""COMPUTED_VALUE"""),65.7)</f>
        <v>65.7</v>
      </c>
      <c r="E459" s="8">
        <f t="shared" si="4"/>
        <v>1.002747253</v>
      </c>
      <c r="F459" s="10">
        <f t="shared" si="5"/>
        <v>0.997260274</v>
      </c>
      <c r="G459" s="5">
        <f t="shared" si="6"/>
        <v>0</v>
      </c>
      <c r="H459" s="8">
        <f t="shared" si="7"/>
        <v>137.0064694</v>
      </c>
      <c r="J459" s="8" t="str">
        <f t="shared" si="8"/>
        <v/>
      </c>
    </row>
    <row r="460">
      <c r="A460" s="9">
        <f>IFERROR(__xludf.DUMMYFUNCTION("""COMPUTED_VALUE"""),43245.70833333333)</f>
        <v>43245.70833</v>
      </c>
      <c r="B460" s="8">
        <f>IFERROR(__xludf.DUMMYFUNCTION("""COMPUTED_VALUE"""),65.26)</f>
        <v>65.26</v>
      </c>
      <c r="C460" s="9">
        <f>IFERROR(__xludf.DUMMYFUNCTION("""COMPUTED_VALUE"""),43245.70833333333)</f>
        <v>43245.70833</v>
      </c>
      <c r="D460" s="8">
        <f>IFERROR(__xludf.DUMMYFUNCTION("""COMPUTED_VALUE"""),65.6)</f>
        <v>65.6</v>
      </c>
      <c r="E460" s="8">
        <f t="shared" si="4"/>
        <v>1.00520993</v>
      </c>
      <c r="F460" s="10">
        <f t="shared" si="5"/>
        <v>0.9948170732</v>
      </c>
      <c r="G460" s="5">
        <f t="shared" si="6"/>
        <v>0</v>
      </c>
      <c r="H460" s="8">
        <f t="shared" si="7"/>
        <v>137.0064694</v>
      </c>
      <c r="J460" s="8" t="str">
        <f t="shared" si="8"/>
        <v/>
      </c>
    </row>
    <row r="461">
      <c r="A461" s="9">
        <f>IFERROR(__xludf.DUMMYFUNCTION("""COMPUTED_VALUE"""),43248.70833333333)</f>
        <v>43248.70833</v>
      </c>
      <c r="B461" s="8">
        <f>IFERROR(__xludf.DUMMYFUNCTION("""COMPUTED_VALUE"""),64.8)</f>
        <v>64.8</v>
      </c>
      <c r="C461" s="9">
        <f>IFERROR(__xludf.DUMMYFUNCTION("""COMPUTED_VALUE"""),43248.70833333333)</f>
        <v>43248.70833</v>
      </c>
      <c r="D461" s="8">
        <f>IFERROR(__xludf.DUMMYFUNCTION("""COMPUTED_VALUE"""),66.3)</f>
        <v>66.3</v>
      </c>
      <c r="E461" s="8">
        <f t="shared" si="4"/>
        <v>1.023148148</v>
      </c>
      <c r="F461" s="10">
        <f t="shared" si="5"/>
        <v>0.9773755656</v>
      </c>
      <c r="G461" s="5">
        <f t="shared" si="6"/>
        <v>140.1779154</v>
      </c>
      <c r="H461" s="8">
        <f t="shared" si="7"/>
        <v>0</v>
      </c>
      <c r="J461" s="8" t="str">
        <f t="shared" si="8"/>
        <v/>
      </c>
    </row>
    <row r="462">
      <c r="A462" s="9">
        <f>IFERROR(__xludf.DUMMYFUNCTION("""COMPUTED_VALUE"""),43249.70833333333)</f>
        <v>43249.70833</v>
      </c>
      <c r="B462" s="8">
        <f>IFERROR(__xludf.DUMMYFUNCTION("""COMPUTED_VALUE"""),64.84)</f>
        <v>64.84</v>
      </c>
      <c r="C462" s="9">
        <f>IFERROR(__xludf.DUMMYFUNCTION("""COMPUTED_VALUE"""),43249.70833333333)</f>
        <v>43249.70833</v>
      </c>
      <c r="D462" s="8">
        <f>IFERROR(__xludf.DUMMYFUNCTION("""COMPUTED_VALUE"""),65.7)</f>
        <v>65.7</v>
      </c>
      <c r="E462" s="8">
        <f t="shared" si="4"/>
        <v>1.013263418</v>
      </c>
      <c r="F462" s="10">
        <f t="shared" si="5"/>
        <v>0.9869101979</v>
      </c>
      <c r="G462" s="5">
        <f t="shared" si="6"/>
        <v>140.1779154</v>
      </c>
      <c r="H462" s="8">
        <f t="shared" si="7"/>
        <v>0</v>
      </c>
      <c r="J462" s="8" t="str">
        <f t="shared" si="8"/>
        <v/>
      </c>
    </row>
    <row r="463">
      <c r="A463" s="9">
        <f>IFERROR(__xludf.DUMMYFUNCTION("""COMPUTED_VALUE"""),43250.70833333333)</f>
        <v>43250.70833</v>
      </c>
      <c r="B463" s="8">
        <f>IFERROR(__xludf.DUMMYFUNCTION("""COMPUTED_VALUE"""),64.2)</f>
        <v>64.2</v>
      </c>
      <c r="C463" s="9">
        <f>IFERROR(__xludf.DUMMYFUNCTION("""COMPUTED_VALUE"""),43250.70833333333)</f>
        <v>43250.70833</v>
      </c>
      <c r="D463" s="8">
        <f>IFERROR(__xludf.DUMMYFUNCTION("""COMPUTED_VALUE"""),64.8)</f>
        <v>64.8</v>
      </c>
      <c r="E463" s="8">
        <f t="shared" si="4"/>
        <v>1.009345794</v>
      </c>
      <c r="F463" s="10">
        <f t="shared" si="5"/>
        <v>0.9907407407</v>
      </c>
      <c r="G463" s="5">
        <f t="shared" si="6"/>
        <v>140.1779154</v>
      </c>
      <c r="H463" s="8">
        <f t="shared" si="7"/>
        <v>0</v>
      </c>
      <c r="J463" s="8" t="str">
        <f t="shared" si="8"/>
        <v/>
      </c>
    </row>
    <row r="464">
      <c r="A464" s="9">
        <f>IFERROR(__xludf.DUMMYFUNCTION("""COMPUTED_VALUE"""),43251.70833333333)</f>
        <v>43251.70833</v>
      </c>
      <c r="B464" s="8">
        <f>IFERROR(__xludf.DUMMYFUNCTION("""COMPUTED_VALUE"""),63.96)</f>
        <v>63.96</v>
      </c>
      <c r="C464" s="9">
        <f>IFERROR(__xludf.DUMMYFUNCTION("""COMPUTED_VALUE"""),43251.70833333333)</f>
        <v>43251.70833</v>
      </c>
      <c r="D464" s="8">
        <f>IFERROR(__xludf.DUMMYFUNCTION("""COMPUTED_VALUE"""),63.8)</f>
        <v>63.8</v>
      </c>
      <c r="E464" s="8">
        <f t="shared" si="4"/>
        <v>0.9974984365</v>
      </c>
      <c r="F464" s="10">
        <f t="shared" si="5"/>
        <v>1.002507837</v>
      </c>
      <c r="G464" s="5">
        <f t="shared" si="6"/>
        <v>0</v>
      </c>
      <c r="H464" s="8">
        <f t="shared" si="7"/>
        <v>140.5294588</v>
      </c>
      <c r="J464" s="8" t="str">
        <f t="shared" si="8"/>
        <v/>
      </c>
    </row>
    <row r="465">
      <c r="A465" s="9">
        <f>IFERROR(__xludf.DUMMYFUNCTION("""COMPUTED_VALUE"""),43252.70833333333)</f>
        <v>43252.70833</v>
      </c>
      <c r="B465" s="8">
        <f>IFERROR(__xludf.DUMMYFUNCTION("""COMPUTED_VALUE"""),64.18)</f>
        <v>64.18</v>
      </c>
      <c r="C465" s="9">
        <f>IFERROR(__xludf.DUMMYFUNCTION("""COMPUTED_VALUE"""),43252.70833333333)</f>
        <v>43252.70833</v>
      </c>
      <c r="D465" s="8">
        <f>IFERROR(__xludf.DUMMYFUNCTION("""COMPUTED_VALUE"""),64.2)</f>
        <v>64.2</v>
      </c>
      <c r="E465" s="8">
        <f t="shared" si="4"/>
        <v>1.000311624</v>
      </c>
      <c r="F465" s="10">
        <f t="shared" si="5"/>
        <v>0.9996884735</v>
      </c>
      <c r="G465" s="5">
        <f t="shared" si="6"/>
        <v>0</v>
      </c>
      <c r="H465" s="8">
        <f t="shared" si="7"/>
        <v>140.5294588</v>
      </c>
      <c r="J465" s="8" t="str">
        <f t="shared" si="8"/>
        <v/>
      </c>
    </row>
    <row r="466">
      <c r="A466" s="9">
        <f>IFERROR(__xludf.DUMMYFUNCTION("""COMPUTED_VALUE"""),43255.70833333333)</f>
        <v>43255.70833</v>
      </c>
      <c r="B466" s="8">
        <f>IFERROR(__xludf.DUMMYFUNCTION("""COMPUTED_VALUE"""),64.08)</f>
        <v>64.08</v>
      </c>
      <c r="C466" s="9">
        <f>IFERROR(__xludf.DUMMYFUNCTION("""COMPUTED_VALUE"""),43255.70833333333)</f>
        <v>43255.70833</v>
      </c>
      <c r="D466" s="8">
        <f>IFERROR(__xludf.DUMMYFUNCTION("""COMPUTED_VALUE"""),64.1)</f>
        <v>64.1</v>
      </c>
      <c r="E466" s="8">
        <f t="shared" si="4"/>
        <v>1.00031211</v>
      </c>
      <c r="F466" s="10">
        <f t="shared" si="5"/>
        <v>0.9996879875</v>
      </c>
      <c r="G466" s="5">
        <f t="shared" si="6"/>
        <v>0</v>
      </c>
      <c r="H466" s="8">
        <f t="shared" si="7"/>
        <v>140.5294588</v>
      </c>
      <c r="J466" s="8" t="str">
        <f t="shared" si="8"/>
        <v/>
      </c>
    </row>
    <row r="467">
      <c r="A467" s="9">
        <f>IFERROR(__xludf.DUMMYFUNCTION("""COMPUTED_VALUE"""),43258.70833333333)</f>
        <v>43258.70833</v>
      </c>
      <c r="B467" s="8">
        <f>IFERROR(__xludf.DUMMYFUNCTION("""COMPUTED_VALUE"""),63.5)</f>
        <v>63.5</v>
      </c>
      <c r="C467" s="9">
        <f>IFERROR(__xludf.DUMMYFUNCTION("""COMPUTED_VALUE"""),43258.70833333333)</f>
        <v>43258.70833</v>
      </c>
      <c r="D467" s="8">
        <f>IFERROR(__xludf.DUMMYFUNCTION("""COMPUTED_VALUE"""),62.8)</f>
        <v>62.8</v>
      </c>
      <c r="E467" s="8">
        <f t="shared" si="4"/>
        <v>0.988976378</v>
      </c>
      <c r="F467" s="10">
        <f t="shared" si="5"/>
        <v>1.011146497</v>
      </c>
      <c r="G467" s="5">
        <f t="shared" si="6"/>
        <v>0</v>
      </c>
      <c r="H467" s="8">
        <f t="shared" si="7"/>
        <v>140.5294588</v>
      </c>
      <c r="J467" s="8" t="str">
        <f t="shared" si="8"/>
        <v/>
      </c>
    </row>
    <row r="468">
      <c r="A468" s="9">
        <f>IFERROR(__xludf.DUMMYFUNCTION("""COMPUTED_VALUE"""),43259.70833333333)</f>
        <v>43259.70833</v>
      </c>
      <c r="B468" s="8">
        <f>IFERROR(__xludf.DUMMYFUNCTION("""COMPUTED_VALUE"""),63.42)</f>
        <v>63.42</v>
      </c>
      <c r="C468" s="9">
        <f>IFERROR(__xludf.DUMMYFUNCTION("""COMPUTED_VALUE"""),43259.70833333333)</f>
        <v>43259.70833</v>
      </c>
      <c r="D468" s="8">
        <f>IFERROR(__xludf.DUMMYFUNCTION("""COMPUTED_VALUE"""),63.1)</f>
        <v>63.1</v>
      </c>
      <c r="E468" s="8">
        <f t="shared" si="4"/>
        <v>0.9949542731</v>
      </c>
      <c r="F468" s="10">
        <f t="shared" si="5"/>
        <v>1.005071315</v>
      </c>
      <c r="G468" s="5">
        <f t="shared" si="6"/>
        <v>0</v>
      </c>
      <c r="H468" s="8">
        <f t="shared" si="7"/>
        <v>140.5294588</v>
      </c>
      <c r="J468" s="8" t="str">
        <f t="shared" si="8"/>
        <v/>
      </c>
    </row>
    <row r="469">
      <c r="A469" s="9">
        <f>IFERROR(__xludf.DUMMYFUNCTION("""COMPUTED_VALUE"""),43262.70833333333)</f>
        <v>43262.70833</v>
      </c>
      <c r="B469" s="8">
        <f>IFERROR(__xludf.DUMMYFUNCTION("""COMPUTED_VALUE"""),63.2)</f>
        <v>63.2</v>
      </c>
      <c r="C469" s="9">
        <f>IFERROR(__xludf.DUMMYFUNCTION("""COMPUTED_VALUE"""),43262.70833333333)</f>
        <v>43262.70833</v>
      </c>
      <c r="D469" s="8">
        <f>IFERROR(__xludf.DUMMYFUNCTION("""COMPUTED_VALUE"""),62.3)</f>
        <v>62.3</v>
      </c>
      <c r="E469" s="8">
        <f t="shared" si="4"/>
        <v>0.9857594937</v>
      </c>
      <c r="F469" s="10">
        <f t="shared" si="5"/>
        <v>1.014446228</v>
      </c>
      <c r="G469" s="5">
        <f t="shared" si="6"/>
        <v>0</v>
      </c>
      <c r="H469" s="8">
        <f t="shared" si="7"/>
        <v>140.5294588</v>
      </c>
      <c r="J469" s="8" t="str">
        <f t="shared" si="8"/>
        <v/>
      </c>
    </row>
    <row r="470">
      <c r="A470" s="9">
        <f>IFERROR(__xludf.DUMMYFUNCTION("""COMPUTED_VALUE"""),43263.70833333333)</f>
        <v>43263.70833</v>
      </c>
      <c r="B470" s="8">
        <f>IFERROR(__xludf.DUMMYFUNCTION("""COMPUTED_VALUE"""),63.64)</f>
        <v>63.64</v>
      </c>
      <c r="C470" s="9">
        <f>IFERROR(__xludf.DUMMYFUNCTION("""COMPUTED_VALUE"""),43263.70833333333)</f>
        <v>43263.70833</v>
      </c>
      <c r="D470" s="8">
        <f>IFERROR(__xludf.DUMMYFUNCTION("""COMPUTED_VALUE"""),63.6)</f>
        <v>63.6</v>
      </c>
      <c r="E470" s="8">
        <f t="shared" si="4"/>
        <v>0.9993714645</v>
      </c>
      <c r="F470" s="10">
        <f t="shared" si="5"/>
        <v>1.000628931</v>
      </c>
      <c r="G470" s="5">
        <f t="shared" si="6"/>
        <v>0</v>
      </c>
      <c r="H470" s="8">
        <f t="shared" si="7"/>
        <v>140.5294588</v>
      </c>
      <c r="J470" s="8" t="str">
        <f t="shared" si="8"/>
        <v/>
      </c>
    </row>
    <row r="471">
      <c r="A471" s="9">
        <f>IFERROR(__xludf.DUMMYFUNCTION("""COMPUTED_VALUE"""),43264.70833333333)</f>
        <v>43264.70833</v>
      </c>
      <c r="B471" s="8">
        <f>IFERROR(__xludf.DUMMYFUNCTION("""COMPUTED_VALUE"""),66.64)</f>
        <v>66.64</v>
      </c>
      <c r="C471" s="9">
        <f>IFERROR(__xludf.DUMMYFUNCTION("""COMPUTED_VALUE"""),43264.70833333333)</f>
        <v>43264.70833</v>
      </c>
      <c r="D471" s="8">
        <f>IFERROR(__xludf.DUMMYFUNCTION("""COMPUTED_VALUE"""),66.4)</f>
        <v>66.4</v>
      </c>
      <c r="E471" s="8">
        <f t="shared" si="4"/>
        <v>0.9963985594</v>
      </c>
      <c r="F471" s="10">
        <f t="shared" si="5"/>
        <v>1.003614458</v>
      </c>
      <c r="G471" s="5">
        <f t="shared" si="6"/>
        <v>0</v>
      </c>
      <c r="H471" s="8">
        <f t="shared" si="7"/>
        <v>140.5294588</v>
      </c>
      <c r="J471" s="8" t="str">
        <f t="shared" si="8"/>
        <v/>
      </c>
    </row>
    <row r="472">
      <c r="A472" s="9">
        <f>IFERROR(__xludf.DUMMYFUNCTION("""COMPUTED_VALUE"""),43265.70833333333)</f>
        <v>43265.70833</v>
      </c>
      <c r="B472" s="8">
        <f>IFERROR(__xludf.DUMMYFUNCTION("""COMPUTED_VALUE"""),68.18)</f>
        <v>68.18</v>
      </c>
      <c r="C472" s="9">
        <f>IFERROR(__xludf.DUMMYFUNCTION("""COMPUTED_VALUE"""),43265.70833333333)</f>
        <v>43265.70833</v>
      </c>
      <c r="D472" s="8">
        <f>IFERROR(__xludf.DUMMYFUNCTION("""COMPUTED_VALUE"""),67.9)</f>
        <v>67.9</v>
      </c>
      <c r="E472" s="8">
        <f t="shared" si="4"/>
        <v>0.9958932238</v>
      </c>
      <c r="F472" s="10">
        <f t="shared" si="5"/>
        <v>1.004123711</v>
      </c>
      <c r="G472" s="5">
        <f t="shared" si="6"/>
        <v>0</v>
      </c>
      <c r="H472" s="8">
        <f t="shared" si="7"/>
        <v>140.5294588</v>
      </c>
      <c r="J472" s="8" t="str">
        <f t="shared" si="8"/>
        <v/>
      </c>
    </row>
    <row r="473">
      <c r="A473" s="9">
        <f>IFERROR(__xludf.DUMMYFUNCTION("""COMPUTED_VALUE"""),43266.70833333333)</f>
        <v>43266.70833</v>
      </c>
      <c r="B473" s="8">
        <f>IFERROR(__xludf.DUMMYFUNCTION("""COMPUTED_VALUE"""),68.06)</f>
        <v>68.06</v>
      </c>
      <c r="C473" s="9">
        <f>IFERROR(__xludf.DUMMYFUNCTION("""COMPUTED_VALUE"""),43266.70833333333)</f>
        <v>43266.70833</v>
      </c>
      <c r="D473" s="8">
        <f>IFERROR(__xludf.DUMMYFUNCTION("""COMPUTED_VALUE"""),67.1)</f>
        <v>67.1</v>
      </c>
      <c r="E473" s="8">
        <f t="shared" si="4"/>
        <v>0.9858947987</v>
      </c>
      <c r="F473" s="10">
        <f t="shared" si="5"/>
        <v>1.014307004</v>
      </c>
      <c r="G473" s="5">
        <f t="shared" si="6"/>
        <v>0</v>
      </c>
      <c r="H473" s="8">
        <f t="shared" si="7"/>
        <v>140.5294588</v>
      </c>
      <c r="J473" s="8" t="str">
        <f t="shared" si="8"/>
        <v/>
      </c>
    </row>
    <row r="474">
      <c r="A474" s="9">
        <f>IFERROR(__xludf.DUMMYFUNCTION("""COMPUTED_VALUE"""),43269.70833333333)</f>
        <v>43269.70833</v>
      </c>
      <c r="B474" s="8">
        <f>IFERROR(__xludf.DUMMYFUNCTION("""COMPUTED_VALUE"""),68.0)</f>
        <v>68</v>
      </c>
      <c r="C474" s="9">
        <f>IFERROR(__xludf.DUMMYFUNCTION("""COMPUTED_VALUE"""),43269.70833333333)</f>
        <v>43269.70833</v>
      </c>
      <c r="D474" s="8">
        <f>IFERROR(__xludf.DUMMYFUNCTION("""COMPUTED_VALUE"""),67.1)</f>
        <v>67.1</v>
      </c>
      <c r="E474" s="8">
        <f t="shared" si="4"/>
        <v>0.9867647059</v>
      </c>
      <c r="F474" s="10">
        <f t="shared" si="5"/>
        <v>1.013412817</v>
      </c>
      <c r="G474" s="5">
        <f t="shared" si="6"/>
        <v>0</v>
      </c>
      <c r="H474" s="8">
        <f t="shared" si="7"/>
        <v>140.5294588</v>
      </c>
      <c r="J474" s="8" t="str">
        <f t="shared" si="8"/>
        <v/>
      </c>
    </row>
    <row r="475">
      <c r="A475" s="9">
        <f>IFERROR(__xludf.DUMMYFUNCTION("""COMPUTED_VALUE"""),43270.70833333333)</f>
        <v>43270.70833</v>
      </c>
      <c r="B475" s="8">
        <f>IFERROR(__xludf.DUMMYFUNCTION("""COMPUTED_VALUE"""),69.96)</f>
        <v>69.96</v>
      </c>
      <c r="C475" s="9">
        <f>IFERROR(__xludf.DUMMYFUNCTION("""COMPUTED_VALUE"""),43270.70833333333)</f>
        <v>43270.70833</v>
      </c>
      <c r="D475" s="8">
        <f>IFERROR(__xludf.DUMMYFUNCTION("""COMPUTED_VALUE"""),69.2)</f>
        <v>69.2</v>
      </c>
      <c r="E475" s="8">
        <f t="shared" si="4"/>
        <v>0.9891366495</v>
      </c>
      <c r="F475" s="10">
        <f t="shared" si="5"/>
        <v>1.010982659</v>
      </c>
      <c r="G475" s="5">
        <f t="shared" si="6"/>
        <v>0</v>
      </c>
      <c r="H475" s="8">
        <f t="shared" si="7"/>
        <v>140.5294588</v>
      </c>
      <c r="J475" s="8" t="str">
        <f t="shared" si="8"/>
        <v/>
      </c>
    </row>
    <row r="476">
      <c r="A476" s="9">
        <f>IFERROR(__xludf.DUMMYFUNCTION("""COMPUTED_VALUE"""),43271.70833333333)</f>
        <v>43271.70833</v>
      </c>
      <c r="B476" s="8">
        <f>IFERROR(__xludf.DUMMYFUNCTION("""COMPUTED_VALUE"""),70.5)</f>
        <v>70.5</v>
      </c>
      <c r="C476" s="9">
        <f>IFERROR(__xludf.DUMMYFUNCTION("""COMPUTED_VALUE"""),43271.70833333333)</f>
        <v>43271.70833</v>
      </c>
      <c r="D476" s="8">
        <f>IFERROR(__xludf.DUMMYFUNCTION("""COMPUTED_VALUE"""),70.0)</f>
        <v>70</v>
      </c>
      <c r="E476" s="8">
        <f t="shared" si="4"/>
        <v>0.9929078014</v>
      </c>
      <c r="F476" s="10">
        <f t="shared" si="5"/>
        <v>1.007142857</v>
      </c>
      <c r="G476" s="5">
        <f t="shared" si="6"/>
        <v>0</v>
      </c>
      <c r="H476" s="8">
        <f t="shared" si="7"/>
        <v>140.5294588</v>
      </c>
      <c r="J476" s="8" t="str">
        <f t="shared" si="8"/>
        <v/>
      </c>
    </row>
    <row r="477">
      <c r="A477" s="9">
        <f>IFERROR(__xludf.DUMMYFUNCTION("""COMPUTED_VALUE"""),43272.70833333333)</f>
        <v>43272.70833</v>
      </c>
      <c r="B477" s="8">
        <f>IFERROR(__xludf.DUMMYFUNCTION("""COMPUTED_VALUE"""),68.6)</f>
        <v>68.6</v>
      </c>
      <c r="C477" s="9">
        <f>IFERROR(__xludf.DUMMYFUNCTION("""COMPUTED_VALUE"""),43272.70833333333)</f>
        <v>43272.70833</v>
      </c>
      <c r="D477" s="8">
        <f>IFERROR(__xludf.DUMMYFUNCTION("""COMPUTED_VALUE"""),67.8)</f>
        <v>67.8</v>
      </c>
      <c r="E477" s="8">
        <f t="shared" si="4"/>
        <v>0.9883381924</v>
      </c>
      <c r="F477" s="10">
        <f t="shared" si="5"/>
        <v>1.01179941</v>
      </c>
      <c r="G477" s="5">
        <f t="shared" si="6"/>
        <v>0</v>
      </c>
      <c r="H477" s="8">
        <f t="shared" si="7"/>
        <v>140.5294588</v>
      </c>
      <c r="J477" s="8" t="str">
        <f t="shared" si="8"/>
        <v/>
      </c>
    </row>
    <row r="478">
      <c r="A478" s="9">
        <f>IFERROR(__xludf.DUMMYFUNCTION("""COMPUTED_VALUE"""),43276.70833333333)</f>
        <v>43276.70833</v>
      </c>
      <c r="B478" s="8">
        <f>IFERROR(__xludf.DUMMYFUNCTION("""COMPUTED_VALUE"""),67.56)</f>
        <v>67.56</v>
      </c>
      <c r="C478" s="9">
        <f>IFERROR(__xludf.DUMMYFUNCTION("""COMPUTED_VALUE"""),43276.70833333333)</f>
        <v>43276.70833</v>
      </c>
      <c r="D478" s="8">
        <f>IFERROR(__xludf.DUMMYFUNCTION("""COMPUTED_VALUE"""),67.1)</f>
        <v>67.1</v>
      </c>
      <c r="E478" s="8">
        <f t="shared" si="4"/>
        <v>0.9931912374</v>
      </c>
      <c r="F478" s="10">
        <f t="shared" si="5"/>
        <v>1.00685544</v>
      </c>
      <c r="G478" s="5">
        <f t="shared" si="6"/>
        <v>0</v>
      </c>
      <c r="H478" s="8">
        <f t="shared" si="7"/>
        <v>140.5294588</v>
      </c>
      <c r="J478" s="8" t="str">
        <f t="shared" si="8"/>
        <v/>
      </c>
    </row>
    <row r="479">
      <c r="A479" s="9">
        <f>IFERROR(__xludf.DUMMYFUNCTION("""COMPUTED_VALUE"""),43277.70833333333)</f>
        <v>43277.70833</v>
      </c>
      <c r="B479" s="8">
        <f>IFERROR(__xludf.DUMMYFUNCTION("""COMPUTED_VALUE"""),67.16)</f>
        <v>67.16</v>
      </c>
      <c r="C479" s="9">
        <f>IFERROR(__xludf.DUMMYFUNCTION("""COMPUTED_VALUE"""),43277.70833333333)</f>
        <v>43277.70833</v>
      </c>
      <c r="D479" s="8">
        <f>IFERROR(__xludf.DUMMYFUNCTION("""COMPUTED_VALUE"""),66.6)</f>
        <v>66.6</v>
      </c>
      <c r="E479" s="8">
        <f t="shared" si="4"/>
        <v>0.9916617034</v>
      </c>
      <c r="F479" s="10">
        <f t="shared" si="5"/>
        <v>1.008408408</v>
      </c>
      <c r="G479" s="5">
        <f t="shared" si="6"/>
        <v>0</v>
      </c>
      <c r="H479" s="8">
        <f t="shared" si="7"/>
        <v>140.5294588</v>
      </c>
      <c r="J479" s="8" t="str">
        <f t="shared" si="8"/>
        <v/>
      </c>
    </row>
    <row r="480">
      <c r="A480" s="9">
        <f>IFERROR(__xludf.DUMMYFUNCTION("""COMPUTED_VALUE"""),43278.70833333333)</f>
        <v>43278.70833</v>
      </c>
      <c r="B480" s="8">
        <f>IFERROR(__xludf.DUMMYFUNCTION("""COMPUTED_VALUE"""),67.8)</f>
        <v>67.8</v>
      </c>
      <c r="C480" s="9">
        <f>IFERROR(__xludf.DUMMYFUNCTION("""COMPUTED_VALUE"""),43278.70833333333)</f>
        <v>43278.70833</v>
      </c>
      <c r="D480" s="8">
        <f>IFERROR(__xludf.DUMMYFUNCTION("""COMPUTED_VALUE"""),67.4)</f>
        <v>67.4</v>
      </c>
      <c r="E480" s="8">
        <f t="shared" si="4"/>
        <v>0.994100295</v>
      </c>
      <c r="F480" s="10">
        <f t="shared" si="5"/>
        <v>1.005934718</v>
      </c>
      <c r="G480" s="5">
        <f t="shared" si="6"/>
        <v>0</v>
      </c>
      <c r="H480" s="8">
        <f t="shared" si="7"/>
        <v>140.5294588</v>
      </c>
      <c r="J480" s="8" t="str">
        <f t="shared" si="8"/>
        <v/>
      </c>
    </row>
    <row r="481">
      <c r="A481" s="9">
        <f>IFERROR(__xludf.DUMMYFUNCTION("""COMPUTED_VALUE"""),43279.70833333333)</f>
        <v>43279.70833</v>
      </c>
      <c r="B481" s="8">
        <f>IFERROR(__xludf.DUMMYFUNCTION("""COMPUTED_VALUE"""),66.8)</f>
        <v>66.8</v>
      </c>
      <c r="C481" s="9">
        <f>IFERROR(__xludf.DUMMYFUNCTION("""COMPUTED_VALUE"""),43279.70833333333)</f>
        <v>43279.70833</v>
      </c>
      <c r="D481" s="8">
        <f>IFERROR(__xludf.DUMMYFUNCTION("""COMPUTED_VALUE"""),66.3)</f>
        <v>66.3</v>
      </c>
      <c r="E481" s="8">
        <f t="shared" si="4"/>
        <v>0.9925149701</v>
      </c>
      <c r="F481" s="10">
        <f t="shared" si="5"/>
        <v>1.007541478</v>
      </c>
      <c r="G481" s="5">
        <f t="shared" si="6"/>
        <v>0</v>
      </c>
      <c r="H481" s="8">
        <f t="shared" si="7"/>
        <v>140.5294588</v>
      </c>
      <c r="J481" s="8" t="str">
        <f t="shared" si="8"/>
        <v/>
      </c>
    </row>
    <row r="482">
      <c r="A482" s="9">
        <f>IFERROR(__xludf.DUMMYFUNCTION("""COMPUTED_VALUE"""),43280.70833333333)</f>
        <v>43280.70833</v>
      </c>
      <c r="B482" s="8">
        <f>IFERROR(__xludf.DUMMYFUNCTION("""COMPUTED_VALUE"""),69.26)</f>
        <v>69.26</v>
      </c>
      <c r="C482" s="9">
        <f>IFERROR(__xludf.DUMMYFUNCTION("""COMPUTED_VALUE"""),43280.70833333333)</f>
        <v>43280.70833</v>
      </c>
      <c r="D482" s="8">
        <f>IFERROR(__xludf.DUMMYFUNCTION("""COMPUTED_VALUE"""),68.5)</f>
        <v>68.5</v>
      </c>
      <c r="E482" s="8">
        <f t="shared" si="4"/>
        <v>0.9890268553</v>
      </c>
      <c r="F482" s="10">
        <f t="shared" si="5"/>
        <v>1.011094891</v>
      </c>
      <c r="G482" s="5">
        <f t="shared" si="6"/>
        <v>0</v>
      </c>
      <c r="H482" s="8">
        <f t="shared" si="7"/>
        <v>140.5294588</v>
      </c>
      <c r="J482" s="8" t="str">
        <f t="shared" si="8"/>
        <v/>
      </c>
    </row>
    <row r="483">
      <c r="A483" s="9">
        <f>IFERROR(__xludf.DUMMYFUNCTION("""COMPUTED_VALUE"""),43283.70833333333)</f>
        <v>43283.70833</v>
      </c>
      <c r="B483" s="8">
        <f>IFERROR(__xludf.DUMMYFUNCTION("""COMPUTED_VALUE"""),67.78)</f>
        <v>67.78</v>
      </c>
      <c r="C483" s="9">
        <f>IFERROR(__xludf.DUMMYFUNCTION("""COMPUTED_VALUE"""),43283.70833333333)</f>
        <v>43283.70833</v>
      </c>
      <c r="D483" s="8">
        <f>IFERROR(__xludf.DUMMYFUNCTION("""COMPUTED_VALUE"""),67.4)</f>
        <v>67.4</v>
      </c>
      <c r="E483" s="8">
        <f t="shared" si="4"/>
        <v>0.9943936264</v>
      </c>
      <c r="F483" s="10">
        <f t="shared" si="5"/>
        <v>1.005637982</v>
      </c>
      <c r="G483" s="5">
        <f t="shared" si="6"/>
        <v>0</v>
      </c>
      <c r="H483" s="8">
        <f t="shared" si="7"/>
        <v>140.5294588</v>
      </c>
      <c r="J483" s="8" t="str">
        <f t="shared" si="8"/>
        <v/>
      </c>
    </row>
    <row r="484">
      <c r="A484" s="9">
        <f>IFERROR(__xludf.DUMMYFUNCTION("""COMPUTED_VALUE"""),43284.70833333333)</f>
        <v>43284.70833</v>
      </c>
      <c r="B484" s="8">
        <f>IFERROR(__xludf.DUMMYFUNCTION("""COMPUTED_VALUE"""),67.2)</f>
        <v>67.2</v>
      </c>
      <c r="C484" s="9">
        <f>IFERROR(__xludf.DUMMYFUNCTION("""COMPUTED_VALUE"""),43284.70833333333)</f>
        <v>43284.70833</v>
      </c>
      <c r="D484" s="8">
        <f>IFERROR(__xludf.DUMMYFUNCTION("""COMPUTED_VALUE"""),66.4)</f>
        <v>66.4</v>
      </c>
      <c r="E484" s="8">
        <f t="shared" si="4"/>
        <v>0.9880952381</v>
      </c>
      <c r="F484" s="10">
        <f t="shared" si="5"/>
        <v>1.012048193</v>
      </c>
      <c r="G484" s="5">
        <f t="shared" si="6"/>
        <v>0</v>
      </c>
      <c r="H484" s="8">
        <f t="shared" si="7"/>
        <v>140.5294588</v>
      </c>
      <c r="J484" s="8" t="str">
        <f t="shared" si="8"/>
        <v/>
      </c>
    </row>
    <row r="485">
      <c r="A485" s="9">
        <f>IFERROR(__xludf.DUMMYFUNCTION("""COMPUTED_VALUE"""),43285.70833333333)</f>
        <v>43285.70833</v>
      </c>
      <c r="B485" s="8">
        <f>IFERROR(__xludf.DUMMYFUNCTION("""COMPUTED_VALUE"""),66.36)</f>
        <v>66.36</v>
      </c>
      <c r="C485" s="9">
        <f>IFERROR(__xludf.DUMMYFUNCTION("""COMPUTED_VALUE"""),43285.70833333333)</f>
        <v>43285.70833</v>
      </c>
      <c r="D485" s="8">
        <f>IFERROR(__xludf.DUMMYFUNCTION("""COMPUTED_VALUE"""),65.6)</f>
        <v>65.6</v>
      </c>
      <c r="E485" s="8">
        <f t="shared" si="4"/>
        <v>0.9885473177</v>
      </c>
      <c r="F485" s="10">
        <f t="shared" si="5"/>
        <v>1.011585366</v>
      </c>
      <c r="G485" s="5">
        <f t="shared" si="6"/>
        <v>0</v>
      </c>
      <c r="H485" s="8">
        <f t="shared" si="7"/>
        <v>140.5294588</v>
      </c>
      <c r="J485" s="8" t="str">
        <f t="shared" si="8"/>
        <v/>
      </c>
    </row>
    <row r="486">
      <c r="A486" s="9">
        <f>IFERROR(__xludf.DUMMYFUNCTION("""COMPUTED_VALUE"""),43286.70833333333)</f>
        <v>43286.70833</v>
      </c>
      <c r="B486" s="8">
        <f>IFERROR(__xludf.DUMMYFUNCTION("""COMPUTED_VALUE"""),66.6)</f>
        <v>66.6</v>
      </c>
      <c r="C486" s="9">
        <f>IFERROR(__xludf.DUMMYFUNCTION("""COMPUTED_VALUE"""),43286.70833333333)</f>
        <v>43286.70833</v>
      </c>
      <c r="D486" s="8">
        <f>IFERROR(__xludf.DUMMYFUNCTION("""COMPUTED_VALUE"""),66.0)</f>
        <v>66</v>
      </c>
      <c r="E486" s="8">
        <f t="shared" si="4"/>
        <v>0.990990991</v>
      </c>
      <c r="F486" s="10">
        <f t="shared" si="5"/>
        <v>1.009090909</v>
      </c>
      <c r="G486" s="5">
        <f t="shared" si="6"/>
        <v>0</v>
      </c>
      <c r="H486" s="8">
        <f t="shared" si="7"/>
        <v>140.5294588</v>
      </c>
      <c r="J486" s="8" t="str">
        <f t="shared" si="8"/>
        <v/>
      </c>
    </row>
    <row r="487">
      <c r="A487" s="9">
        <f>IFERROR(__xludf.DUMMYFUNCTION("""COMPUTED_VALUE"""),43287.70833333333)</f>
        <v>43287.70833</v>
      </c>
      <c r="B487" s="8">
        <f>IFERROR(__xludf.DUMMYFUNCTION("""COMPUTED_VALUE"""),67.56)</f>
        <v>67.56</v>
      </c>
      <c r="C487" s="9">
        <f>IFERROR(__xludf.DUMMYFUNCTION("""COMPUTED_VALUE"""),43287.70833333333)</f>
        <v>43287.70833</v>
      </c>
      <c r="D487" s="8">
        <f>IFERROR(__xludf.DUMMYFUNCTION("""COMPUTED_VALUE"""),67.1)</f>
        <v>67.1</v>
      </c>
      <c r="E487" s="8">
        <f t="shared" si="4"/>
        <v>0.9931912374</v>
      </c>
      <c r="F487" s="10">
        <f t="shared" si="5"/>
        <v>1.00685544</v>
      </c>
      <c r="G487" s="5">
        <f t="shared" si="6"/>
        <v>0</v>
      </c>
      <c r="H487" s="8">
        <f t="shared" si="7"/>
        <v>140.5294588</v>
      </c>
      <c r="J487" s="8" t="str">
        <f t="shared" si="8"/>
        <v/>
      </c>
    </row>
    <row r="488">
      <c r="A488" s="9">
        <f>IFERROR(__xludf.DUMMYFUNCTION("""COMPUTED_VALUE"""),43290.70833333333)</f>
        <v>43290.70833</v>
      </c>
      <c r="B488" s="8">
        <f>IFERROR(__xludf.DUMMYFUNCTION("""COMPUTED_VALUE"""),67.78)</f>
        <v>67.78</v>
      </c>
      <c r="C488" s="9">
        <f>IFERROR(__xludf.DUMMYFUNCTION("""COMPUTED_VALUE"""),43290.70833333333)</f>
        <v>43290.70833</v>
      </c>
      <c r="D488" s="8">
        <f>IFERROR(__xludf.DUMMYFUNCTION("""COMPUTED_VALUE"""),67.2)</f>
        <v>67.2</v>
      </c>
      <c r="E488" s="8">
        <f t="shared" si="4"/>
        <v>0.9914429035</v>
      </c>
      <c r="F488" s="10">
        <f t="shared" si="5"/>
        <v>1.008630952</v>
      </c>
      <c r="G488" s="5">
        <f t="shared" si="6"/>
        <v>0</v>
      </c>
      <c r="H488" s="8">
        <f t="shared" si="7"/>
        <v>140.5294588</v>
      </c>
      <c r="J488" s="8" t="str">
        <f t="shared" si="8"/>
        <v/>
      </c>
    </row>
    <row r="489">
      <c r="A489" s="9">
        <f>IFERROR(__xludf.DUMMYFUNCTION("""COMPUTED_VALUE"""),43291.70833333333)</f>
        <v>43291.70833</v>
      </c>
      <c r="B489" s="8">
        <f>IFERROR(__xludf.DUMMYFUNCTION("""COMPUTED_VALUE"""),68.5)</f>
        <v>68.5</v>
      </c>
      <c r="C489" s="9">
        <f>IFERROR(__xludf.DUMMYFUNCTION("""COMPUTED_VALUE"""),43291.70833333333)</f>
        <v>43291.70833</v>
      </c>
      <c r="D489" s="8">
        <f>IFERROR(__xludf.DUMMYFUNCTION("""COMPUTED_VALUE"""),67.9)</f>
        <v>67.9</v>
      </c>
      <c r="E489" s="8">
        <f t="shared" si="4"/>
        <v>0.9912408759</v>
      </c>
      <c r="F489" s="10">
        <f t="shared" si="5"/>
        <v>1.008836524</v>
      </c>
      <c r="G489" s="5">
        <f t="shared" si="6"/>
        <v>0</v>
      </c>
      <c r="H489" s="8">
        <f t="shared" si="7"/>
        <v>140.5294588</v>
      </c>
      <c r="J489" s="8" t="str">
        <f t="shared" si="8"/>
        <v/>
      </c>
    </row>
    <row r="490">
      <c r="A490" s="9">
        <f>IFERROR(__xludf.DUMMYFUNCTION("""COMPUTED_VALUE"""),43292.70833333333)</f>
        <v>43292.70833</v>
      </c>
      <c r="B490" s="8">
        <f>IFERROR(__xludf.DUMMYFUNCTION("""COMPUTED_VALUE"""),67.48)</f>
        <v>67.48</v>
      </c>
      <c r="C490" s="9">
        <f>IFERROR(__xludf.DUMMYFUNCTION("""COMPUTED_VALUE"""),43292.70833333333)</f>
        <v>43292.70833</v>
      </c>
      <c r="D490" s="8">
        <f>IFERROR(__xludf.DUMMYFUNCTION("""COMPUTED_VALUE"""),67.5)</f>
        <v>67.5</v>
      </c>
      <c r="E490" s="8">
        <f t="shared" si="4"/>
        <v>1.000296384</v>
      </c>
      <c r="F490" s="10">
        <f t="shared" si="5"/>
        <v>0.9997037037</v>
      </c>
      <c r="G490" s="5">
        <f t="shared" si="6"/>
        <v>0</v>
      </c>
      <c r="H490" s="8">
        <f t="shared" si="7"/>
        <v>140.5294588</v>
      </c>
      <c r="J490" s="8" t="str">
        <f t="shared" si="8"/>
        <v/>
      </c>
    </row>
    <row r="491">
      <c r="A491" s="9">
        <f>IFERROR(__xludf.DUMMYFUNCTION("""COMPUTED_VALUE"""),43293.70833333333)</f>
        <v>43293.70833</v>
      </c>
      <c r="B491" s="8">
        <f>IFERROR(__xludf.DUMMYFUNCTION("""COMPUTED_VALUE"""),68.34)</f>
        <v>68.34</v>
      </c>
      <c r="C491" s="9">
        <f>IFERROR(__xludf.DUMMYFUNCTION("""COMPUTED_VALUE"""),43293.70833333333)</f>
        <v>43293.70833</v>
      </c>
      <c r="D491" s="8">
        <f>IFERROR(__xludf.DUMMYFUNCTION("""COMPUTED_VALUE"""),68.8)</f>
        <v>68.8</v>
      </c>
      <c r="E491" s="8">
        <f t="shared" si="4"/>
        <v>1.006731051</v>
      </c>
      <c r="F491" s="10">
        <f t="shared" si="5"/>
        <v>0.9933139535</v>
      </c>
      <c r="G491" s="5">
        <f t="shared" si="6"/>
        <v>0</v>
      </c>
      <c r="H491" s="8">
        <f t="shared" si="7"/>
        <v>140.5294588</v>
      </c>
      <c r="J491" s="8" t="str">
        <f t="shared" si="8"/>
        <v/>
      </c>
    </row>
    <row r="492">
      <c r="A492" s="9">
        <f>IFERROR(__xludf.DUMMYFUNCTION("""COMPUTED_VALUE"""),43294.70833333333)</f>
        <v>43294.70833</v>
      </c>
      <c r="B492" s="8">
        <f>IFERROR(__xludf.DUMMYFUNCTION("""COMPUTED_VALUE"""),68.98)</f>
        <v>68.98</v>
      </c>
      <c r="C492" s="9">
        <f>IFERROR(__xludf.DUMMYFUNCTION("""COMPUTED_VALUE"""),43294.70833333333)</f>
        <v>43294.70833</v>
      </c>
      <c r="D492" s="8">
        <f>IFERROR(__xludf.DUMMYFUNCTION("""COMPUTED_VALUE"""),69.2)</f>
        <v>69.2</v>
      </c>
      <c r="E492" s="8">
        <f t="shared" si="4"/>
        <v>1.00318933</v>
      </c>
      <c r="F492" s="10">
        <f t="shared" si="5"/>
        <v>0.9968208092</v>
      </c>
      <c r="G492" s="5">
        <f t="shared" si="6"/>
        <v>0</v>
      </c>
      <c r="H492" s="8">
        <f t="shared" si="7"/>
        <v>140.5294588</v>
      </c>
      <c r="J492" s="8" t="str">
        <f t="shared" si="8"/>
        <v/>
      </c>
    </row>
    <row r="493">
      <c r="A493" s="9">
        <f>IFERROR(__xludf.DUMMYFUNCTION("""COMPUTED_VALUE"""),43297.70833333333)</f>
        <v>43297.70833</v>
      </c>
      <c r="B493" s="8">
        <f>IFERROR(__xludf.DUMMYFUNCTION("""COMPUTED_VALUE"""),67.74)</f>
        <v>67.74</v>
      </c>
      <c r="C493" s="9">
        <f>IFERROR(__xludf.DUMMYFUNCTION("""COMPUTED_VALUE"""),43297.70833333333)</f>
        <v>43297.70833</v>
      </c>
      <c r="D493" s="8">
        <f>IFERROR(__xludf.DUMMYFUNCTION("""COMPUTED_VALUE"""),67.7)</f>
        <v>67.7</v>
      </c>
      <c r="E493" s="8">
        <f t="shared" si="4"/>
        <v>0.9994095069</v>
      </c>
      <c r="F493" s="10">
        <f t="shared" si="5"/>
        <v>1.000590842</v>
      </c>
      <c r="G493" s="5">
        <f t="shared" si="6"/>
        <v>0</v>
      </c>
      <c r="H493" s="8">
        <f t="shared" si="7"/>
        <v>140.5294588</v>
      </c>
      <c r="J493" s="8" t="str">
        <f t="shared" si="8"/>
        <v/>
      </c>
    </row>
    <row r="494">
      <c r="A494" s="9">
        <f>IFERROR(__xludf.DUMMYFUNCTION("""COMPUTED_VALUE"""),43298.70833333333)</f>
        <v>43298.70833</v>
      </c>
      <c r="B494" s="8">
        <f>IFERROR(__xludf.DUMMYFUNCTION("""COMPUTED_VALUE"""),67.58)</f>
        <v>67.58</v>
      </c>
      <c r="C494" s="9">
        <f>IFERROR(__xludf.DUMMYFUNCTION("""COMPUTED_VALUE"""),43298.70833333333)</f>
        <v>43298.70833</v>
      </c>
      <c r="D494" s="8">
        <f>IFERROR(__xludf.DUMMYFUNCTION("""COMPUTED_VALUE"""),67.9)</f>
        <v>67.9</v>
      </c>
      <c r="E494" s="8">
        <f t="shared" si="4"/>
        <v>1.004735129</v>
      </c>
      <c r="F494" s="10">
        <f t="shared" si="5"/>
        <v>0.995287187</v>
      </c>
      <c r="G494" s="5">
        <f t="shared" si="6"/>
        <v>0</v>
      </c>
      <c r="H494" s="8">
        <f t="shared" si="7"/>
        <v>140.5294588</v>
      </c>
      <c r="J494" s="8" t="str">
        <f t="shared" si="8"/>
        <v/>
      </c>
    </row>
    <row r="495">
      <c r="A495" s="9">
        <f>IFERROR(__xludf.DUMMYFUNCTION("""COMPUTED_VALUE"""),43299.70833333333)</f>
        <v>43299.70833</v>
      </c>
      <c r="B495" s="8">
        <f>IFERROR(__xludf.DUMMYFUNCTION("""COMPUTED_VALUE"""),73.34)</f>
        <v>73.34</v>
      </c>
      <c r="C495" s="9">
        <f>IFERROR(__xludf.DUMMYFUNCTION("""COMPUTED_VALUE"""),43299.70833333333)</f>
        <v>43299.70833</v>
      </c>
      <c r="D495" s="8">
        <f>IFERROR(__xludf.DUMMYFUNCTION("""COMPUTED_VALUE"""),73.5)</f>
        <v>73.5</v>
      </c>
      <c r="E495" s="8">
        <f t="shared" si="4"/>
        <v>1.00218162</v>
      </c>
      <c r="F495" s="10">
        <f t="shared" si="5"/>
        <v>0.9978231293</v>
      </c>
      <c r="G495" s="5">
        <f t="shared" si="6"/>
        <v>0</v>
      </c>
      <c r="H495" s="8">
        <f t="shared" si="7"/>
        <v>140.5294588</v>
      </c>
      <c r="J495" s="8" t="str">
        <f t="shared" si="8"/>
        <v/>
      </c>
    </row>
    <row r="496">
      <c r="A496" s="9">
        <f>IFERROR(__xludf.DUMMYFUNCTION("""COMPUTED_VALUE"""),43300.70833333333)</f>
        <v>43300.70833</v>
      </c>
      <c r="B496" s="8">
        <f>IFERROR(__xludf.DUMMYFUNCTION("""COMPUTED_VALUE"""),73.4)</f>
        <v>73.4</v>
      </c>
      <c r="C496" s="9">
        <f>IFERROR(__xludf.DUMMYFUNCTION("""COMPUTED_VALUE"""),43300.70833333333)</f>
        <v>43300.70833</v>
      </c>
      <c r="D496" s="8">
        <f>IFERROR(__xludf.DUMMYFUNCTION("""COMPUTED_VALUE"""),74.0)</f>
        <v>74</v>
      </c>
      <c r="E496" s="8">
        <f t="shared" si="4"/>
        <v>1.008174387</v>
      </c>
      <c r="F496" s="10">
        <f t="shared" si="5"/>
        <v>0.9918918919</v>
      </c>
      <c r="G496" s="5">
        <f t="shared" si="6"/>
        <v>0</v>
      </c>
      <c r="H496" s="8">
        <f t="shared" si="7"/>
        <v>140.5294588</v>
      </c>
      <c r="J496" s="8" t="str">
        <f t="shared" si="8"/>
        <v/>
      </c>
    </row>
    <row r="497">
      <c r="A497" s="9">
        <f>IFERROR(__xludf.DUMMYFUNCTION("""COMPUTED_VALUE"""),43301.70833333333)</f>
        <v>43301.70833</v>
      </c>
      <c r="B497" s="8">
        <f>IFERROR(__xludf.DUMMYFUNCTION("""COMPUTED_VALUE"""),73.1)</f>
        <v>73.1</v>
      </c>
      <c r="C497" s="9">
        <f>IFERROR(__xludf.DUMMYFUNCTION("""COMPUTED_VALUE"""),43301.70833333333)</f>
        <v>43301.70833</v>
      </c>
      <c r="D497" s="8">
        <f>IFERROR(__xludf.DUMMYFUNCTION("""COMPUTED_VALUE"""),72.6)</f>
        <v>72.6</v>
      </c>
      <c r="E497" s="8">
        <f t="shared" si="4"/>
        <v>0.9931600547</v>
      </c>
      <c r="F497" s="10">
        <f t="shared" si="5"/>
        <v>1.006887052</v>
      </c>
      <c r="G497" s="5">
        <f t="shared" si="6"/>
        <v>0</v>
      </c>
      <c r="H497" s="8">
        <f t="shared" si="7"/>
        <v>140.5294588</v>
      </c>
      <c r="J497" s="8" t="str">
        <f t="shared" si="8"/>
        <v/>
      </c>
    </row>
    <row r="498">
      <c r="A498" s="9">
        <f>IFERROR(__xludf.DUMMYFUNCTION("""COMPUTED_VALUE"""),43304.70833333333)</f>
        <v>43304.70833</v>
      </c>
      <c r="B498" s="8">
        <f>IFERROR(__xludf.DUMMYFUNCTION("""COMPUTED_VALUE"""),72.42)</f>
        <v>72.42</v>
      </c>
      <c r="C498" s="9">
        <f>IFERROR(__xludf.DUMMYFUNCTION("""COMPUTED_VALUE"""),43304.70833333333)</f>
        <v>43304.70833</v>
      </c>
      <c r="D498" s="8">
        <f>IFERROR(__xludf.DUMMYFUNCTION("""COMPUTED_VALUE"""),72.6)</f>
        <v>72.6</v>
      </c>
      <c r="E498" s="8">
        <f t="shared" si="4"/>
        <v>1.002485501</v>
      </c>
      <c r="F498" s="10">
        <f t="shared" si="5"/>
        <v>0.9975206612</v>
      </c>
      <c r="G498" s="5">
        <f t="shared" si="6"/>
        <v>0</v>
      </c>
      <c r="H498" s="8">
        <f t="shared" si="7"/>
        <v>140.5294588</v>
      </c>
      <c r="J498" s="8" t="str">
        <f t="shared" si="8"/>
        <v/>
      </c>
    </row>
    <row r="499">
      <c r="A499" s="9">
        <f>IFERROR(__xludf.DUMMYFUNCTION("""COMPUTED_VALUE"""),43305.70833333333)</f>
        <v>43305.70833</v>
      </c>
      <c r="B499" s="8">
        <f>IFERROR(__xludf.DUMMYFUNCTION("""COMPUTED_VALUE"""),72.6)</f>
        <v>72.6</v>
      </c>
      <c r="C499" s="9">
        <f>IFERROR(__xludf.DUMMYFUNCTION("""COMPUTED_VALUE"""),43305.70833333333)</f>
        <v>43305.70833</v>
      </c>
      <c r="D499" s="8">
        <f>IFERROR(__xludf.DUMMYFUNCTION("""COMPUTED_VALUE"""),72.9)</f>
        <v>72.9</v>
      </c>
      <c r="E499" s="8">
        <f t="shared" si="4"/>
        <v>1.004132231</v>
      </c>
      <c r="F499" s="10">
        <f t="shared" si="5"/>
        <v>0.9958847737</v>
      </c>
      <c r="G499" s="5">
        <f t="shared" si="6"/>
        <v>0</v>
      </c>
      <c r="H499" s="8">
        <f t="shared" si="7"/>
        <v>140.5294588</v>
      </c>
      <c r="J499" s="8" t="str">
        <f t="shared" si="8"/>
        <v/>
      </c>
    </row>
    <row r="500">
      <c r="A500" s="9">
        <f>IFERROR(__xludf.DUMMYFUNCTION("""COMPUTED_VALUE"""),43306.70833333333)</f>
        <v>43306.70833</v>
      </c>
      <c r="B500" s="8">
        <f>IFERROR(__xludf.DUMMYFUNCTION("""COMPUTED_VALUE"""),72.8)</f>
        <v>72.8</v>
      </c>
      <c r="C500" s="9">
        <f>IFERROR(__xludf.DUMMYFUNCTION("""COMPUTED_VALUE"""),43306.70833333333)</f>
        <v>43306.70833</v>
      </c>
      <c r="D500" s="8">
        <f>IFERROR(__xludf.DUMMYFUNCTION("""COMPUTED_VALUE"""),73.1)</f>
        <v>73.1</v>
      </c>
      <c r="E500" s="8">
        <f t="shared" si="4"/>
        <v>1.004120879</v>
      </c>
      <c r="F500" s="10">
        <f t="shared" si="5"/>
        <v>0.9958960328</v>
      </c>
      <c r="G500" s="5">
        <f t="shared" si="6"/>
        <v>0</v>
      </c>
      <c r="H500" s="8">
        <f t="shared" si="7"/>
        <v>140.5294588</v>
      </c>
      <c r="J500" s="8" t="str">
        <f t="shared" si="8"/>
        <v/>
      </c>
    </row>
    <row r="501">
      <c r="A501" s="9">
        <f>IFERROR(__xludf.DUMMYFUNCTION("""COMPUTED_VALUE"""),43307.70833333333)</f>
        <v>43307.70833</v>
      </c>
      <c r="B501" s="8">
        <f>IFERROR(__xludf.DUMMYFUNCTION("""COMPUTED_VALUE"""),71.86)</f>
        <v>71.86</v>
      </c>
      <c r="C501" s="9">
        <f>IFERROR(__xludf.DUMMYFUNCTION("""COMPUTED_VALUE"""),43307.70833333333)</f>
        <v>43307.70833</v>
      </c>
      <c r="D501" s="8">
        <f>IFERROR(__xludf.DUMMYFUNCTION("""COMPUTED_VALUE"""),71.7)</f>
        <v>71.7</v>
      </c>
      <c r="E501" s="8">
        <f t="shared" si="4"/>
        <v>0.9977734484</v>
      </c>
      <c r="F501" s="10">
        <f t="shared" si="5"/>
        <v>1.00223152</v>
      </c>
      <c r="G501" s="5">
        <f t="shared" si="6"/>
        <v>0</v>
      </c>
      <c r="H501" s="8">
        <f t="shared" si="7"/>
        <v>140.5294588</v>
      </c>
      <c r="J501" s="8" t="str">
        <f t="shared" si="8"/>
        <v/>
      </c>
    </row>
    <row r="502">
      <c r="A502" s="9">
        <f>IFERROR(__xludf.DUMMYFUNCTION("""COMPUTED_VALUE"""),43308.70833333333)</f>
        <v>43308.70833</v>
      </c>
      <c r="B502" s="8">
        <f>IFERROR(__xludf.DUMMYFUNCTION("""COMPUTED_VALUE"""),70.64)</f>
        <v>70.64</v>
      </c>
      <c r="C502" s="9">
        <f>IFERROR(__xludf.DUMMYFUNCTION("""COMPUTED_VALUE"""),43308.70833333333)</f>
        <v>43308.70833</v>
      </c>
      <c r="D502" s="8">
        <f>IFERROR(__xludf.DUMMYFUNCTION("""COMPUTED_VALUE"""),71.0)</f>
        <v>71</v>
      </c>
      <c r="E502" s="8">
        <f t="shared" si="4"/>
        <v>1.005096263</v>
      </c>
      <c r="F502" s="10">
        <f t="shared" si="5"/>
        <v>0.9949295775</v>
      </c>
      <c r="G502" s="5">
        <f t="shared" si="6"/>
        <v>0</v>
      </c>
      <c r="H502" s="8">
        <f t="shared" si="7"/>
        <v>140.5294588</v>
      </c>
      <c r="J502" s="8" t="str">
        <f t="shared" si="8"/>
        <v/>
      </c>
    </row>
    <row r="503">
      <c r="A503" s="9">
        <f>IFERROR(__xludf.DUMMYFUNCTION("""COMPUTED_VALUE"""),43311.70833333333)</f>
        <v>43311.70833</v>
      </c>
      <c r="B503" s="8">
        <f>IFERROR(__xludf.DUMMYFUNCTION("""COMPUTED_VALUE"""),69.96)</f>
        <v>69.96</v>
      </c>
      <c r="C503" s="9">
        <f>IFERROR(__xludf.DUMMYFUNCTION("""COMPUTED_VALUE"""),43311.70833333333)</f>
        <v>43311.70833</v>
      </c>
      <c r="D503" s="8">
        <f>IFERROR(__xludf.DUMMYFUNCTION("""COMPUTED_VALUE"""),70.3)</f>
        <v>70.3</v>
      </c>
      <c r="E503" s="8">
        <f t="shared" si="4"/>
        <v>1.00485992</v>
      </c>
      <c r="F503" s="10">
        <f t="shared" si="5"/>
        <v>0.9951635846</v>
      </c>
      <c r="G503" s="5">
        <f t="shared" si="6"/>
        <v>0</v>
      </c>
      <c r="H503" s="8">
        <f t="shared" si="7"/>
        <v>140.5294588</v>
      </c>
      <c r="J503" s="8" t="str">
        <f t="shared" si="8"/>
        <v/>
      </c>
    </row>
    <row r="504">
      <c r="A504" s="9">
        <f>IFERROR(__xludf.DUMMYFUNCTION("""COMPUTED_VALUE"""),43312.70833333333)</f>
        <v>43312.70833</v>
      </c>
      <c r="B504" s="8">
        <f>IFERROR(__xludf.DUMMYFUNCTION("""COMPUTED_VALUE"""),68.88)</f>
        <v>68.88</v>
      </c>
      <c r="C504" s="9">
        <f>IFERROR(__xludf.DUMMYFUNCTION("""COMPUTED_VALUE"""),43312.70833333333)</f>
        <v>43312.70833</v>
      </c>
      <c r="D504" s="8">
        <f>IFERROR(__xludf.DUMMYFUNCTION("""COMPUTED_VALUE"""),69.5)</f>
        <v>69.5</v>
      </c>
      <c r="E504" s="8">
        <f t="shared" si="4"/>
        <v>1.009001161</v>
      </c>
      <c r="F504" s="10">
        <f t="shared" si="5"/>
        <v>0.9910791367</v>
      </c>
      <c r="G504" s="5">
        <f t="shared" si="6"/>
        <v>0</v>
      </c>
      <c r="H504" s="8">
        <f t="shared" si="7"/>
        <v>140.5294588</v>
      </c>
      <c r="J504" s="8" t="str">
        <f t="shared" si="8"/>
        <v/>
      </c>
    </row>
    <row r="505">
      <c r="A505" s="9">
        <f>IFERROR(__xludf.DUMMYFUNCTION("""COMPUTED_VALUE"""),43313.70833333333)</f>
        <v>43313.70833</v>
      </c>
      <c r="B505" s="8">
        <f>IFERROR(__xludf.DUMMYFUNCTION("""COMPUTED_VALUE"""),70.02)</f>
        <v>70.02</v>
      </c>
      <c r="C505" s="9">
        <f>IFERROR(__xludf.DUMMYFUNCTION("""COMPUTED_VALUE"""),43313.70833333333)</f>
        <v>43313.70833</v>
      </c>
      <c r="D505" s="8">
        <f>IFERROR(__xludf.DUMMYFUNCTION("""COMPUTED_VALUE"""),70.6)</f>
        <v>70.6</v>
      </c>
      <c r="E505" s="8">
        <f t="shared" si="4"/>
        <v>1.008283348</v>
      </c>
      <c r="F505" s="10">
        <f t="shared" si="5"/>
        <v>0.9917847025</v>
      </c>
      <c r="G505" s="5">
        <f t="shared" si="6"/>
        <v>0</v>
      </c>
      <c r="H505" s="8">
        <f t="shared" si="7"/>
        <v>140.5294588</v>
      </c>
      <c r="J505" s="8" t="str">
        <f t="shared" si="8"/>
        <v/>
      </c>
    </row>
    <row r="506">
      <c r="A506" s="9">
        <f>IFERROR(__xludf.DUMMYFUNCTION("""COMPUTED_VALUE"""),43314.70833333333)</f>
        <v>43314.70833</v>
      </c>
      <c r="B506" s="8">
        <f>IFERROR(__xludf.DUMMYFUNCTION("""COMPUTED_VALUE"""),69.56)</f>
        <v>69.56</v>
      </c>
      <c r="C506" s="9">
        <f>IFERROR(__xludf.DUMMYFUNCTION("""COMPUTED_VALUE"""),43314.70833333333)</f>
        <v>43314.70833</v>
      </c>
      <c r="D506" s="8">
        <f>IFERROR(__xludf.DUMMYFUNCTION("""COMPUTED_VALUE"""),71.3)</f>
        <v>71.3</v>
      </c>
      <c r="E506" s="8">
        <f t="shared" si="4"/>
        <v>1.025014376</v>
      </c>
      <c r="F506" s="10">
        <f t="shared" si="5"/>
        <v>0.9755960729</v>
      </c>
      <c r="G506" s="5">
        <f t="shared" si="6"/>
        <v>144.0447155</v>
      </c>
      <c r="H506" s="8">
        <f t="shared" si="7"/>
        <v>0</v>
      </c>
      <c r="J506" s="8" t="str">
        <f t="shared" si="8"/>
        <v/>
      </c>
    </row>
    <row r="507">
      <c r="A507" s="9">
        <f>IFERROR(__xludf.DUMMYFUNCTION("""COMPUTED_VALUE"""),43315.70833333333)</f>
        <v>43315.70833</v>
      </c>
      <c r="B507" s="8">
        <f>IFERROR(__xludf.DUMMYFUNCTION("""COMPUTED_VALUE"""),70.68)</f>
        <v>70.68</v>
      </c>
      <c r="C507" s="9">
        <f>IFERROR(__xludf.DUMMYFUNCTION("""COMPUTED_VALUE"""),43315.70833333333)</f>
        <v>43315.70833</v>
      </c>
      <c r="D507" s="8">
        <f>IFERROR(__xludf.DUMMYFUNCTION("""COMPUTED_VALUE"""),70.5)</f>
        <v>70.5</v>
      </c>
      <c r="E507" s="8">
        <f t="shared" si="4"/>
        <v>0.9974533107</v>
      </c>
      <c r="F507" s="10">
        <f t="shared" si="5"/>
        <v>1.002553191</v>
      </c>
      <c r="G507" s="5">
        <f t="shared" si="6"/>
        <v>0</v>
      </c>
      <c r="H507" s="8">
        <f t="shared" si="7"/>
        <v>144.4124893</v>
      </c>
      <c r="J507" s="8" t="str">
        <f t="shared" si="8"/>
        <v/>
      </c>
    </row>
    <row r="508">
      <c r="A508" s="9">
        <f>IFERROR(__xludf.DUMMYFUNCTION("""COMPUTED_VALUE"""),43318.70833333333)</f>
        <v>43318.70833</v>
      </c>
      <c r="B508" s="8">
        <f>IFERROR(__xludf.DUMMYFUNCTION("""COMPUTED_VALUE"""),70.98)</f>
        <v>70.98</v>
      </c>
      <c r="C508" s="9">
        <f>IFERROR(__xludf.DUMMYFUNCTION("""COMPUTED_VALUE"""),43318.70833333333)</f>
        <v>43318.70833</v>
      </c>
      <c r="D508" s="8">
        <f>IFERROR(__xludf.DUMMYFUNCTION("""COMPUTED_VALUE"""),70.4)</f>
        <v>70.4</v>
      </c>
      <c r="E508" s="8">
        <f t="shared" si="4"/>
        <v>0.9918286841</v>
      </c>
      <c r="F508" s="10">
        <f t="shared" si="5"/>
        <v>1.008238636</v>
      </c>
      <c r="G508" s="5">
        <f t="shared" si="6"/>
        <v>0</v>
      </c>
      <c r="H508" s="8">
        <f t="shared" si="7"/>
        <v>144.4124893</v>
      </c>
      <c r="J508" s="8" t="str">
        <f t="shared" si="8"/>
        <v/>
      </c>
    </row>
    <row r="509">
      <c r="A509" s="9">
        <f>IFERROR(__xludf.DUMMYFUNCTION("""COMPUTED_VALUE"""),43319.70833333333)</f>
        <v>43319.70833</v>
      </c>
      <c r="B509" s="8">
        <f>IFERROR(__xludf.DUMMYFUNCTION("""COMPUTED_VALUE"""),71.14)</f>
        <v>71.14</v>
      </c>
      <c r="C509" s="9">
        <f>IFERROR(__xludf.DUMMYFUNCTION("""COMPUTED_VALUE"""),43319.70833333333)</f>
        <v>43319.70833</v>
      </c>
      <c r="D509" s="8">
        <f>IFERROR(__xludf.DUMMYFUNCTION("""COMPUTED_VALUE"""),71.4)</f>
        <v>71.4</v>
      </c>
      <c r="E509" s="8">
        <f t="shared" si="4"/>
        <v>1.003654765</v>
      </c>
      <c r="F509" s="10">
        <f t="shared" si="5"/>
        <v>0.9963585434</v>
      </c>
      <c r="G509" s="5">
        <f t="shared" si="6"/>
        <v>0</v>
      </c>
      <c r="H509" s="8">
        <f t="shared" si="7"/>
        <v>144.4124893</v>
      </c>
      <c r="J509" s="8" t="str">
        <f t="shared" si="8"/>
        <v/>
      </c>
    </row>
    <row r="510">
      <c r="A510" s="9">
        <f>IFERROR(__xludf.DUMMYFUNCTION("""COMPUTED_VALUE"""),43320.70833333333)</f>
        <v>43320.70833</v>
      </c>
      <c r="B510" s="8">
        <f>IFERROR(__xludf.DUMMYFUNCTION("""COMPUTED_VALUE"""),71.8)</f>
        <v>71.8</v>
      </c>
      <c r="C510" s="9">
        <f>IFERROR(__xludf.DUMMYFUNCTION("""COMPUTED_VALUE"""),43320.70833333333)</f>
        <v>43320.70833</v>
      </c>
      <c r="D510" s="8">
        <f>IFERROR(__xludf.DUMMYFUNCTION("""COMPUTED_VALUE"""),71.9)</f>
        <v>71.9</v>
      </c>
      <c r="E510" s="8">
        <f t="shared" si="4"/>
        <v>1.001392758</v>
      </c>
      <c r="F510" s="10">
        <f t="shared" si="5"/>
        <v>0.9986091794</v>
      </c>
      <c r="G510" s="5">
        <f t="shared" si="6"/>
        <v>0</v>
      </c>
      <c r="H510" s="8">
        <f t="shared" si="7"/>
        <v>144.4124893</v>
      </c>
      <c r="J510" s="8" t="str">
        <f t="shared" si="8"/>
        <v/>
      </c>
    </row>
    <row r="511">
      <c r="A511" s="9">
        <f>IFERROR(__xludf.DUMMYFUNCTION("""COMPUTED_VALUE"""),43321.70833333333)</f>
        <v>43321.70833</v>
      </c>
      <c r="B511" s="8">
        <f>IFERROR(__xludf.DUMMYFUNCTION("""COMPUTED_VALUE"""),71.78)</f>
        <v>71.78</v>
      </c>
      <c r="C511" s="9">
        <f>IFERROR(__xludf.DUMMYFUNCTION("""COMPUTED_VALUE"""),43321.70833333333)</f>
        <v>43321.70833</v>
      </c>
      <c r="D511" s="8">
        <f>IFERROR(__xludf.DUMMYFUNCTION("""COMPUTED_VALUE"""),71.9)</f>
        <v>71.9</v>
      </c>
      <c r="E511" s="8">
        <f t="shared" si="4"/>
        <v>1.001671775</v>
      </c>
      <c r="F511" s="10">
        <f t="shared" si="5"/>
        <v>0.9983310153</v>
      </c>
      <c r="G511" s="5">
        <f t="shared" si="6"/>
        <v>0</v>
      </c>
      <c r="H511" s="8">
        <f t="shared" si="7"/>
        <v>144.4124893</v>
      </c>
      <c r="J511" s="8" t="str">
        <f t="shared" si="8"/>
        <v/>
      </c>
    </row>
    <row r="512">
      <c r="A512" s="9">
        <f>IFERROR(__xludf.DUMMYFUNCTION("""COMPUTED_VALUE"""),43322.70833333333)</f>
        <v>43322.70833</v>
      </c>
      <c r="B512" s="8">
        <f>IFERROR(__xludf.DUMMYFUNCTION("""COMPUTED_VALUE"""),71.3)</f>
        <v>71.3</v>
      </c>
      <c r="C512" s="9">
        <f>IFERROR(__xludf.DUMMYFUNCTION("""COMPUTED_VALUE"""),43322.70833333333)</f>
        <v>43322.70833</v>
      </c>
      <c r="D512" s="8">
        <f>IFERROR(__xludf.DUMMYFUNCTION("""COMPUTED_VALUE"""),71.0)</f>
        <v>71</v>
      </c>
      <c r="E512" s="8">
        <f t="shared" si="4"/>
        <v>0.9957924264</v>
      </c>
      <c r="F512" s="10">
        <f t="shared" si="5"/>
        <v>1.004225352</v>
      </c>
      <c r="G512" s="5">
        <f t="shared" si="6"/>
        <v>0</v>
      </c>
      <c r="H512" s="8">
        <f t="shared" si="7"/>
        <v>144.4124893</v>
      </c>
      <c r="J512" s="8" t="str">
        <f t="shared" si="8"/>
        <v/>
      </c>
    </row>
    <row r="513">
      <c r="A513" s="9">
        <f>IFERROR(__xludf.DUMMYFUNCTION("""COMPUTED_VALUE"""),43325.70833333333)</f>
        <v>43325.70833</v>
      </c>
      <c r="B513" s="8">
        <f>IFERROR(__xludf.DUMMYFUNCTION("""COMPUTED_VALUE"""),71.2)</f>
        <v>71.2</v>
      </c>
      <c r="C513" s="9">
        <f>IFERROR(__xludf.DUMMYFUNCTION("""COMPUTED_VALUE"""),43325.70833333333)</f>
        <v>43325.70833</v>
      </c>
      <c r="D513" s="8">
        <f>IFERROR(__xludf.DUMMYFUNCTION("""COMPUTED_VALUE"""),71.0)</f>
        <v>71</v>
      </c>
      <c r="E513" s="8">
        <f t="shared" si="4"/>
        <v>0.9971910112</v>
      </c>
      <c r="F513" s="10">
        <f t="shared" si="5"/>
        <v>1.002816901</v>
      </c>
      <c r="G513" s="5">
        <f t="shared" si="6"/>
        <v>0</v>
      </c>
      <c r="H513" s="8">
        <f t="shared" si="7"/>
        <v>144.4124893</v>
      </c>
      <c r="J513" s="8" t="str">
        <f t="shared" si="8"/>
        <v/>
      </c>
    </row>
    <row r="514">
      <c r="A514" s="9">
        <f>IFERROR(__xludf.DUMMYFUNCTION("""COMPUTED_VALUE"""),43326.70833333333)</f>
        <v>43326.70833</v>
      </c>
      <c r="B514" s="8">
        <f>IFERROR(__xludf.DUMMYFUNCTION("""COMPUTED_VALUE"""),71.3)</f>
        <v>71.3</v>
      </c>
      <c r="C514" s="9">
        <f>IFERROR(__xludf.DUMMYFUNCTION("""COMPUTED_VALUE"""),43326.70833333333)</f>
        <v>43326.70833</v>
      </c>
      <c r="D514" s="8">
        <f>IFERROR(__xludf.DUMMYFUNCTION("""COMPUTED_VALUE"""),71.3)</f>
        <v>71.3</v>
      </c>
      <c r="E514" s="8">
        <f t="shared" si="4"/>
        <v>1</v>
      </c>
      <c r="F514" s="10">
        <f t="shared" si="5"/>
        <v>1</v>
      </c>
      <c r="G514" s="5">
        <f t="shared" si="6"/>
        <v>0</v>
      </c>
      <c r="H514" s="8">
        <f t="shared" si="7"/>
        <v>144.4124893</v>
      </c>
      <c r="J514" s="8" t="str">
        <f t="shared" si="8"/>
        <v/>
      </c>
    </row>
    <row r="515">
      <c r="A515" s="9">
        <f>IFERROR(__xludf.DUMMYFUNCTION("""COMPUTED_VALUE"""),43327.70833333333)</f>
        <v>43327.70833</v>
      </c>
      <c r="B515" s="8">
        <f>IFERROR(__xludf.DUMMYFUNCTION("""COMPUTED_VALUE"""),70.82)</f>
        <v>70.82</v>
      </c>
      <c r="C515" s="9">
        <f>IFERROR(__xludf.DUMMYFUNCTION("""COMPUTED_VALUE"""),43327.70833333333)</f>
        <v>43327.70833</v>
      </c>
      <c r="D515" s="8">
        <f>IFERROR(__xludf.DUMMYFUNCTION("""COMPUTED_VALUE"""),70.7)</f>
        <v>70.7</v>
      </c>
      <c r="E515" s="8">
        <f t="shared" si="4"/>
        <v>0.9983055634</v>
      </c>
      <c r="F515" s="10">
        <f t="shared" si="5"/>
        <v>1.001697313</v>
      </c>
      <c r="G515" s="5">
        <f t="shared" si="6"/>
        <v>0</v>
      </c>
      <c r="H515" s="8">
        <f t="shared" si="7"/>
        <v>144.4124893</v>
      </c>
      <c r="J515" s="8" t="str">
        <f t="shared" si="8"/>
        <v/>
      </c>
    </row>
    <row r="516">
      <c r="A516" s="9">
        <f>IFERROR(__xludf.DUMMYFUNCTION("""COMPUTED_VALUE"""),43328.70833333333)</f>
        <v>43328.70833</v>
      </c>
      <c r="B516" s="8">
        <f>IFERROR(__xludf.DUMMYFUNCTION("""COMPUTED_VALUE"""),71.74)</f>
        <v>71.74</v>
      </c>
      <c r="C516" s="9">
        <f>IFERROR(__xludf.DUMMYFUNCTION("""COMPUTED_VALUE"""),43328.70833333333)</f>
        <v>43328.70833</v>
      </c>
      <c r="D516" s="8">
        <f>IFERROR(__xludf.DUMMYFUNCTION("""COMPUTED_VALUE"""),71.7)</f>
        <v>71.7</v>
      </c>
      <c r="E516" s="8">
        <f t="shared" si="4"/>
        <v>0.999442431</v>
      </c>
      <c r="F516" s="10">
        <f t="shared" si="5"/>
        <v>1.00055788</v>
      </c>
      <c r="G516" s="5">
        <f t="shared" si="6"/>
        <v>0</v>
      </c>
      <c r="H516" s="8">
        <f t="shared" si="7"/>
        <v>144.4124893</v>
      </c>
      <c r="J516" s="8" t="str">
        <f t="shared" si="8"/>
        <v/>
      </c>
    </row>
    <row r="517">
      <c r="A517" s="9">
        <f>IFERROR(__xludf.DUMMYFUNCTION("""COMPUTED_VALUE"""),43329.70833333333)</f>
        <v>43329.70833</v>
      </c>
      <c r="B517" s="8">
        <f>IFERROR(__xludf.DUMMYFUNCTION("""COMPUTED_VALUE"""),71.92)</f>
        <v>71.92</v>
      </c>
      <c r="C517" s="9">
        <f>IFERROR(__xludf.DUMMYFUNCTION("""COMPUTED_VALUE"""),43329.70833333333)</f>
        <v>43329.70833</v>
      </c>
      <c r="D517" s="8">
        <f>IFERROR(__xludf.DUMMYFUNCTION("""COMPUTED_VALUE"""),71.4)</f>
        <v>71.4</v>
      </c>
      <c r="E517" s="8">
        <f t="shared" si="4"/>
        <v>0.9927697442</v>
      </c>
      <c r="F517" s="10">
        <f t="shared" si="5"/>
        <v>1.007282913</v>
      </c>
      <c r="G517" s="5">
        <f t="shared" si="6"/>
        <v>0</v>
      </c>
      <c r="H517" s="8">
        <f t="shared" si="7"/>
        <v>144.4124893</v>
      </c>
      <c r="J517" s="8" t="str">
        <f t="shared" si="8"/>
        <v/>
      </c>
    </row>
    <row r="518">
      <c r="A518" s="9">
        <f>IFERROR(__xludf.DUMMYFUNCTION("""COMPUTED_VALUE"""),43332.70833333333)</f>
        <v>43332.70833</v>
      </c>
      <c r="B518" s="8">
        <f>IFERROR(__xludf.DUMMYFUNCTION("""COMPUTED_VALUE"""),72.78)</f>
        <v>72.78</v>
      </c>
      <c r="C518" s="9">
        <f>IFERROR(__xludf.DUMMYFUNCTION("""COMPUTED_VALUE"""),43332.70833333333)</f>
        <v>43332.70833</v>
      </c>
      <c r="D518" s="8">
        <f>IFERROR(__xludf.DUMMYFUNCTION("""COMPUTED_VALUE"""),72.8)</f>
        <v>72.8</v>
      </c>
      <c r="E518" s="8">
        <f t="shared" si="4"/>
        <v>1.000274801</v>
      </c>
      <c r="F518" s="10">
        <f t="shared" si="5"/>
        <v>0.9997252747</v>
      </c>
      <c r="G518" s="5">
        <f t="shared" si="6"/>
        <v>0</v>
      </c>
      <c r="H518" s="8">
        <f t="shared" si="7"/>
        <v>144.4124893</v>
      </c>
      <c r="J518" s="8" t="str">
        <f t="shared" si="8"/>
        <v/>
      </c>
    </row>
    <row r="519">
      <c r="A519" s="9">
        <f>IFERROR(__xludf.DUMMYFUNCTION("""COMPUTED_VALUE"""),43333.70833333333)</f>
        <v>43333.70833</v>
      </c>
      <c r="B519" s="8">
        <f>IFERROR(__xludf.DUMMYFUNCTION("""COMPUTED_VALUE"""),73.96)</f>
        <v>73.96</v>
      </c>
      <c r="C519" s="9">
        <f>IFERROR(__xludf.DUMMYFUNCTION("""COMPUTED_VALUE"""),43333.70833333333)</f>
        <v>43333.70833</v>
      </c>
      <c r="D519" s="8">
        <f>IFERROR(__xludf.DUMMYFUNCTION("""COMPUTED_VALUE"""),74.0)</f>
        <v>74</v>
      </c>
      <c r="E519" s="8">
        <f t="shared" si="4"/>
        <v>1.000540833</v>
      </c>
      <c r="F519" s="10">
        <f t="shared" si="5"/>
        <v>0.9994594595</v>
      </c>
      <c r="G519" s="5">
        <f t="shared" si="6"/>
        <v>0</v>
      </c>
      <c r="H519" s="8">
        <f t="shared" si="7"/>
        <v>144.4124893</v>
      </c>
      <c r="J519" s="8" t="str">
        <f t="shared" si="8"/>
        <v/>
      </c>
    </row>
    <row r="520">
      <c r="A520" s="9">
        <f>IFERROR(__xludf.DUMMYFUNCTION("""COMPUTED_VALUE"""),43334.70833333333)</f>
        <v>43334.70833</v>
      </c>
      <c r="B520" s="8">
        <f>IFERROR(__xludf.DUMMYFUNCTION("""COMPUTED_VALUE"""),74.42)</f>
        <v>74.42</v>
      </c>
      <c r="C520" s="9">
        <f>IFERROR(__xludf.DUMMYFUNCTION("""COMPUTED_VALUE"""),43334.70833333333)</f>
        <v>43334.70833</v>
      </c>
      <c r="D520" s="8">
        <f>IFERROR(__xludf.DUMMYFUNCTION("""COMPUTED_VALUE"""),74.1)</f>
        <v>74.1</v>
      </c>
      <c r="E520" s="8">
        <f t="shared" si="4"/>
        <v>0.9957000806</v>
      </c>
      <c r="F520" s="10">
        <f t="shared" si="5"/>
        <v>1.004318489</v>
      </c>
      <c r="G520" s="5">
        <f t="shared" si="6"/>
        <v>0</v>
      </c>
      <c r="H520" s="8">
        <f t="shared" si="7"/>
        <v>144.4124893</v>
      </c>
      <c r="J520" s="8" t="str">
        <f t="shared" si="8"/>
        <v/>
      </c>
    </row>
    <row r="521">
      <c r="A521" s="9">
        <f>IFERROR(__xludf.DUMMYFUNCTION("""COMPUTED_VALUE"""),43335.70833333333)</f>
        <v>43335.70833</v>
      </c>
      <c r="B521" s="8">
        <f>IFERROR(__xludf.DUMMYFUNCTION("""COMPUTED_VALUE"""),75.68)</f>
        <v>75.68</v>
      </c>
      <c r="C521" s="9">
        <f>IFERROR(__xludf.DUMMYFUNCTION("""COMPUTED_VALUE"""),43335.70833333333)</f>
        <v>43335.70833</v>
      </c>
      <c r="D521" s="8">
        <f>IFERROR(__xludf.DUMMYFUNCTION("""COMPUTED_VALUE"""),76.1)</f>
        <v>76.1</v>
      </c>
      <c r="E521" s="8">
        <f t="shared" si="4"/>
        <v>1.005549683</v>
      </c>
      <c r="F521" s="10">
        <f t="shared" si="5"/>
        <v>0.9944809461</v>
      </c>
      <c r="G521" s="5">
        <f t="shared" si="6"/>
        <v>0</v>
      </c>
      <c r="H521" s="8">
        <f t="shared" si="7"/>
        <v>144.4124893</v>
      </c>
      <c r="J521" s="8" t="str">
        <f t="shared" si="8"/>
        <v/>
      </c>
    </row>
    <row r="522">
      <c r="A522" s="9">
        <f>IFERROR(__xludf.DUMMYFUNCTION("""COMPUTED_VALUE"""),43336.70833333333)</f>
        <v>43336.70833</v>
      </c>
      <c r="B522" s="8">
        <f>IFERROR(__xludf.DUMMYFUNCTION("""COMPUTED_VALUE"""),78.2)</f>
        <v>78.2</v>
      </c>
      <c r="C522" s="9">
        <f>IFERROR(__xludf.DUMMYFUNCTION("""COMPUTED_VALUE"""),43336.70833333333)</f>
        <v>43336.70833</v>
      </c>
      <c r="D522" s="8">
        <f>IFERROR(__xludf.DUMMYFUNCTION("""COMPUTED_VALUE"""),78.2)</f>
        <v>78.2</v>
      </c>
      <c r="E522" s="8">
        <f t="shared" si="4"/>
        <v>1</v>
      </c>
      <c r="F522" s="10">
        <f t="shared" si="5"/>
        <v>1</v>
      </c>
      <c r="G522" s="5">
        <f t="shared" si="6"/>
        <v>0</v>
      </c>
      <c r="H522" s="8">
        <f t="shared" si="7"/>
        <v>144.4124893</v>
      </c>
      <c r="J522" s="8" t="str">
        <f t="shared" si="8"/>
        <v/>
      </c>
    </row>
    <row r="523">
      <c r="A523" s="9">
        <f>IFERROR(__xludf.DUMMYFUNCTION("""COMPUTED_VALUE"""),43339.70833333333)</f>
        <v>43339.70833</v>
      </c>
      <c r="B523" s="8">
        <f>IFERROR(__xludf.DUMMYFUNCTION("""COMPUTED_VALUE"""),78.56)</f>
        <v>78.56</v>
      </c>
      <c r="C523" s="9">
        <f>IFERROR(__xludf.DUMMYFUNCTION("""COMPUTED_VALUE"""),43339.70833333333)</f>
        <v>43339.70833</v>
      </c>
      <c r="D523" s="8">
        <f>IFERROR(__xludf.DUMMYFUNCTION("""COMPUTED_VALUE"""),78.6)</f>
        <v>78.6</v>
      </c>
      <c r="E523" s="8">
        <f t="shared" si="4"/>
        <v>1.000509165</v>
      </c>
      <c r="F523" s="10">
        <f t="shared" si="5"/>
        <v>0.9994910941</v>
      </c>
      <c r="G523" s="5">
        <f t="shared" si="6"/>
        <v>0</v>
      </c>
      <c r="H523" s="8">
        <f t="shared" si="7"/>
        <v>144.4124893</v>
      </c>
      <c r="J523" s="8" t="str">
        <f t="shared" si="8"/>
        <v/>
      </c>
    </row>
    <row r="524">
      <c r="A524" s="9">
        <f>IFERROR(__xludf.DUMMYFUNCTION("""COMPUTED_VALUE"""),43340.70833333333)</f>
        <v>43340.70833</v>
      </c>
      <c r="B524" s="8">
        <f>IFERROR(__xludf.DUMMYFUNCTION("""COMPUTED_VALUE"""),78.7)</f>
        <v>78.7</v>
      </c>
      <c r="C524" s="9">
        <f>IFERROR(__xludf.DUMMYFUNCTION("""COMPUTED_VALUE"""),43340.70833333333)</f>
        <v>43340.70833</v>
      </c>
      <c r="D524" s="8">
        <f>IFERROR(__xludf.DUMMYFUNCTION("""COMPUTED_VALUE"""),78.9)</f>
        <v>78.9</v>
      </c>
      <c r="E524" s="8">
        <f t="shared" si="4"/>
        <v>1.002541296</v>
      </c>
      <c r="F524" s="10">
        <f t="shared" si="5"/>
        <v>0.9974651458</v>
      </c>
      <c r="G524" s="5">
        <f t="shared" si="6"/>
        <v>0</v>
      </c>
      <c r="H524" s="8">
        <f t="shared" si="7"/>
        <v>144.4124893</v>
      </c>
      <c r="J524" s="8" t="str">
        <f t="shared" si="8"/>
        <v/>
      </c>
    </row>
    <row r="525">
      <c r="A525" s="9">
        <f>IFERROR(__xludf.DUMMYFUNCTION("""COMPUTED_VALUE"""),43341.70833333333)</f>
        <v>43341.70833</v>
      </c>
      <c r="B525" s="8">
        <f>IFERROR(__xludf.DUMMYFUNCTION("""COMPUTED_VALUE"""),78.76)</f>
        <v>78.76</v>
      </c>
      <c r="C525" s="9">
        <f>IFERROR(__xludf.DUMMYFUNCTION("""COMPUTED_VALUE"""),43341.70833333333)</f>
        <v>43341.70833</v>
      </c>
      <c r="D525" s="8">
        <f>IFERROR(__xludf.DUMMYFUNCTION("""COMPUTED_VALUE"""),79.0)</f>
        <v>79</v>
      </c>
      <c r="E525" s="8">
        <f t="shared" si="4"/>
        <v>1.003047232</v>
      </c>
      <c r="F525" s="10">
        <f t="shared" si="5"/>
        <v>0.9969620253</v>
      </c>
      <c r="G525" s="5">
        <f t="shared" si="6"/>
        <v>0</v>
      </c>
      <c r="H525" s="8">
        <f t="shared" si="7"/>
        <v>144.4124893</v>
      </c>
      <c r="J525" s="8" t="str">
        <f t="shared" si="8"/>
        <v/>
      </c>
    </row>
    <row r="526">
      <c r="A526" s="9">
        <f>IFERROR(__xludf.DUMMYFUNCTION("""COMPUTED_VALUE"""),43342.70833333333)</f>
        <v>43342.70833</v>
      </c>
      <c r="B526" s="8">
        <f>IFERROR(__xludf.DUMMYFUNCTION("""COMPUTED_VALUE"""),77.58)</f>
        <v>77.58</v>
      </c>
      <c r="C526" s="9">
        <f>IFERROR(__xludf.DUMMYFUNCTION("""COMPUTED_VALUE"""),43342.70833333333)</f>
        <v>43342.70833</v>
      </c>
      <c r="D526" s="8">
        <f>IFERROR(__xludf.DUMMYFUNCTION("""COMPUTED_VALUE"""),77.2)</f>
        <v>77.2</v>
      </c>
      <c r="E526" s="8">
        <f t="shared" si="4"/>
        <v>0.9951018304</v>
      </c>
      <c r="F526" s="10">
        <f t="shared" si="5"/>
        <v>1.00492228</v>
      </c>
      <c r="G526" s="5">
        <f t="shared" si="6"/>
        <v>0</v>
      </c>
      <c r="H526" s="8">
        <f t="shared" si="7"/>
        <v>144.4124893</v>
      </c>
      <c r="J526" s="8" t="str">
        <f t="shared" si="8"/>
        <v/>
      </c>
    </row>
    <row r="527">
      <c r="A527" s="9">
        <f>IFERROR(__xludf.DUMMYFUNCTION("""COMPUTED_VALUE"""),43343.70833333333)</f>
        <v>43343.70833</v>
      </c>
      <c r="B527" s="8">
        <f>IFERROR(__xludf.DUMMYFUNCTION("""COMPUTED_VALUE"""),77.14)</f>
        <v>77.14</v>
      </c>
      <c r="C527" s="9">
        <f>IFERROR(__xludf.DUMMYFUNCTION("""COMPUTED_VALUE"""),43343.70833333333)</f>
        <v>43343.70833</v>
      </c>
      <c r="D527" s="8">
        <f>IFERROR(__xludf.DUMMYFUNCTION("""COMPUTED_VALUE"""),76.8)</f>
        <v>76.8</v>
      </c>
      <c r="E527" s="8">
        <f t="shared" si="4"/>
        <v>0.9955924293</v>
      </c>
      <c r="F527" s="10">
        <f t="shared" si="5"/>
        <v>1.004427083</v>
      </c>
      <c r="G527" s="5">
        <f t="shared" si="6"/>
        <v>0</v>
      </c>
      <c r="H527" s="8">
        <f t="shared" si="7"/>
        <v>144.4124893</v>
      </c>
      <c r="J527" s="8" t="str">
        <f t="shared" si="8"/>
        <v/>
      </c>
    </row>
    <row r="528">
      <c r="A528" s="9">
        <f>IFERROR(__xludf.DUMMYFUNCTION("""COMPUTED_VALUE"""),43346.70833333333)</f>
        <v>43346.70833</v>
      </c>
      <c r="B528" s="8">
        <f>IFERROR(__xludf.DUMMYFUNCTION("""COMPUTED_VALUE"""),77.86)</f>
        <v>77.86</v>
      </c>
      <c r="C528" s="9">
        <f>IFERROR(__xludf.DUMMYFUNCTION("""COMPUTED_VALUE"""),43346.70833333333)</f>
        <v>43346.70833</v>
      </c>
      <c r="D528" s="8">
        <f>IFERROR(__xludf.DUMMYFUNCTION("""COMPUTED_VALUE"""),78.0)</f>
        <v>78</v>
      </c>
      <c r="E528" s="8">
        <f t="shared" si="4"/>
        <v>1.001798099</v>
      </c>
      <c r="F528" s="10">
        <f t="shared" si="5"/>
        <v>0.9982051282</v>
      </c>
      <c r="G528" s="5">
        <f t="shared" si="6"/>
        <v>0</v>
      </c>
      <c r="H528" s="8">
        <f t="shared" si="7"/>
        <v>144.4124893</v>
      </c>
      <c r="J528" s="8" t="str">
        <f t="shared" si="8"/>
        <v/>
      </c>
    </row>
    <row r="529">
      <c r="A529" s="9">
        <f>IFERROR(__xludf.DUMMYFUNCTION("""COMPUTED_VALUE"""),43347.70833333333)</f>
        <v>43347.70833</v>
      </c>
      <c r="B529" s="8">
        <f>IFERROR(__xludf.DUMMYFUNCTION("""COMPUTED_VALUE"""),77.64)</f>
        <v>77.64</v>
      </c>
      <c r="C529" s="9">
        <f>IFERROR(__xludf.DUMMYFUNCTION("""COMPUTED_VALUE"""),43347.70833333333)</f>
        <v>43347.70833</v>
      </c>
      <c r="D529" s="8">
        <f>IFERROR(__xludf.DUMMYFUNCTION("""COMPUTED_VALUE"""),77.6)</f>
        <v>77.6</v>
      </c>
      <c r="E529" s="8">
        <f t="shared" si="4"/>
        <v>0.9994848016</v>
      </c>
      <c r="F529" s="10">
        <f t="shared" si="5"/>
        <v>1.000515464</v>
      </c>
      <c r="G529" s="5">
        <f t="shared" si="6"/>
        <v>0</v>
      </c>
      <c r="H529" s="8">
        <f t="shared" si="7"/>
        <v>144.4124893</v>
      </c>
      <c r="J529" s="8" t="str">
        <f t="shared" si="8"/>
        <v/>
      </c>
    </row>
    <row r="530">
      <c r="A530" s="9">
        <f>IFERROR(__xludf.DUMMYFUNCTION("""COMPUTED_VALUE"""),43348.70833333333)</f>
        <v>43348.70833</v>
      </c>
      <c r="B530" s="8">
        <f>IFERROR(__xludf.DUMMYFUNCTION("""COMPUTED_VALUE"""),76.34)</f>
        <v>76.34</v>
      </c>
      <c r="C530" s="9">
        <f>IFERROR(__xludf.DUMMYFUNCTION("""COMPUTED_VALUE"""),43348.70833333333)</f>
        <v>43348.70833</v>
      </c>
      <c r="D530" s="8">
        <f>IFERROR(__xludf.DUMMYFUNCTION("""COMPUTED_VALUE"""),75.8)</f>
        <v>75.8</v>
      </c>
      <c r="E530" s="8">
        <f t="shared" si="4"/>
        <v>0.992926382</v>
      </c>
      <c r="F530" s="10">
        <f t="shared" si="5"/>
        <v>1.007124011</v>
      </c>
      <c r="G530" s="5">
        <f t="shared" si="6"/>
        <v>0</v>
      </c>
      <c r="H530" s="8">
        <f t="shared" si="7"/>
        <v>144.4124893</v>
      </c>
      <c r="J530" s="8" t="str">
        <f t="shared" si="8"/>
        <v/>
      </c>
    </row>
    <row r="531">
      <c r="A531" s="9">
        <f>IFERROR(__xludf.DUMMYFUNCTION("""COMPUTED_VALUE"""),43349.70833333333)</f>
        <v>43349.70833</v>
      </c>
      <c r="B531" s="8">
        <f>IFERROR(__xludf.DUMMYFUNCTION("""COMPUTED_VALUE"""),78.88)</f>
        <v>78.88</v>
      </c>
      <c r="C531" s="9">
        <f>IFERROR(__xludf.DUMMYFUNCTION("""COMPUTED_VALUE"""),43349.70833333333)</f>
        <v>43349.70833</v>
      </c>
      <c r="D531" s="8">
        <f>IFERROR(__xludf.DUMMYFUNCTION("""COMPUTED_VALUE"""),78.3)</f>
        <v>78.3</v>
      </c>
      <c r="E531" s="8">
        <f t="shared" si="4"/>
        <v>0.9926470588</v>
      </c>
      <c r="F531" s="10">
        <f t="shared" si="5"/>
        <v>1.007407407</v>
      </c>
      <c r="G531" s="5">
        <f t="shared" si="6"/>
        <v>0</v>
      </c>
      <c r="H531" s="8">
        <f t="shared" si="7"/>
        <v>144.4124893</v>
      </c>
      <c r="J531" s="8" t="str">
        <f t="shared" si="8"/>
        <v/>
      </c>
    </row>
    <row r="532">
      <c r="A532" s="9">
        <f>IFERROR(__xludf.DUMMYFUNCTION("""COMPUTED_VALUE"""),43350.70833333333)</f>
        <v>43350.70833</v>
      </c>
      <c r="B532" s="8">
        <f>IFERROR(__xludf.DUMMYFUNCTION("""COMPUTED_VALUE"""),78.52)</f>
        <v>78.52</v>
      </c>
      <c r="C532" s="9">
        <f>IFERROR(__xludf.DUMMYFUNCTION("""COMPUTED_VALUE"""),43350.70833333333)</f>
        <v>43350.70833</v>
      </c>
      <c r="D532" s="8">
        <f>IFERROR(__xludf.DUMMYFUNCTION("""COMPUTED_VALUE"""),77.9)</f>
        <v>77.9</v>
      </c>
      <c r="E532" s="8">
        <f t="shared" si="4"/>
        <v>0.9921039226</v>
      </c>
      <c r="F532" s="10">
        <f t="shared" si="5"/>
        <v>1.007958922</v>
      </c>
      <c r="G532" s="5">
        <f t="shared" si="6"/>
        <v>0</v>
      </c>
      <c r="H532" s="8">
        <f t="shared" si="7"/>
        <v>144.4124893</v>
      </c>
      <c r="J532" s="8" t="str">
        <f t="shared" si="8"/>
        <v/>
      </c>
    </row>
    <row r="533">
      <c r="A533" s="9">
        <f>IFERROR(__xludf.DUMMYFUNCTION("""COMPUTED_VALUE"""),43353.70833333333)</f>
        <v>43353.70833</v>
      </c>
      <c r="B533" s="8">
        <f>IFERROR(__xludf.DUMMYFUNCTION("""COMPUTED_VALUE"""),77.64)</f>
        <v>77.64</v>
      </c>
      <c r="C533" s="9">
        <f>IFERROR(__xludf.DUMMYFUNCTION("""COMPUTED_VALUE"""),43353.70833333333)</f>
        <v>43353.70833</v>
      </c>
      <c r="D533" s="8">
        <f>IFERROR(__xludf.DUMMYFUNCTION("""COMPUTED_VALUE"""),77.5)</f>
        <v>77.5</v>
      </c>
      <c r="E533" s="8">
        <f t="shared" si="4"/>
        <v>0.9981968058</v>
      </c>
      <c r="F533" s="10">
        <f t="shared" si="5"/>
        <v>1.001806452</v>
      </c>
      <c r="G533" s="5">
        <f t="shared" si="6"/>
        <v>0</v>
      </c>
      <c r="H533" s="8">
        <f t="shared" si="7"/>
        <v>144.4124893</v>
      </c>
      <c r="J533" s="8" t="str">
        <f t="shared" si="8"/>
        <v/>
      </c>
    </row>
    <row r="534">
      <c r="A534" s="9">
        <f>IFERROR(__xludf.DUMMYFUNCTION("""COMPUTED_VALUE"""),43354.70833333333)</f>
        <v>43354.70833</v>
      </c>
      <c r="B534" s="8">
        <f>IFERROR(__xludf.DUMMYFUNCTION("""COMPUTED_VALUE"""),77.64)</f>
        <v>77.64</v>
      </c>
      <c r="C534" s="9">
        <f>IFERROR(__xludf.DUMMYFUNCTION("""COMPUTED_VALUE"""),43354.70833333333)</f>
        <v>43354.70833</v>
      </c>
      <c r="D534" s="8">
        <f>IFERROR(__xludf.DUMMYFUNCTION("""COMPUTED_VALUE"""),78.4)</f>
        <v>78.4</v>
      </c>
      <c r="E534" s="8">
        <f t="shared" si="4"/>
        <v>1.009788769</v>
      </c>
      <c r="F534" s="10">
        <f t="shared" si="5"/>
        <v>0.9903061224</v>
      </c>
      <c r="G534" s="5">
        <f t="shared" si="6"/>
        <v>0</v>
      </c>
      <c r="H534" s="8">
        <f t="shared" si="7"/>
        <v>144.4124893</v>
      </c>
      <c r="J534" s="8" t="str">
        <f t="shared" si="8"/>
        <v/>
      </c>
    </row>
    <row r="535">
      <c r="A535" s="9">
        <f>IFERROR(__xludf.DUMMYFUNCTION("""COMPUTED_VALUE"""),43355.70833333333)</f>
        <v>43355.70833</v>
      </c>
      <c r="B535" s="8">
        <f>IFERROR(__xludf.DUMMYFUNCTION("""COMPUTED_VALUE"""),76.5)</f>
        <v>76.5</v>
      </c>
      <c r="C535" s="9">
        <f>IFERROR(__xludf.DUMMYFUNCTION("""COMPUTED_VALUE"""),43355.70833333333)</f>
        <v>43355.70833</v>
      </c>
      <c r="D535" s="8">
        <f>IFERROR(__xludf.DUMMYFUNCTION("""COMPUTED_VALUE"""),77.9)</f>
        <v>77.9</v>
      </c>
      <c r="E535" s="8">
        <f t="shared" si="4"/>
        <v>1.018300654</v>
      </c>
      <c r="F535" s="10">
        <f t="shared" si="5"/>
        <v>0.9820282413</v>
      </c>
      <c r="G535" s="5">
        <f t="shared" si="6"/>
        <v>147.0553322</v>
      </c>
      <c r="H535" s="8">
        <f t="shared" si="7"/>
        <v>0</v>
      </c>
      <c r="J535" s="8" t="str">
        <f t="shared" si="8"/>
        <v/>
      </c>
    </row>
    <row r="536">
      <c r="A536" s="9">
        <f>IFERROR(__xludf.DUMMYFUNCTION("""COMPUTED_VALUE"""),43356.70833333333)</f>
        <v>43356.70833</v>
      </c>
      <c r="B536" s="8">
        <f>IFERROR(__xludf.DUMMYFUNCTION("""COMPUTED_VALUE"""),77.66)</f>
        <v>77.66</v>
      </c>
      <c r="C536" s="9">
        <f>IFERROR(__xludf.DUMMYFUNCTION("""COMPUTED_VALUE"""),43356.70833333333)</f>
        <v>43356.70833</v>
      </c>
      <c r="D536" s="8">
        <f>IFERROR(__xludf.DUMMYFUNCTION("""COMPUTED_VALUE"""),78.7)</f>
        <v>78.7</v>
      </c>
      <c r="E536" s="8">
        <f t="shared" si="4"/>
        <v>1.013391707</v>
      </c>
      <c r="F536" s="10">
        <f t="shared" si="5"/>
        <v>0.9867852605</v>
      </c>
      <c r="G536" s="5">
        <f t="shared" si="6"/>
        <v>147.0553322</v>
      </c>
      <c r="H536" s="8">
        <f t="shared" si="7"/>
        <v>0</v>
      </c>
      <c r="J536" s="8" t="str">
        <f t="shared" si="8"/>
        <v/>
      </c>
    </row>
    <row r="537">
      <c r="A537" s="9">
        <f>IFERROR(__xludf.DUMMYFUNCTION("""COMPUTED_VALUE"""),43357.70833333333)</f>
        <v>43357.70833</v>
      </c>
      <c r="B537" s="8">
        <f>IFERROR(__xludf.DUMMYFUNCTION("""COMPUTED_VALUE"""),78.22)</f>
        <v>78.22</v>
      </c>
      <c r="C537" s="9">
        <f>IFERROR(__xludf.DUMMYFUNCTION("""COMPUTED_VALUE"""),43357.70833333333)</f>
        <v>43357.70833</v>
      </c>
      <c r="D537" s="8">
        <f>IFERROR(__xludf.DUMMYFUNCTION("""COMPUTED_VALUE"""),79.0)</f>
        <v>79</v>
      </c>
      <c r="E537" s="8">
        <f t="shared" si="4"/>
        <v>1.009971874</v>
      </c>
      <c r="F537" s="10">
        <f t="shared" si="5"/>
        <v>0.9901265823</v>
      </c>
      <c r="G537" s="5">
        <f t="shared" si="6"/>
        <v>147.0553322</v>
      </c>
      <c r="H537" s="8">
        <f t="shared" si="7"/>
        <v>0</v>
      </c>
      <c r="J537" s="8" t="str">
        <f t="shared" si="8"/>
        <v/>
      </c>
    </row>
    <row r="538">
      <c r="A538" s="9">
        <f>IFERROR(__xludf.DUMMYFUNCTION("""COMPUTED_VALUE"""),43360.70833333333)</f>
        <v>43360.70833</v>
      </c>
      <c r="B538" s="8">
        <f>IFERROR(__xludf.DUMMYFUNCTION("""COMPUTED_VALUE"""),77.0)</f>
        <v>77</v>
      </c>
      <c r="C538" s="9">
        <f>IFERROR(__xludf.DUMMYFUNCTION("""COMPUTED_VALUE"""),43360.70833333333)</f>
        <v>43360.70833</v>
      </c>
      <c r="D538" s="8">
        <f>IFERROR(__xludf.DUMMYFUNCTION("""COMPUTED_VALUE"""),77.7)</f>
        <v>77.7</v>
      </c>
      <c r="E538" s="8">
        <f t="shared" si="4"/>
        <v>1.009090909</v>
      </c>
      <c r="F538" s="10">
        <f t="shared" si="5"/>
        <v>0.990990991</v>
      </c>
      <c r="G538" s="5">
        <f t="shared" si="6"/>
        <v>147.0553322</v>
      </c>
      <c r="H538" s="8">
        <f t="shared" si="7"/>
        <v>0</v>
      </c>
      <c r="J538" s="8" t="str">
        <f t="shared" si="8"/>
        <v/>
      </c>
    </row>
    <row r="539">
      <c r="A539" s="9">
        <f>IFERROR(__xludf.DUMMYFUNCTION("""COMPUTED_VALUE"""),43361.70833333333)</f>
        <v>43361.70833</v>
      </c>
      <c r="B539" s="8">
        <f>IFERROR(__xludf.DUMMYFUNCTION("""COMPUTED_VALUE"""),77.74)</f>
        <v>77.74</v>
      </c>
      <c r="C539" s="9">
        <f>IFERROR(__xludf.DUMMYFUNCTION("""COMPUTED_VALUE"""),43361.70833333333)</f>
        <v>43361.70833</v>
      </c>
      <c r="D539" s="8">
        <f>IFERROR(__xludf.DUMMYFUNCTION("""COMPUTED_VALUE"""),78.0)</f>
        <v>78</v>
      </c>
      <c r="E539" s="8">
        <f t="shared" si="4"/>
        <v>1.003344482</v>
      </c>
      <c r="F539" s="10">
        <f t="shared" si="5"/>
        <v>0.9966666667</v>
      </c>
      <c r="G539" s="5">
        <f t="shared" si="6"/>
        <v>147.0553322</v>
      </c>
      <c r="H539" s="8">
        <f t="shared" si="7"/>
        <v>0</v>
      </c>
      <c r="J539" s="8" t="str">
        <f t="shared" si="8"/>
        <v/>
      </c>
    </row>
    <row r="540">
      <c r="A540" s="9">
        <f>IFERROR(__xludf.DUMMYFUNCTION("""COMPUTED_VALUE"""),43362.70833333333)</f>
        <v>43362.70833</v>
      </c>
      <c r="B540" s="8">
        <f>IFERROR(__xludf.DUMMYFUNCTION("""COMPUTED_VALUE"""),77.86)</f>
        <v>77.86</v>
      </c>
      <c r="C540" s="9">
        <f>IFERROR(__xludf.DUMMYFUNCTION("""COMPUTED_VALUE"""),43362.70833333333)</f>
        <v>43362.70833</v>
      </c>
      <c r="D540" s="8">
        <f>IFERROR(__xludf.DUMMYFUNCTION("""COMPUTED_VALUE"""),78.4)</f>
        <v>78.4</v>
      </c>
      <c r="E540" s="8">
        <f t="shared" si="4"/>
        <v>1.006935525</v>
      </c>
      <c r="F540" s="10">
        <f t="shared" si="5"/>
        <v>0.9931122449</v>
      </c>
      <c r="G540" s="5">
        <f t="shared" si="6"/>
        <v>147.0553322</v>
      </c>
      <c r="H540" s="8">
        <f t="shared" si="7"/>
        <v>0</v>
      </c>
      <c r="J540" s="8" t="str">
        <f t="shared" si="8"/>
        <v/>
      </c>
    </row>
    <row r="541">
      <c r="A541" s="9">
        <f>IFERROR(__xludf.DUMMYFUNCTION("""COMPUTED_VALUE"""),43363.70833333333)</f>
        <v>43363.70833</v>
      </c>
      <c r="B541" s="8">
        <f>IFERROR(__xludf.DUMMYFUNCTION("""COMPUTED_VALUE"""),77.06)</f>
        <v>77.06</v>
      </c>
      <c r="C541" s="9">
        <f>IFERROR(__xludf.DUMMYFUNCTION("""COMPUTED_VALUE"""),43363.70833333333)</f>
        <v>43363.70833</v>
      </c>
      <c r="D541" s="8">
        <f>IFERROR(__xludf.DUMMYFUNCTION("""COMPUTED_VALUE"""),77.8)</f>
        <v>77.8</v>
      </c>
      <c r="E541" s="8">
        <f t="shared" si="4"/>
        <v>1.009602907</v>
      </c>
      <c r="F541" s="10">
        <f t="shared" si="5"/>
        <v>0.9904884319</v>
      </c>
      <c r="G541" s="5">
        <f t="shared" si="6"/>
        <v>147.0553322</v>
      </c>
      <c r="H541" s="8">
        <f t="shared" si="7"/>
        <v>0</v>
      </c>
      <c r="J541" s="8" t="str">
        <f t="shared" si="8"/>
        <v/>
      </c>
    </row>
    <row r="542">
      <c r="A542" s="9">
        <f>IFERROR(__xludf.DUMMYFUNCTION("""COMPUTED_VALUE"""),43364.70833333333)</f>
        <v>43364.70833</v>
      </c>
      <c r="B542" s="8">
        <f>IFERROR(__xludf.DUMMYFUNCTION("""COMPUTED_VALUE"""),77.62)</f>
        <v>77.62</v>
      </c>
      <c r="C542" s="9">
        <f>IFERROR(__xludf.DUMMYFUNCTION("""COMPUTED_VALUE"""),43364.70833333333)</f>
        <v>43364.70833</v>
      </c>
      <c r="D542" s="8">
        <f>IFERROR(__xludf.DUMMYFUNCTION("""COMPUTED_VALUE"""),79.2)</f>
        <v>79.2</v>
      </c>
      <c r="E542" s="8">
        <f t="shared" si="4"/>
        <v>1.020355578</v>
      </c>
      <c r="F542" s="10">
        <f t="shared" si="5"/>
        <v>0.9800505051</v>
      </c>
      <c r="G542" s="5">
        <f t="shared" si="6"/>
        <v>147.0553322</v>
      </c>
      <c r="H542" s="8">
        <f t="shared" si="7"/>
        <v>0</v>
      </c>
      <c r="J542" s="8" t="str">
        <f t="shared" si="8"/>
        <v/>
      </c>
    </row>
    <row r="543">
      <c r="A543" s="9">
        <f>IFERROR(__xludf.DUMMYFUNCTION("""COMPUTED_VALUE"""),43367.70833333333)</f>
        <v>43367.70833</v>
      </c>
      <c r="B543" s="8">
        <f>IFERROR(__xludf.DUMMYFUNCTION("""COMPUTED_VALUE"""),78.8)</f>
        <v>78.8</v>
      </c>
      <c r="C543" s="9">
        <f>IFERROR(__xludf.DUMMYFUNCTION("""COMPUTED_VALUE"""),43367.70833333333)</f>
        <v>43367.70833</v>
      </c>
      <c r="D543" s="8">
        <f>IFERROR(__xludf.DUMMYFUNCTION("""COMPUTED_VALUE"""),80.6)</f>
        <v>80.6</v>
      </c>
      <c r="E543" s="8">
        <f t="shared" si="4"/>
        <v>1.02284264</v>
      </c>
      <c r="F543" s="10">
        <f t="shared" si="5"/>
        <v>0.9776674938</v>
      </c>
      <c r="G543" s="5">
        <f t="shared" si="6"/>
        <v>147.0553322</v>
      </c>
      <c r="H543" s="8">
        <f t="shared" si="7"/>
        <v>0</v>
      </c>
      <c r="J543" s="8" t="str">
        <f t="shared" si="8"/>
        <v/>
      </c>
    </row>
    <row r="544">
      <c r="A544" s="9">
        <f>IFERROR(__xludf.DUMMYFUNCTION("""COMPUTED_VALUE"""),43368.70833333333)</f>
        <v>43368.70833</v>
      </c>
      <c r="B544" s="8">
        <f>IFERROR(__xludf.DUMMYFUNCTION("""COMPUTED_VALUE"""),80.08)</f>
        <v>80.08</v>
      </c>
      <c r="C544" s="9">
        <f>IFERROR(__xludf.DUMMYFUNCTION("""COMPUTED_VALUE"""),43368.70833333333)</f>
        <v>43368.70833</v>
      </c>
      <c r="D544" s="8">
        <f>IFERROR(__xludf.DUMMYFUNCTION("""COMPUTED_VALUE"""),82.0)</f>
        <v>82</v>
      </c>
      <c r="E544" s="8">
        <f t="shared" si="4"/>
        <v>1.023976024</v>
      </c>
      <c r="F544" s="10">
        <f t="shared" si="5"/>
        <v>0.9765853659</v>
      </c>
      <c r="G544" s="5">
        <f t="shared" si="6"/>
        <v>147.0553322</v>
      </c>
      <c r="H544" s="8">
        <f t="shared" si="7"/>
        <v>0</v>
      </c>
      <c r="J544" s="8" t="str">
        <f t="shared" si="8"/>
        <v/>
      </c>
    </row>
    <row r="545">
      <c r="A545" s="9">
        <f>IFERROR(__xludf.DUMMYFUNCTION("""COMPUTED_VALUE"""),43369.70833333333)</f>
        <v>43369.70833</v>
      </c>
      <c r="B545" s="8">
        <f>IFERROR(__xludf.DUMMYFUNCTION("""COMPUTED_VALUE"""),79.5)</f>
        <v>79.5</v>
      </c>
      <c r="C545" s="9">
        <f>IFERROR(__xludf.DUMMYFUNCTION("""COMPUTED_VALUE"""),43369.70833333333)</f>
        <v>43369.70833</v>
      </c>
      <c r="D545" s="8">
        <f>IFERROR(__xludf.DUMMYFUNCTION("""COMPUTED_VALUE"""),81.0)</f>
        <v>81</v>
      </c>
      <c r="E545" s="8">
        <f t="shared" si="4"/>
        <v>1.018867925</v>
      </c>
      <c r="F545" s="10">
        <f t="shared" si="5"/>
        <v>0.9814814815</v>
      </c>
      <c r="G545" s="5">
        <f t="shared" si="6"/>
        <v>147.0553322</v>
      </c>
      <c r="H545" s="8">
        <f t="shared" si="7"/>
        <v>0</v>
      </c>
      <c r="J545" s="8" t="str">
        <f t="shared" si="8"/>
        <v/>
      </c>
    </row>
    <row r="546">
      <c r="A546" s="9">
        <f>IFERROR(__xludf.DUMMYFUNCTION("""COMPUTED_VALUE"""),43370.70833333333)</f>
        <v>43370.70833</v>
      </c>
      <c r="B546" s="8">
        <f>IFERROR(__xludf.DUMMYFUNCTION("""COMPUTED_VALUE"""),79.76)</f>
        <v>79.76</v>
      </c>
      <c r="C546" s="9">
        <f>IFERROR(__xludf.DUMMYFUNCTION("""COMPUTED_VALUE"""),43370.70833333333)</f>
        <v>43370.70833</v>
      </c>
      <c r="D546" s="8">
        <f>IFERROR(__xludf.DUMMYFUNCTION("""COMPUTED_VALUE"""),81.2)</f>
        <v>81.2</v>
      </c>
      <c r="E546" s="8">
        <f t="shared" si="4"/>
        <v>1.018054162</v>
      </c>
      <c r="F546" s="10">
        <f t="shared" si="5"/>
        <v>0.9822660099</v>
      </c>
      <c r="G546" s="5">
        <f t="shared" si="6"/>
        <v>147.0553322</v>
      </c>
      <c r="H546" s="8">
        <f t="shared" si="7"/>
        <v>0</v>
      </c>
      <c r="J546" s="8" t="str">
        <f t="shared" si="8"/>
        <v/>
      </c>
    </row>
    <row r="547">
      <c r="A547" s="9">
        <f>IFERROR(__xludf.DUMMYFUNCTION("""COMPUTED_VALUE"""),43371.70833333333)</f>
        <v>43371.70833</v>
      </c>
      <c r="B547" s="8">
        <f>IFERROR(__xludf.DUMMYFUNCTION("""COMPUTED_VALUE"""),78.88)</f>
        <v>78.88</v>
      </c>
      <c r="C547" s="9">
        <f>IFERROR(__xludf.DUMMYFUNCTION("""COMPUTED_VALUE"""),43371.70833333333)</f>
        <v>43371.70833</v>
      </c>
      <c r="D547" s="8">
        <f>IFERROR(__xludf.DUMMYFUNCTION("""COMPUTED_VALUE"""),80.6)</f>
        <v>80.6</v>
      </c>
      <c r="E547" s="8">
        <f t="shared" si="4"/>
        <v>1.021805274</v>
      </c>
      <c r="F547" s="10">
        <f t="shared" si="5"/>
        <v>0.9786600496</v>
      </c>
      <c r="G547" s="5">
        <f t="shared" si="6"/>
        <v>147.0553322</v>
      </c>
      <c r="H547" s="8">
        <f t="shared" si="7"/>
        <v>0</v>
      </c>
      <c r="J547" s="8" t="str">
        <f t="shared" si="8"/>
        <v/>
      </c>
    </row>
    <row r="548">
      <c r="A548" s="9">
        <f>IFERROR(__xludf.DUMMYFUNCTION("""COMPUTED_VALUE"""),43374.70833333333)</f>
        <v>43374.70833</v>
      </c>
      <c r="B548" s="8">
        <f>IFERROR(__xludf.DUMMYFUNCTION("""COMPUTED_VALUE"""),79.62)</f>
        <v>79.62</v>
      </c>
      <c r="C548" s="9">
        <f>IFERROR(__xludf.DUMMYFUNCTION("""COMPUTED_VALUE"""),43374.70833333333)</f>
        <v>43374.70833</v>
      </c>
      <c r="D548" s="8">
        <f>IFERROR(__xludf.DUMMYFUNCTION("""COMPUTED_VALUE"""),81.0)</f>
        <v>81</v>
      </c>
      <c r="E548" s="8">
        <f t="shared" si="4"/>
        <v>1.017332329</v>
      </c>
      <c r="F548" s="10">
        <f t="shared" si="5"/>
        <v>0.982962963</v>
      </c>
      <c r="G548" s="5">
        <f t="shared" si="6"/>
        <v>147.0553322</v>
      </c>
      <c r="H548" s="8">
        <f t="shared" si="7"/>
        <v>0</v>
      </c>
      <c r="J548" s="8" t="str">
        <f t="shared" si="8"/>
        <v/>
      </c>
    </row>
    <row r="549">
      <c r="A549" s="9">
        <f>IFERROR(__xludf.DUMMYFUNCTION("""COMPUTED_VALUE"""),43375.70833333333)</f>
        <v>43375.70833</v>
      </c>
      <c r="B549" s="8">
        <f>IFERROR(__xludf.DUMMYFUNCTION("""COMPUTED_VALUE"""),79.48)</f>
        <v>79.48</v>
      </c>
      <c r="C549" s="9">
        <f>IFERROR(__xludf.DUMMYFUNCTION("""COMPUTED_VALUE"""),43375.70833333333)</f>
        <v>43375.70833</v>
      </c>
      <c r="D549" s="8">
        <f>IFERROR(__xludf.DUMMYFUNCTION("""COMPUTED_VALUE"""),80.1)</f>
        <v>80.1</v>
      </c>
      <c r="E549" s="8">
        <f t="shared" si="4"/>
        <v>1.007800705</v>
      </c>
      <c r="F549" s="10">
        <f t="shared" si="5"/>
        <v>0.9922596754</v>
      </c>
      <c r="G549" s="5">
        <f t="shared" si="6"/>
        <v>147.0553322</v>
      </c>
      <c r="H549" s="8">
        <f t="shared" si="7"/>
        <v>0</v>
      </c>
      <c r="J549" s="8" t="str">
        <f t="shared" si="8"/>
        <v/>
      </c>
    </row>
    <row r="550">
      <c r="A550" s="9">
        <f>IFERROR(__xludf.DUMMYFUNCTION("""COMPUTED_VALUE"""),43376.70833333333)</f>
        <v>43376.70833</v>
      </c>
      <c r="B550" s="8">
        <f>IFERROR(__xludf.DUMMYFUNCTION("""COMPUTED_VALUE"""),80.3)</f>
        <v>80.3</v>
      </c>
      <c r="C550" s="9">
        <f>IFERROR(__xludf.DUMMYFUNCTION("""COMPUTED_VALUE"""),43376.70833333333)</f>
        <v>43376.70833</v>
      </c>
      <c r="D550" s="8">
        <f>IFERROR(__xludf.DUMMYFUNCTION("""COMPUTED_VALUE"""),81.4)</f>
        <v>81.4</v>
      </c>
      <c r="E550" s="8">
        <f t="shared" si="4"/>
        <v>1.01369863</v>
      </c>
      <c r="F550" s="10">
        <f t="shared" si="5"/>
        <v>0.9864864865</v>
      </c>
      <c r="G550" s="5">
        <f t="shared" si="6"/>
        <v>147.0553322</v>
      </c>
      <c r="H550" s="8">
        <f t="shared" si="7"/>
        <v>0</v>
      </c>
      <c r="J550" s="8" t="str">
        <f t="shared" si="8"/>
        <v/>
      </c>
    </row>
    <row r="551">
      <c r="A551" s="9">
        <f>IFERROR(__xludf.DUMMYFUNCTION("""COMPUTED_VALUE"""),43377.70833333333)</f>
        <v>43377.70833</v>
      </c>
      <c r="B551" s="8">
        <f>IFERROR(__xludf.DUMMYFUNCTION("""COMPUTED_VALUE"""),80.62)</f>
        <v>80.62</v>
      </c>
      <c r="C551" s="9">
        <f>IFERROR(__xludf.DUMMYFUNCTION("""COMPUTED_VALUE"""),43377.70833333333)</f>
        <v>43377.70833</v>
      </c>
      <c r="D551" s="8">
        <f>IFERROR(__xludf.DUMMYFUNCTION("""COMPUTED_VALUE"""),80.7)</f>
        <v>80.7</v>
      </c>
      <c r="E551" s="8">
        <f t="shared" si="4"/>
        <v>1.00099231</v>
      </c>
      <c r="F551" s="10">
        <f t="shared" si="5"/>
        <v>0.9990086741</v>
      </c>
      <c r="G551" s="5">
        <f t="shared" si="6"/>
        <v>147.0553322</v>
      </c>
      <c r="H551" s="8">
        <f t="shared" si="7"/>
        <v>0</v>
      </c>
      <c r="J551" s="8" t="str">
        <f t="shared" si="8"/>
        <v/>
      </c>
    </row>
    <row r="552">
      <c r="A552" s="9">
        <f>IFERROR(__xludf.DUMMYFUNCTION("""COMPUTED_VALUE"""),43378.70833333333)</f>
        <v>43378.70833</v>
      </c>
      <c r="B552" s="8">
        <f>IFERROR(__xludf.DUMMYFUNCTION("""COMPUTED_VALUE"""),78.8)</f>
        <v>78.8</v>
      </c>
      <c r="C552" s="9">
        <f>IFERROR(__xludf.DUMMYFUNCTION("""COMPUTED_VALUE"""),43378.70833333333)</f>
        <v>43378.70833</v>
      </c>
      <c r="D552" s="8">
        <f>IFERROR(__xludf.DUMMYFUNCTION("""COMPUTED_VALUE"""),78.9)</f>
        <v>78.9</v>
      </c>
      <c r="E552" s="8">
        <f t="shared" si="4"/>
        <v>1.001269036</v>
      </c>
      <c r="F552" s="10">
        <f t="shared" si="5"/>
        <v>0.9987325729</v>
      </c>
      <c r="G552" s="5">
        <f t="shared" si="6"/>
        <v>147.0553322</v>
      </c>
      <c r="H552" s="8">
        <f t="shared" si="7"/>
        <v>0</v>
      </c>
      <c r="J552" s="8" t="str">
        <f t="shared" si="8"/>
        <v/>
      </c>
    </row>
    <row r="553">
      <c r="A553" s="9">
        <f>IFERROR(__xludf.DUMMYFUNCTION("""COMPUTED_VALUE"""),43381.70833333333)</f>
        <v>43381.70833</v>
      </c>
      <c r="B553" s="8">
        <f>IFERROR(__xludf.DUMMYFUNCTION("""COMPUTED_VALUE"""),77.92)</f>
        <v>77.92</v>
      </c>
      <c r="C553" s="9">
        <f>IFERROR(__xludf.DUMMYFUNCTION("""COMPUTED_VALUE"""),43381.70833333333)</f>
        <v>43381.70833</v>
      </c>
      <c r="D553" s="8">
        <f>IFERROR(__xludf.DUMMYFUNCTION("""COMPUTED_VALUE"""),78.4)</f>
        <v>78.4</v>
      </c>
      <c r="E553" s="8">
        <f t="shared" si="4"/>
        <v>1.006160164</v>
      </c>
      <c r="F553" s="10">
        <f t="shared" si="5"/>
        <v>0.993877551</v>
      </c>
      <c r="G553" s="5">
        <f t="shared" si="6"/>
        <v>147.0553322</v>
      </c>
      <c r="H553" s="8">
        <f t="shared" si="7"/>
        <v>0</v>
      </c>
      <c r="J553" s="8" t="str">
        <f t="shared" si="8"/>
        <v/>
      </c>
    </row>
    <row r="554">
      <c r="A554" s="9">
        <f>IFERROR(__xludf.DUMMYFUNCTION("""COMPUTED_VALUE"""),43382.70833333333)</f>
        <v>43382.70833</v>
      </c>
      <c r="B554" s="8">
        <f>IFERROR(__xludf.DUMMYFUNCTION("""COMPUTED_VALUE"""),79.62)</f>
        <v>79.62</v>
      </c>
      <c r="C554" s="9">
        <f>IFERROR(__xludf.DUMMYFUNCTION("""COMPUTED_VALUE"""),43382.70833333333)</f>
        <v>43382.70833</v>
      </c>
      <c r="D554" s="8">
        <f>IFERROR(__xludf.DUMMYFUNCTION("""COMPUTED_VALUE"""),79.9)</f>
        <v>79.9</v>
      </c>
      <c r="E554" s="8">
        <f t="shared" si="4"/>
        <v>1.003516704</v>
      </c>
      <c r="F554" s="10">
        <f t="shared" si="5"/>
        <v>0.9964956195</v>
      </c>
      <c r="G554" s="5">
        <f t="shared" si="6"/>
        <v>147.0553322</v>
      </c>
      <c r="H554" s="8">
        <f t="shared" si="7"/>
        <v>0</v>
      </c>
      <c r="J554" s="8" t="str">
        <f t="shared" si="8"/>
        <v/>
      </c>
    </row>
    <row r="555">
      <c r="A555" s="9">
        <f>IFERROR(__xludf.DUMMYFUNCTION("""COMPUTED_VALUE"""),43383.70833333333)</f>
        <v>43383.70833</v>
      </c>
      <c r="B555" s="8">
        <f>IFERROR(__xludf.DUMMYFUNCTION("""COMPUTED_VALUE"""),77.44)</f>
        <v>77.44</v>
      </c>
      <c r="C555" s="9">
        <f>IFERROR(__xludf.DUMMYFUNCTION("""COMPUTED_VALUE"""),43383.70833333333)</f>
        <v>43383.70833</v>
      </c>
      <c r="D555" s="8">
        <f>IFERROR(__xludf.DUMMYFUNCTION("""COMPUTED_VALUE"""),77.8)</f>
        <v>77.8</v>
      </c>
      <c r="E555" s="8">
        <f t="shared" si="4"/>
        <v>1.00464876</v>
      </c>
      <c r="F555" s="10">
        <f t="shared" si="5"/>
        <v>0.9953727506</v>
      </c>
      <c r="G555" s="5">
        <f t="shared" si="6"/>
        <v>147.0553322</v>
      </c>
      <c r="H555" s="8">
        <f t="shared" si="7"/>
        <v>0</v>
      </c>
      <c r="J555" s="8" t="str">
        <f t="shared" si="8"/>
        <v/>
      </c>
    </row>
    <row r="556">
      <c r="A556" s="9">
        <f>IFERROR(__xludf.DUMMYFUNCTION("""COMPUTED_VALUE"""),43384.70833333333)</f>
        <v>43384.70833</v>
      </c>
      <c r="B556" s="8">
        <f>IFERROR(__xludf.DUMMYFUNCTION("""COMPUTED_VALUE"""),74.58)</f>
        <v>74.58</v>
      </c>
      <c r="C556" s="9">
        <f>IFERROR(__xludf.DUMMYFUNCTION("""COMPUTED_VALUE"""),43384.70833333333)</f>
        <v>43384.70833</v>
      </c>
      <c r="D556" s="8">
        <f>IFERROR(__xludf.DUMMYFUNCTION("""COMPUTED_VALUE"""),74.3)</f>
        <v>74.3</v>
      </c>
      <c r="E556" s="8">
        <f t="shared" si="4"/>
        <v>0.9962456423</v>
      </c>
      <c r="F556" s="10">
        <f t="shared" si="5"/>
        <v>1.003768506</v>
      </c>
      <c r="G556" s="5">
        <f t="shared" si="6"/>
        <v>0</v>
      </c>
      <c r="H556" s="8">
        <f t="shared" si="7"/>
        <v>147.6095111</v>
      </c>
      <c r="J556" s="8" t="str">
        <f t="shared" si="8"/>
        <v/>
      </c>
    </row>
    <row r="557">
      <c r="A557" s="9">
        <f>IFERROR(__xludf.DUMMYFUNCTION("""COMPUTED_VALUE"""),43385.70833333333)</f>
        <v>43385.70833</v>
      </c>
      <c r="B557" s="8">
        <f>IFERROR(__xludf.DUMMYFUNCTION("""COMPUTED_VALUE"""),73.86)</f>
        <v>73.86</v>
      </c>
      <c r="C557" s="9">
        <f>IFERROR(__xludf.DUMMYFUNCTION("""COMPUTED_VALUE"""),43385.70833333333)</f>
        <v>43385.70833</v>
      </c>
      <c r="D557" s="8">
        <f>IFERROR(__xludf.DUMMYFUNCTION("""COMPUTED_VALUE"""),72.8)</f>
        <v>72.8</v>
      </c>
      <c r="E557" s="8">
        <f t="shared" si="4"/>
        <v>0.9856485242</v>
      </c>
      <c r="F557" s="10">
        <f t="shared" si="5"/>
        <v>1.01456044</v>
      </c>
      <c r="G557" s="5">
        <f t="shared" si="6"/>
        <v>0</v>
      </c>
      <c r="H557" s="8">
        <f t="shared" si="7"/>
        <v>147.6095111</v>
      </c>
      <c r="J557" s="8" t="str">
        <f t="shared" si="8"/>
        <v/>
      </c>
    </row>
    <row r="558">
      <c r="A558" s="9">
        <f>IFERROR(__xludf.DUMMYFUNCTION("""COMPUTED_VALUE"""),43388.70833333333)</f>
        <v>43388.70833</v>
      </c>
      <c r="B558" s="8">
        <f>IFERROR(__xludf.DUMMYFUNCTION("""COMPUTED_VALUE"""),73.84)</f>
        <v>73.84</v>
      </c>
      <c r="C558" s="9">
        <f>IFERROR(__xludf.DUMMYFUNCTION("""COMPUTED_VALUE"""),43388.70833333333)</f>
        <v>43388.70833</v>
      </c>
      <c r="D558" s="8">
        <f>IFERROR(__xludf.DUMMYFUNCTION("""COMPUTED_VALUE"""),74.4)</f>
        <v>74.4</v>
      </c>
      <c r="E558" s="8">
        <f t="shared" si="4"/>
        <v>1.007583965</v>
      </c>
      <c r="F558" s="10">
        <f t="shared" si="5"/>
        <v>0.9924731183</v>
      </c>
      <c r="G558" s="5">
        <f t="shared" si="6"/>
        <v>0</v>
      </c>
      <c r="H558" s="8">
        <f t="shared" si="7"/>
        <v>147.6095111</v>
      </c>
      <c r="J558" s="8" t="str">
        <f t="shared" si="8"/>
        <v/>
      </c>
    </row>
    <row r="559">
      <c r="A559" s="9">
        <f>IFERROR(__xludf.DUMMYFUNCTION("""COMPUTED_VALUE"""),43389.70833333333)</f>
        <v>43389.70833</v>
      </c>
      <c r="B559" s="8">
        <f>IFERROR(__xludf.DUMMYFUNCTION("""COMPUTED_VALUE"""),76.9)</f>
        <v>76.9</v>
      </c>
      <c r="C559" s="9">
        <f>IFERROR(__xludf.DUMMYFUNCTION("""COMPUTED_VALUE"""),43389.70833333333)</f>
        <v>43389.70833</v>
      </c>
      <c r="D559" s="8">
        <f>IFERROR(__xludf.DUMMYFUNCTION("""COMPUTED_VALUE"""),76.7)</f>
        <v>76.7</v>
      </c>
      <c r="E559" s="8">
        <f t="shared" si="4"/>
        <v>0.9973992198</v>
      </c>
      <c r="F559" s="10">
        <f t="shared" si="5"/>
        <v>1.002607562</v>
      </c>
      <c r="G559" s="5">
        <f t="shared" si="6"/>
        <v>0</v>
      </c>
      <c r="H559" s="8">
        <f t="shared" si="7"/>
        <v>147.6095111</v>
      </c>
      <c r="J559" s="8" t="str">
        <f t="shared" si="8"/>
        <v/>
      </c>
    </row>
    <row r="560">
      <c r="A560" s="9">
        <f>IFERROR(__xludf.DUMMYFUNCTION("""COMPUTED_VALUE"""),43390.70833333333)</f>
        <v>43390.70833</v>
      </c>
      <c r="B560" s="8">
        <f>IFERROR(__xludf.DUMMYFUNCTION("""COMPUTED_VALUE"""),78.0)</f>
        <v>78</v>
      </c>
      <c r="C560" s="9">
        <f>IFERROR(__xludf.DUMMYFUNCTION("""COMPUTED_VALUE"""),43390.70833333333)</f>
        <v>43390.70833</v>
      </c>
      <c r="D560" s="8">
        <f>IFERROR(__xludf.DUMMYFUNCTION("""COMPUTED_VALUE"""),78.2)</f>
        <v>78.2</v>
      </c>
      <c r="E560" s="8">
        <f t="shared" si="4"/>
        <v>1.002564103</v>
      </c>
      <c r="F560" s="10">
        <f t="shared" si="5"/>
        <v>0.9974424552</v>
      </c>
      <c r="G560" s="5">
        <f t="shared" si="6"/>
        <v>0</v>
      </c>
      <c r="H560" s="8">
        <f t="shared" si="7"/>
        <v>147.6095111</v>
      </c>
      <c r="J560" s="8" t="str">
        <f t="shared" si="8"/>
        <v/>
      </c>
    </row>
    <row r="561">
      <c r="A561" s="9">
        <f>IFERROR(__xludf.DUMMYFUNCTION("""COMPUTED_VALUE"""),43391.70833333333)</f>
        <v>43391.70833</v>
      </c>
      <c r="B561" s="8">
        <f>IFERROR(__xludf.DUMMYFUNCTION("""COMPUTED_VALUE"""),82.82)</f>
        <v>82.82</v>
      </c>
      <c r="C561" s="9">
        <f>IFERROR(__xludf.DUMMYFUNCTION("""COMPUTED_VALUE"""),43391.70833333333)</f>
        <v>43391.70833</v>
      </c>
      <c r="D561" s="8">
        <f>IFERROR(__xludf.DUMMYFUNCTION("""COMPUTED_VALUE"""),82.9)</f>
        <v>82.9</v>
      </c>
      <c r="E561" s="8">
        <f t="shared" si="4"/>
        <v>1.00096595</v>
      </c>
      <c r="F561" s="10">
        <f t="shared" si="5"/>
        <v>0.9990349819</v>
      </c>
      <c r="G561" s="5">
        <f t="shared" si="6"/>
        <v>0</v>
      </c>
      <c r="H561" s="8">
        <f t="shared" si="7"/>
        <v>147.6095111</v>
      </c>
      <c r="J561" s="8" t="str">
        <f t="shared" si="8"/>
        <v/>
      </c>
    </row>
    <row r="562">
      <c r="A562" s="9">
        <f>IFERROR(__xludf.DUMMYFUNCTION("""COMPUTED_VALUE"""),43392.70833333333)</f>
        <v>43392.70833</v>
      </c>
      <c r="B562" s="8">
        <f>IFERROR(__xludf.DUMMYFUNCTION("""COMPUTED_VALUE"""),84.94)</f>
        <v>84.94</v>
      </c>
      <c r="C562" s="9">
        <f>IFERROR(__xludf.DUMMYFUNCTION("""COMPUTED_VALUE"""),43392.70833333333)</f>
        <v>43392.70833</v>
      </c>
      <c r="D562" s="8">
        <f>IFERROR(__xludf.DUMMYFUNCTION("""COMPUTED_VALUE"""),84.7)</f>
        <v>84.7</v>
      </c>
      <c r="E562" s="8">
        <f t="shared" si="4"/>
        <v>0.9971744761</v>
      </c>
      <c r="F562" s="10">
        <f t="shared" si="5"/>
        <v>1.00283353</v>
      </c>
      <c r="G562" s="5">
        <f t="shared" si="6"/>
        <v>0</v>
      </c>
      <c r="H562" s="8">
        <f t="shared" si="7"/>
        <v>147.6095111</v>
      </c>
      <c r="J562" s="8" t="str">
        <f t="shared" si="8"/>
        <v/>
      </c>
    </row>
    <row r="563">
      <c r="A563" s="9">
        <f>IFERROR(__xludf.DUMMYFUNCTION("""COMPUTED_VALUE"""),43395.70833333333)</f>
        <v>43395.70833</v>
      </c>
      <c r="B563" s="8">
        <f>IFERROR(__xludf.DUMMYFUNCTION("""COMPUTED_VALUE"""),83.66)</f>
        <v>83.66</v>
      </c>
      <c r="C563" s="9">
        <f>IFERROR(__xludf.DUMMYFUNCTION("""COMPUTED_VALUE"""),43395.70833333333)</f>
        <v>43395.70833</v>
      </c>
      <c r="D563" s="8">
        <f>IFERROR(__xludf.DUMMYFUNCTION("""COMPUTED_VALUE"""),83.7)</f>
        <v>83.7</v>
      </c>
      <c r="E563" s="8">
        <f t="shared" si="4"/>
        <v>1.000478126</v>
      </c>
      <c r="F563" s="10">
        <f t="shared" si="5"/>
        <v>0.9995221027</v>
      </c>
      <c r="G563" s="5">
        <f t="shared" si="6"/>
        <v>0</v>
      </c>
      <c r="H563" s="8">
        <f t="shared" si="7"/>
        <v>147.6095111</v>
      </c>
      <c r="J563" s="8" t="str">
        <f t="shared" si="8"/>
        <v/>
      </c>
    </row>
    <row r="564">
      <c r="A564" s="9">
        <f>IFERROR(__xludf.DUMMYFUNCTION("""COMPUTED_VALUE"""),43396.70833333333)</f>
        <v>43396.70833</v>
      </c>
      <c r="B564" s="8">
        <f>IFERROR(__xludf.DUMMYFUNCTION("""COMPUTED_VALUE"""),81.8)</f>
        <v>81.8</v>
      </c>
      <c r="C564" s="9">
        <f>IFERROR(__xludf.DUMMYFUNCTION("""COMPUTED_VALUE"""),43396.70833333333)</f>
        <v>43396.70833</v>
      </c>
      <c r="D564" s="8">
        <f>IFERROR(__xludf.DUMMYFUNCTION("""COMPUTED_VALUE"""),81.0)</f>
        <v>81</v>
      </c>
      <c r="E564" s="8">
        <f t="shared" si="4"/>
        <v>0.9902200489</v>
      </c>
      <c r="F564" s="10">
        <f t="shared" si="5"/>
        <v>1.009876543</v>
      </c>
      <c r="G564" s="5">
        <f t="shared" si="6"/>
        <v>0</v>
      </c>
      <c r="H564" s="8">
        <f t="shared" si="7"/>
        <v>147.6095111</v>
      </c>
      <c r="J564" s="8" t="str">
        <f t="shared" si="8"/>
        <v/>
      </c>
    </row>
    <row r="565">
      <c r="A565" s="9">
        <f>IFERROR(__xludf.DUMMYFUNCTION("""COMPUTED_VALUE"""),43397.70833333333)</f>
        <v>43397.70833</v>
      </c>
      <c r="B565" s="8">
        <f>IFERROR(__xludf.DUMMYFUNCTION("""COMPUTED_VALUE"""),81.5)</f>
        <v>81.5</v>
      </c>
      <c r="C565" s="9">
        <f>IFERROR(__xludf.DUMMYFUNCTION("""COMPUTED_VALUE"""),43397.70833333333)</f>
        <v>43397.70833</v>
      </c>
      <c r="D565" s="8">
        <f>IFERROR(__xludf.DUMMYFUNCTION("""COMPUTED_VALUE"""),81.5)</f>
        <v>81.5</v>
      </c>
      <c r="E565" s="8">
        <f t="shared" si="4"/>
        <v>1</v>
      </c>
      <c r="F565" s="10">
        <f t="shared" si="5"/>
        <v>1</v>
      </c>
      <c r="G565" s="5">
        <f t="shared" si="6"/>
        <v>0</v>
      </c>
      <c r="H565" s="8">
        <f t="shared" si="7"/>
        <v>147.6095111</v>
      </c>
      <c r="J565" s="8" t="str">
        <f t="shared" si="8"/>
        <v/>
      </c>
    </row>
    <row r="566">
      <c r="A566" s="9">
        <f>IFERROR(__xludf.DUMMYFUNCTION("""COMPUTED_VALUE"""),43398.70833333333)</f>
        <v>43398.70833</v>
      </c>
      <c r="B566" s="8">
        <f>IFERROR(__xludf.DUMMYFUNCTION("""COMPUTED_VALUE"""),79.5)</f>
        <v>79.5</v>
      </c>
      <c r="C566" s="9">
        <f>IFERROR(__xludf.DUMMYFUNCTION("""COMPUTED_VALUE"""),43398.70833333333)</f>
        <v>43398.70833</v>
      </c>
      <c r="D566" s="8">
        <f>IFERROR(__xludf.DUMMYFUNCTION("""COMPUTED_VALUE"""),79.5)</f>
        <v>79.5</v>
      </c>
      <c r="E566" s="8">
        <f t="shared" si="4"/>
        <v>1</v>
      </c>
      <c r="F566" s="10">
        <f t="shared" si="5"/>
        <v>1</v>
      </c>
      <c r="G566" s="5">
        <f t="shared" si="6"/>
        <v>0</v>
      </c>
      <c r="H566" s="8">
        <f t="shared" si="7"/>
        <v>147.6095111</v>
      </c>
      <c r="J566" s="8" t="str">
        <f t="shared" si="8"/>
        <v/>
      </c>
    </row>
    <row r="567">
      <c r="A567" s="9">
        <f>IFERROR(__xludf.DUMMYFUNCTION("""COMPUTED_VALUE"""),43399.70833333333)</f>
        <v>43399.70833</v>
      </c>
      <c r="B567" s="8">
        <f>IFERROR(__xludf.DUMMYFUNCTION("""COMPUTED_VALUE"""),78.7)</f>
        <v>78.7</v>
      </c>
      <c r="C567" s="9">
        <f>IFERROR(__xludf.DUMMYFUNCTION("""COMPUTED_VALUE"""),43399.70833333333)</f>
        <v>43399.70833</v>
      </c>
      <c r="D567" s="8">
        <f>IFERROR(__xludf.DUMMYFUNCTION("""COMPUTED_VALUE"""),79.0)</f>
        <v>79</v>
      </c>
      <c r="E567" s="8">
        <f t="shared" si="4"/>
        <v>1.003811944</v>
      </c>
      <c r="F567" s="10">
        <f t="shared" si="5"/>
        <v>0.9962025316</v>
      </c>
      <c r="G567" s="5">
        <f t="shared" si="6"/>
        <v>0</v>
      </c>
      <c r="H567" s="8">
        <f t="shared" si="7"/>
        <v>147.6095111</v>
      </c>
      <c r="J567" s="8" t="str">
        <f t="shared" si="8"/>
        <v/>
      </c>
    </row>
    <row r="568">
      <c r="A568" s="9">
        <f>IFERROR(__xludf.DUMMYFUNCTION("""COMPUTED_VALUE"""),43402.70833333333)</f>
        <v>43402.70833</v>
      </c>
      <c r="B568" s="8">
        <f>IFERROR(__xludf.DUMMYFUNCTION("""COMPUTED_VALUE"""),79.06)</f>
        <v>79.06</v>
      </c>
      <c r="C568" s="9">
        <f>IFERROR(__xludf.DUMMYFUNCTION("""COMPUTED_VALUE"""),43402.70833333333)</f>
        <v>43402.70833</v>
      </c>
      <c r="D568" s="8">
        <f>IFERROR(__xludf.DUMMYFUNCTION("""COMPUTED_VALUE"""),80.0)</f>
        <v>80</v>
      </c>
      <c r="E568" s="8">
        <f t="shared" si="4"/>
        <v>1.011889704</v>
      </c>
      <c r="F568" s="10">
        <f t="shared" si="5"/>
        <v>0.98825</v>
      </c>
      <c r="G568" s="5">
        <f t="shared" si="6"/>
        <v>149.3645445</v>
      </c>
      <c r="H568" s="8">
        <f t="shared" si="7"/>
        <v>0</v>
      </c>
      <c r="J568" s="8" t="str">
        <f t="shared" si="8"/>
        <v/>
      </c>
    </row>
    <row r="569">
      <c r="A569" s="9">
        <f>IFERROR(__xludf.DUMMYFUNCTION("""COMPUTED_VALUE"""),43403.70833333333)</f>
        <v>43403.70833</v>
      </c>
      <c r="B569" s="8">
        <f>IFERROR(__xludf.DUMMYFUNCTION("""COMPUTED_VALUE"""),79.24)</f>
        <v>79.24</v>
      </c>
      <c r="C569" s="9">
        <f>IFERROR(__xludf.DUMMYFUNCTION("""COMPUTED_VALUE"""),43403.70833333333)</f>
        <v>43403.70833</v>
      </c>
      <c r="D569" s="8">
        <f>IFERROR(__xludf.DUMMYFUNCTION("""COMPUTED_VALUE"""),80.3)</f>
        <v>80.3</v>
      </c>
      <c r="E569" s="8">
        <f t="shared" si="4"/>
        <v>1.013377082</v>
      </c>
      <c r="F569" s="10">
        <f t="shared" si="5"/>
        <v>0.9867995019</v>
      </c>
      <c r="G569" s="5">
        <f t="shared" si="6"/>
        <v>149.3645445</v>
      </c>
      <c r="H569" s="8">
        <f t="shared" si="7"/>
        <v>0</v>
      </c>
      <c r="J569" s="8" t="str">
        <f t="shared" si="8"/>
        <v/>
      </c>
    </row>
    <row r="570">
      <c r="A570" s="9">
        <f>IFERROR(__xludf.DUMMYFUNCTION("""COMPUTED_VALUE"""),43404.70833333333)</f>
        <v>43404.70833</v>
      </c>
      <c r="B570" s="8">
        <f>IFERROR(__xludf.DUMMYFUNCTION("""COMPUTED_VALUE"""),79.78)</f>
        <v>79.78</v>
      </c>
      <c r="C570" s="9">
        <f>IFERROR(__xludf.DUMMYFUNCTION("""COMPUTED_VALUE"""),43404.70833333333)</f>
        <v>43404.70833</v>
      </c>
      <c r="D570" s="8">
        <f>IFERROR(__xludf.DUMMYFUNCTION("""COMPUTED_VALUE"""),81.2)</f>
        <v>81.2</v>
      </c>
      <c r="E570" s="8">
        <f t="shared" si="4"/>
        <v>1.017798947</v>
      </c>
      <c r="F570" s="10">
        <f t="shared" si="5"/>
        <v>0.9825123153</v>
      </c>
      <c r="G570" s="5">
        <f t="shared" si="6"/>
        <v>149.3645445</v>
      </c>
      <c r="H570" s="8">
        <f t="shared" si="7"/>
        <v>0</v>
      </c>
      <c r="J570" s="8" t="str">
        <f t="shared" si="8"/>
        <v/>
      </c>
    </row>
    <row r="571">
      <c r="A571" s="9">
        <f>IFERROR(__xludf.DUMMYFUNCTION("""COMPUTED_VALUE"""),43405.70833333333)</f>
        <v>43405.70833</v>
      </c>
      <c r="B571" s="8">
        <f>IFERROR(__xludf.DUMMYFUNCTION("""COMPUTED_VALUE"""),80.06)</f>
        <v>80.06</v>
      </c>
      <c r="C571" s="9">
        <f>IFERROR(__xludf.DUMMYFUNCTION("""COMPUTED_VALUE"""),43405.70833333333)</f>
        <v>43405.70833</v>
      </c>
      <c r="D571" s="8">
        <f>IFERROR(__xludf.DUMMYFUNCTION("""COMPUTED_VALUE"""),81.6)</f>
        <v>81.6</v>
      </c>
      <c r="E571" s="8">
        <f t="shared" si="4"/>
        <v>1.019235573</v>
      </c>
      <c r="F571" s="10">
        <f t="shared" si="5"/>
        <v>0.981127451</v>
      </c>
      <c r="G571" s="5">
        <f t="shared" si="6"/>
        <v>149.3645445</v>
      </c>
      <c r="H571" s="8">
        <f t="shared" si="7"/>
        <v>0</v>
      </c>
      <c r="J571" s="8" t="str">
        <f t="shared" si="8"/>
        <v/>
      </c>
    </row>
    <row r="572">
      <c r="A572" s="9">
        <f>IFERROR(__xludf.DUMMYFUNCTION("""COMPUTED_VALUE"""),43406.70833333333)</f>
        <v>43406.70833</v>
      </c>
      <c r="B572" s="8">
        <f>IFERROR(__xludf.DUMMYFUNCTION("""COMPUTED_VALUE"""),81.0)</f>
        <v>81</v>
      </c>
      <c r="C572" s="9">
        <f>IFERROR(__xludf.DUMMYFUNCTION("""COMPUTED_VALUE"""),43406.70833333333)</f>
        <v>43406.70833</v>
      </c>
      <c r="D572" s="8">
        <f>IFERROR(__xludf.DUMMYFUNCTION("""COMPUTED_VALUE"""),82.0)</f>
        <v>82</v>
      </c>
      <c r="E572" s="8">
        <f t="shared" si="4"/>
        <v>1.012345679</v>
      </c>
      <c r="F572" s="10">
        <f t="shared" si="5"/>
        <v>0.987804878</v>
      </c>
      <c r="G572" s="5">
        <f t="shared" si="6"/>
        <v>149.3645445</v>
      </c>
      <c r="H572" s="8">
        <f t="shared" si="7"/>
        <v>0</v>
      </c>
      <c r="J572" s="8" t="str">
        <f t="shared" si="8"/>
        <v/>
      </c>
    </row>
    <row r="573">
      <c r="A573" s="9">
        <f>IFERROR(__xludf.DUMMYFUNCTION("""COMPUTED_VALUE"""),43409.70833333333)</f>
        <v>43409.70833</v>
      </c>
      <c r="B573" s="8">
        <f>IFERROR(__xludf.DUMMYFUNCTION("""COMPUTED_VALUE"""),81.06)</f>
        <v>81.06</v>
      </c>
      <c r="C573" s="9">
        <f>IFERROR(__xludf.DUMMYFUNCTION("""COMPUTED_VALUE"""),43409.70833333333)</f>
        <v>43409.70833</v>
      </c>
      <c r="D573" s="8">
        <f>IFERROR(__xludf.DUMMYFUNCTION("""COMPUTED_VALUE"""),83.0)</f>
        <v>83</v>
      </c>
      <c r="E573" s="8">
        <f t="shared" si="4"/>
        <v>1.023932889</v>
      </c>
      <c r="F573" s="10">
        <f t="shared" si="5"/>
        <v>0.976626506</v>
      </c>
      <c r="G573" s="5">
        <f t="shared" si="6"/>
        <v>149.3645445</v>
      </c>
      <c r="H573" s="8">
        <f t="shared" si="7"/>
        <v>0</v>
      </c>
      <c r="J573" s="8" t="str">
        <f t="shared" si="8"/>
        <v/>
      </c>
    </row>
    <row r="574">
      <c r="A574" s="9">
        <f>IFERROR(__xludf.DUMMYFUNCTION("""COMPUTED_VALUE"""),43410.70833333333)</f>
        <v>43410.70833</v>
      </c>
      <c r="B574" s="8">
        <f>IFERROR(__xludf.DUMMYFUNCTION("""COMPUTED_VALUE"""),80.92)</f>
        <v>80.92</v>
      </c>
      <c r="C574" s="9">
        <f>IFERROR(__xludf.DUMMYFUNCTION("""COMPUTED_VALUE"""),43410.70833333333)</f>
        <v>43410.70833</v>
      </c>
      <c r="D574" s="8">
        <f>IFERROR(__xludf.DUMMYFUNCTION("""COMPUTED_VALUE"""),82.1)</f>
        <v>82.1</v>
      </c>
      <c r="E574" s="8">
        <f t="shared" si="4"/>
        <v>1.014582304</v>
      </c>
      <c r="F574" s="10">
        <f t="shared" si="5"/>
        <v>0.9856272838</v>
      </c>
      <c r="G574" s="5">
        <f t="shared" si="6"/>
        <v>149.3645445</v>
      </c>
      <c r="H574" s="8">
        <f t="shared" si="7"/>
        <v>0</v>
      </c>
      <c r="J574" s="8" t="str">
        <f t="shared" si="8"/>
        <v/>
      </c>
    </row>
    <row r="575">
      <c r="A575" s="9">
        <f>IFERROR(__xludf.DUMMYFUNCTION("""COMPUTED_VALUE"""),43411.70833333333)</f>
        <v>43411.70833</v>
      </c>
      <c r="B575" s="8">
        <f>IFERROR(__xludf.DUMMYFUNCTION("""COMPUTED_VALUE"""),81.74)</f>
        <v>81.74</v>
      </c>
      <c r="C575" s="9">
        <f>IFERROR(__xludf.DUMMYFUNCTION("""COMPUTED_VALUE"""),43411.70833333333)</f>
        <v>43411.70833</v>
      </c>
      <c r="D575" s="8">
        <f>IFERROR(__xludf.DUMMYFUNCTION("""COMPUTED_VALUE"""),82.6)</f>
        <v>82.6</v>
      </c>
      <c r="E575" s="8">
        <f t="shared" si="4"/>
        <v>1.010521165</v>
      </c>
      <c r="F575" s="10">
        <f t="shared" si="5"/>
        <v>0.9895883777</v>
      </c>
      <c r="G575" s="5">
        <f t="shared" si="6"/>
        <v>149.3645445</v>
      </c>
      <c r="H575" s="8">
        <f t="shared" si="7"/>
        <v>0</v>
      </c>
      <c r="J575" s="8" t="str">
        <f t="shared" si="8"/>
        <v/>
      </c>
    </row>
    <row r="576">
      <c r="A576" s="9">
        <f>IFERROR(__xludf.DUMMYFUNCTION("""COMPUTED_VALUE"""),43412.70833333333)</f>
        <v>43412.70833</v>
      </c>
      <c r="B576" s="8">
        <f>IFERROR(__xludf.DUMMYFUNCTION("""COMPUTED_VALUE"""),81.7)</f>
        <v>81.7</v>
      </c>
      <c r="C576" s="9">
        <f>IFERROR(__xludf.DUMMYFUNCTION("""COMPUTED_VALUE"""),43412.70833333333)</f>
        <v>43412.70833</v>
      </c>
      <c r="D576" s="8">
        <f>IFERROR(__xludf.DUMMYFUNCTION("""COMPUTED_VALUE"""),82.8)</f>
        <v>82.8</v>
      </c>
      <c r="E576" s="8">
        <f t="shared" si="4"/>
        <v>1.013463892</v>
      </c>
      <c r="F576" s="10">
        <f t="shared" si="5"/>
        <v>0.9867149758</v>
      </c>
      <c r="G576" s="5">
        <f t="shared" si="6"/>
        <v>149.3645445</v>
      </c>
      <c r="H576" s="8">
        <f t="shared" si="7"/>
        <v>0</v>
      </c>
      <c r="J576" s="8" t="str">
        <f t="shared" si="8"/>
        <v/>
      </c>
    </row>
    <row r="577">
      <c r="A577" s="9">
        <f>IFERROR(__xludf.DUMMYFUNCTION("""COMPUTED_VALUE"""),43413.70833333333)</f>
        <v>43413.70833</v>
      </c>
      <c r="B577" s="8">
        <f>IFERROR(__xludf.DUMMYFUNCTION("""COMPUTED_VALUE"""),81.84)</f>
        <v>81.84</v>
      </c>
      <c r="C577" s="9">
        <f>IFERROR(__xludf.DUMMYFUNCTION("""COMPUTED_VALUE"""),43413.70833333333)</f>
        <v>43413.70833</v>
      </c>
      <c r="D577" s="8">
        <f>IFERROR(__xludf.DUMMYFUNCTION("""COMPUTED_VALUE"""),82.3)</f>
        <v>82.3</v>
      </c>
      <c r="E577" s="8">
        <f t="shared" si="4"/>
        <v>1.005620723</v>
      </c>
      <c r="F577" s="10">
        <f t="shared" si="5"/>
        <v>0.9944106926</v>
      </c>
      <c r="G577" s="5">
        <f t="shared" si="6"/>
        <v>149.3645445</v>
      </c>
      <c r="H577" s="8">
        <f t="shared" si="7"/>
        <v>0</v>
      </c>
      <c r="J577" s="8" t="str">
        <f t="shared" si="8"/>
        <v/>
      </c>
    </row>
    <row r="578">
      <c r="A578" s="9">
        <f>IFERROR(__xludf.DUMMYFUNCTION("""COMPUTED_VALUE"""),43416.70833333333)</f>
        <v>43416.70833</v>
      </c>
      <c r="B578" s="8">
        <f>IFERROR(__xludf.DUMMYFUNCTION("""COMPUTED_VALUE"""),80.3)</f>
        <v>80.3</v>
      </c>
      <c r="C578" s="9">
        <f>IFERROR(__xludf.DUMMYFUNCTION("""COMPUTED_VALUE"""),43416.70833333333)</f>
        <v>43416.70833</v>
      </c>
      <c r="D578" s="8">
        <f>IFERROR(__xludf.DUMMYFUNCTION("""COMPUTED_VALUE"""),81.1)</f>
        <v>81.1</v>
      </c>
      <c r="E578" s="8">
        <f t="shared" si="4"/>
        <v>1.00996264</v>
      </c>
      <c r="F578" s="10">
        <f t="shared" si="5"/>
        <v>0.990135635</v>
      </c>
      <c r="G578" s="5">
        <f t="shared" si="6"/>
        <v>149.3645445</v>
      </c>
      <c r="H578" s="8">
        <f t="shared" si="7"/>
        <v>0</v>
      </c>
      <c r="J578" s="8" t="str">
        <f t="shared" si="8"/>
        <v/>
      </c>
    </row>
    <row r="579">
      <c r="A579" s="9">
        <f>IFERROR(__xludf.DUMMYFUNCTION("""COMPUTED_VALUE"""),43417.70833333333)</f>
        <v>43417.70833</v>
      </c>
      <c r="B579" s="8">
        <f>IFERROR(__xludf.DUMMYFUNCTION("""COMPUTED_VALUE"""),81.0)</f>
        <v>81</v>
      </c>
      <c r="C579" s="9">
        <f>IFERROR(__xludf.DUMMYFUNCTION("""COMPUTED_VALUE"""),43417.70833333333)</f>
        <v>43417.70833</v>
      </c>
      <c r="D579" s="8">
        <f>IFERROR(__xludf.DUMMYFUNCTION("""COMPUTED_VALUE"""),80.6)</f>
        <v>80.6</v>
      </c>
      <c r="E579" s="8">
        <f t="shared" si="4"/>
        <v>0.9950617284</v>
      </c>
      <c r="F579" s="10">
        <f t="shared" si="5"/>
        <v>1.004962779</v>
      </c>
      <c r="G579" s="5">
        <f t="shared" si="6"/>
        <v>0</v>
      </c>
      <c r="H579" s="8">
        <f t="shared" si="7"/>
        <v>150.1058078</v>
      </c>
      <c r="J579" s="8" t="str">
        <f t="shared" si="8"/>
        <v/>
      </c>
    </row>
    <row r="580">
      <c r="A580" s="9">
        <f>IFERROR(__xludf.DUMMYFUNCTION("""COMPUTED_VALUE"""),43418.70833333333)</f>
        <v>43418.70833</v>
      </c>
      <c r="B580" s="8">
        <f>IFERROR(__xludf.DUMMYFUNCTION("""COMPUTED_VALUE"""),77.64)</f>
        <v>77.64</v>
      </c>
      <c r="C580" s="9">
        <f>IFERROR(__xludf.DUMMYFUNCTION("""COMPUTED_VALUE"""),43418.70833333333)</f>
        <v>43418.70833</v>
      </c>
      <c r="D580" s="8">
        <f>IFERROR(__xludf.DUMMYFUNCTION("""COMPUTED_VALUE"""),78.1)</f>
        <v>78.1</v>
      </c>
      <c r="E580" s="8">
        <f t="shared" si="4"/>
        <v>1.005924781</v>
      </c>
      <c r="F580" s="10">
        <f t="shared" si="5"/>
        <v>0.9941101152</v>
      </c>
      <c r="G580" s="5">
        <f t="shared" si="6"/>
        <v>0</v>
      </c>
      <c r="H580" s="8">
        <f t="shared" si="7"/>
        <v>150.1058078</v>
      </c>
      <c r="J580" s="8" t="str">
        <f t="shared" si="8"/>
        <v/>
      </c>
    </row>
    <row r="581">
      <c r="A581" s="9">
        <f>IFERROR(__xludf.DUMMYFUNCTION("""COMPUTED_VALUE"""),43419.70833333333)</f>
        <v>43419.70833</v>
      </c>
      <c r="B581" s="8">
        <f>IFERROR(__xludf.DUMMYFUNCTION("""COMPUTED_VALUE"""),76.46)</f>
        <v>76.46</v>
      </c>
      <c r="C581" s="9">
        <f>IFERROR(__xludf.DUMMYFUNCTION("""COMPUTED_VALUE"""),43419.70833333333)</f>
        <v>43419.70833</v>
      </c>
      <c r="D581" s="8">
        <f>IFERROR(__xludf.DUMMYFUNCTION("""COMPUTED_VALUE"""),76.6)</f>
        <v>76.6</v>
      </c>
      <c r="E581" s="8">
        <f t="shared" si="4"/>
        <v>1.001831023</v>
      </c>
      <c r="F581" s="10">
        <f t="shared" si="5"/>
        <v>0.9981723238</v>
      </c>
      <c r="G581" s="5">
        <f t="shared" si="6"/>
        <v>0</v>
      </c>
      <c r="H581" s="8">
        <f t="shared" si="7"/>
        <v>150.1058078</v>
      </c>
      <c r="J581" s="8" t="str">
        <f t="shared" si="8"/>
        <v/>
      </c>
    </row>
    <row r="582">
      <c r="A582" s="9">
        <f>IFERROR(__xludf.DUMMYFUNCTION("""COMPUTED_VALUE"""),43420.70833333333)</f>
        <v>43420.70833</v>
      </c>
      <c r="B582" s="8">
        <f>IFERROR(__xludf.DUMMYFUNCTION("""COMPUTED_VALUE"""),76.96)</f>
        <v>76.96</v>
      </c>
      <c r="C582" s="9">
        <f>IFERROR(__xludf.DUMMYFUNCTION("""COMPUTED_VALUE"""),43420.70833333333)</f>
        <v>43420.70833</v>
      </c>
      <c r="D582" s="8">
        <f>IFERROR(__xludf.DUMMYFUNCTION("""COMPUTED_VALUE"""),77.6)</f>
        <v>77.6</v>
      </c>
      <c r="E582" s="8">
        <f t="shared" si="4"/>
        <v>1.008316008</v>
      </c>
      <c r="F582" s="10">
        <f t="shared" si="5"/>
        <v>0.9917525773</v>
      </c>
      <c r="G582" s="5">
        <f t="shared" si="6"/>
        <v>0</v>
      </c>
      <c r="H582" s="8">
        <f t="shared" si="7"/>
        <v>150.1058078</v>
      </c>
      <c r="J582" s="8" t="str">
        <f t="shared" si="8"/>
        <v/>
      </c>
    </row>
    <row r="583">
      <c r="A583" s="9">
        <f>IFERROR(__xludf.DUMMYFUNCTION("""COMPUTED_VALUE"""),43423.70833333333)</f>
        <v>43423.70833</v>
      </c>
      <c r="B583" s="8">
        <f>IFERROR(__xludf.DUMMYFUNCTION("""COMPUTED_VALUE"""),75.92)</f>
        <v>75.92</v>
      </c>
      <c r="C583" s="9">
        <f>IFERROR(__xludf.DUMMYFUNCTION("""COMPUTED_VALUE"""),43423.70833333333)</f>
        <v>43423.70833</v>
      </c>
      <c r="D583" s="8">
        <f>IFERROR(__xludf.DUMMYFUNCTION("""COMPUTED_VALUE"""),76.2)</f>
        <v>76.2</v>
      </c>
      <c r="E583" s="8">
        <f t="shared" si="4"/>
        <v>1.003688093</v>
      </c>
      <c r="F583" s="10">
        <f t="shared" si="5"/>
        <v>0.9963254593</v>
      </c>
      <c r="G583" s="5">
        <f t="shared" si="6"/>
        <v>0</v>
      </c>
      <c r="H583" s="8">
        <f t="shared" si="7"/>
        <v>150.1058078</v>
      </c>
      <c r="J583" s="8" t="str">
        <f t="shared" si="8"/>
        <v/>
      </c>
    </row>
    <row r="584">
      <c r="A584" s="9">
        <f>IFERROR(__xludf.DUMMYFUNCTION("""COMPUTED_VALUE"""),43424.70833333333)</f>
        <v>43424.70833</v>
      </c>
      <c r="B584" s="8">
        <f>IFERROR(__xludf.DUMMYFUNCTION("""COMPUTED_VALUE"""),73.78)</f>
        <v>73.78</v>
      </c>
      <c r="C584" s="9">
        <f>IFERROR(__xludf.DUMMYFUNCTION("""COMPUTED_VALUE"""),43424.70833333333)</f>
        <v>43424.70833</v>
      </c>
      <c r="D584" s="8">
        <f>IFERROR(__xludf.DUMMYFUNCTION("""COMPUTED_VALUE"""),73.9)</f>
        <v>73.9</v>
      </c>
      <c r="E584" s="8">
        <f t="shared" si="4"/>
        <v>1.001626457</v>
      </c>
      <c r="F584" s="10">
        <f t="shared" si="5"/>
        <v>0.998376184</v>
      </c>
      <c r="G584" s="5">
        <f t="shared" si="6"/>
        <v>0</v>
      </c>
      <c r="H584" s="8">
        <f t="shared" si="7"/>
        <v>150.1058078</v>
      </c>
      <c r="J584" s="8" t="str">
        <f t="shared" si="8"/>
        <v/>
      </c>
    </row>
    <row r="585">
      <c r="A585" s="9">
        <f>IFERROR(__xludf.DUMMYFUNCTION("""COMPUTED_VALUE"""),43425.70833333333)</f>
        <v>43425.70833</v>
      </c>
      <c r="B585" s="8">
        <f>IFERROR(__xludf.DUMMYFUNCTION("""COMPUTED_VALUE"""),74.24)</f>
        <v>74.24</v>
      </c>
      <c r="C585" s="9">
        <f>IFERROR(__xludf.DUMMYFUNCTION("""COMPUTED_VALUE"""),43425.70833333333)</f>
        <v>43425.70833</v>
      </c>
      <c r="D585" s="8">
        <f>IFERROR(__xludf.DUMMYFUNCTION("""COMPUTED_VALUE"""),74.6)</f>
        <v>74.6</v>
      </c>
      <c r="E585" s="8">
        <f t="shared" si="4"/>
        <v>1.004849138</v>
      </c>
      <c r="F585" s="10">
        <f t="shared" si="5"/>
        <v>0.9951742627</v>
      </c>
      <c r="G585" s="5">
        <f t="shared" si="6"/>
        <v>0</v>
      </c>
      <c r="H585" s="8">
        <f t="shared" si="7"/>
        <v>150.1058078</v>
      </c>
      <c r="J585" s="8" t="str">
        <f t="shared" si="8"/>
        <v/>
      </c>
    </row>
    <row r="586">
      <c r="A586" s="9">
        <f>IFERROR(__xludf.DUMMYFUNCTION("""COMPUTED_VALUE"""),43426.70833333333)</f>
        <v>43426.70833</v>
      </c>
      <c r="B586" s="8">
        <f>IFERROR(__xludf.DUMMYFUNCTION("""COMPUTED_VALUE"""),73.12)</f>
        <v>73.12</v>
      </c>
      <c r="C586" s="9">
        <f>IFERROR(__xludf.DUMMYFUNCTION("""COMPUTED_VALUE"""),43426.70833333333)</f>
        <v>43426.70833</v>
      </c>
      <c r="D586" s="8">
        <f>IFERROR(__xludf.DUMMYFUNCTION("""COMPUTED_VALUE"""),73.4)</f>
        <v>73.4</v>
      </c>
      <c r="E586" s="8">
        <f t="shared" si="4"/>
        <v>1.003829322</v>
      </c>
      <c r="F586" s="10">
        <f t="shared" si="5"/>
        <v>0.9961852861</v>
      </c>
      <c r="G586" s="5">
        <f t="shared" si="6"/>
        <v>0</v>
      </c>
      <c r="H586" s="8">
        <f t="shared" si="7"/>
        <v>150.1058078</v>
      </c>
      <c r="J586" s="8" t="str">
        <f t="shared" si="8"/>
        <v/>
      </c>
    </row>
    <row r="587">
      <c r="A587" s="9">
        <f>IFERROR(__xludf.DUMMYFUNCTION("""COMPUTED_VALUE"""),43427.70833333333)</f>
        <v>43427.70833</v>
      </c>
      <c r="B587" s="8">
        <f>IFERROR(__xludf.DUMMYFUNCTION("""COMPUTED_VALUE"""),75.98)</f>
        <v>75.98</v>
      </c>
      <c r="C587" s="9">
        <f>IFERROR(__xludf.DUMMYFUNCTION("""COMPUTED_VALUE"""),43427.70833333333)</f>
        <v>43427.70833</v>
      </c>
      <c r="D587" s="8">
        <f>IFERROR(__xludf.DUMMYFUNCTION("""COMPUTED_VALUE"""),75.9)</f>
        <v>75.9</v>
      </c>
      <c r="E587" s="8">
        <f t="shared" si="4"/>
        <v>0.9989470913</v>
      </c>
      <c r="F587" s="10">
        <f t="shared" si="5"/>
        <v>1.001054018</v>
      </c>
      <c r="G587" s="5">
        <f t="shared" si="6"/>
        <v>0</v>
      </c>
      <c r="H587" s="8">
        <f t="shared" si="7"/>
        <v>150.1058078</v>
      </c>
      <c r="J587" s="8" t="str">
        <f t="shared" si="8"/>
        <v/>
      </c>
    </row>
    <row r="588">
      <c r="A588" s="9">
        <f>IFERROR(__xludf.DUMMYFUNCTION("""COMPUTED_VALUE"""),43430.70833333333)</f>
        <v>43430.70833</v>
      </c>
      <c r="B588" s="8">
        <f>IFERROR(__xludf.DUMMYFUNCTION("""COMPUTED_VALUE"""),76.42)</f>
        <v>76.42</v>
      </c>
      <c r="C588" s="9">
        <f>IFERROR(__xludf.DUMMYFUNCTION("""COMPUTED_VALUE"""),43430.70833333333)</f>
        <v>43430.70833</v>
      </c>
      <c r="D588" s="8">
        <f>IFERROR(__xludf.DUMMYFUNCTION("""COMPUTED_VALUE"""),76.4)</f>
        <v>76.4</v>
      </c>
      <c r="E588" s="8">
        <f t="shared" si="4"/>
        <v>0.9997382884</v>
      </c>
      <c r="F588" s="10">
        <f t="shared" si="5"/>
        <v>1.00026178</v>
      </c>
      <c r="G588" s="5">
        <f t="shared" si="6"/>
        <v>0</v>
      </c>
      <c r="H588" s="8">
        <f t="shared" si="7"/>
        <v>150.1058078</v>
      </c>
      <c r="J588" s="8" t="str">
        <f t="shared" si="8"/>
        <v/>
      </c>
    </row>
    <row r="589">
      <c r="A589" s="9">
        <f>IFERROR(__xludf.DUMMYFUNCTION("""COMPUTED_VALUE"""),43431.70833333333)</f>
        <v>43431.70833</v>
      </c>
      <c r="B589" s="8">
        <f>IFERROR(__xludf.DUMMYFUNCTION("""COMPUTED_VALUE"""),75.38)</f>
        <v>75.38</v>
      </c>
      <c r="C589" s="9">
        <f>IFERROR(__xludf.DUMMYFUNCTION("""COMPUTED_VALUE"""),43431.70833333333)</f>
        <v>43431.70833</v>
      </c>
      <c r="D589" s="8">
        <f>IFERROR(__xludf.DUMMYFUNCTION("""COMPUTED_VALUE"""),75.5)</f>
        <v>75.5</v>
      </c>
      <c r="E589" s="8">
        <f t="shared" si="4"/>
        <v>1.001591934</v>
      </c>
      <c r="F589" s="10">
        <f t="shared" si="5"/>
        <v>0.998410596</v>
      </c>
      <c r="G589" s="5">
        <f t="shared" si="6"/>
        <v>0</v>
      </c>
      <c r="H589" s="8">
        <f t="shared" si="7"/>
        <v>150.1058078</v>
      </c>
      <c r="J589" s="8" t="str">
        <f t="shared" si="8"/>
        <v/>
      </c>
    </row>
    <row r="590">
      <c r="A590" s="9">
        <f>IFERROR(__xludf.DUMMYFUNCTION("""COMPUTED_VALUE"""),43432.70833333333)</f>
        <v>43432.70833</v>
      </c>
      <c r="B590" s="8">
        <f>IFERROR(__xludf.DUMMYFUNCTION("""COMPUTED_VALUE"""),75.92)</f>
        <v>75.92</v>
      </c>
      <c r="C590" s="9">
        <f>IFERROR(__xludf.DUMMYFUNCTION("""COMPUTED_VALUE"""),43432.70833333333)</f>
        <v>43432.70833</v>
      </c>
      <c r="D590" s="8">
        <f>IFERROR(__xludf.DUMMYFUNCTION("""COMPUTED_VALUE"""),76.6)</f>
        <v>76.6</v>
      </c>
      <c r="E590" s="8">
        <f t="shared" si="4"/>
        <v>1.008956797</v>
      </c>
      <c r="F590" s="10">
        <f t="shared" si="5"/>
        <v>0.9911227154</v>
      </c>
      <c r="G590" s="5">
        <f t="shared" si="6"/>
        <v>0</v>
      </c>
      <c r="H590" s="8">
        <f t="shared" si="7"/>
        <v>150.1058078</v>
      </c>
      <c r="J590" s="8" t="str">
        <f t="shared" si="8"/>
        <v/>
      </c>
    </row>
    <row r="591">
      <c r="A591" s="9">
        <f>IFERROR(__xludf.DUMMYFUNCTION("""COMPUTED_VALUE"""),43433.70833333333)</f>
        <v>43433.70833</v>
      </c>
      <c r="B591" s="8">
        <f>IFERROR(__xludf.DUMMYFUNCTION("""COMPUTED_VALUE"""),75.88)</f>
        <v>75.88</v>
      </c>
      <c r="C591" s="9">
        <f>IFERROR(__xludf.DUMMYFUNCTION("""COMPUTED_VALUE"""),43433.70833333333)</f>
        <v>43433.70833</v>
      </c>
      <c r="D591" s="8">
        <f>IFERROR(__xludf.DUMMYFUNCTION("""COMPUTED_VALUE"""),75.6)</f>
        <v>75.6</v>
      </c>
      <c r="E591" s="8">
        <f t="shared" si="4"/>
        <v>0.9963099631</v>
      </c>
      <c r="F591" s="10">
        <f t="shared" si="5"/>
        <v>1.003703704</v>
      </c>
      <c r="G591" s="5">
        <f t="shared" si="6"/>
        <v>0</v>
      </c>
      <c r="H591" s="8">
        <f t="shared" si="7"/>
        <v>150.1058078</v>
      </c>
      <c r="J591" s="8" t="str">
        <f t="shared" si="8"/>
        <v/>
      </c>
    </row>
    <row r="592">
      <c r="A592" s="9">
        <f>IFERROR(__xludf.DUMMYFUNCTION("""COMPUTED_VALUE"""),43434.70833333333)</f>
        <v>43434.70833</v>
      </c>
      <c r="B592" s="8">
        <f>IFERROR(__xludf.DUMMYFUNCTION("""COMPUTED_VALUE"""),75.92)</f>
        <v>75.92</v>
      </c>
      <c r="C592" s="9">
        <f>IFERROR(__xludf.DUMMYFUNCTION("""COMPUTED_VALUE"""),43434.70833333333)</f>
        <v>43434.70833</v>
      </c>
      <c r="D592" s="8">
        <f>IFERROR(__xludf.DUMMYFUNCTION("""COMPUTED_VALUE"""),76.8)</f>
        <v>76.8</v>
      </c>
      <c r="E592" s="8">
        <f t="shared" si="4"/>
        <v>1.011591149</v>
      </c>
      <c r="F592" s="10">
        <f t="shared" si="5"/>
        <v>0.9885416667</v>
      </c>
      <c r="G592" s="5">
        <f t="shared" si="6"/>
        <v>151.8457065</v>
      </c>
      <c r="H592" s="8">
        <f t="shared" si="7"/>
        <v>0</v>
      </c>
      <c r="J592" s="8" t="str">
        <f t="shared" si="8"/>
        <v/>
      </c>
    </row>
    <row r="593">
      <c r="A593" s="9">
        <f>IFERROR(__xludf.DUMMYFUNCTION("""COMPUTED_VALUE"""),43437.70833333333)</f>
        <v>43437.70833</v>
      </c>
      <c r="B593" s="8">
        <f>IFERROR(__xludf.DUMMYFUNCTION("""COMPUTED_VALUE"""),78.64)</f>
        <v>78.64</v>
      </c>
      <c r="C593" s="9">
        <f>IFERROR(__xludf.DUMMYFUNCTION("""COMPUTED_VALUE"""),43437.70833333333)</f>
        <v>43437.70833</v>
      </c>
      <c r="D593" s="8">
        <f>IFERROR(__xludf.DUMMYFUNCTION("""COMPUTED_VALUE"""),78.7)</f>
        <v>78.7</v>
      </c>
      <c r="E593" s="8">
        <f t="shared" si="4"/>
        <v>1.00076297</v>
      </c>
      <c r="F593" s="10">
        <f t="shared" si="5"/>
        <v>0.9992376112</v>
      </c>
      <c r="G593" s="5">
        <f t="shared" si="6"/>
        <v>151.8457065</v>
      </c>
      <c r="H593" s="8">
        <f t="shared" si="7"/>
        <v>0</v>
      </c>
      <c r="J593" s="8" t="str">
        <f t="shared" si="8"/>
        <v/>
      </c>
    </row>
    <row r="594">
      <c r="A594" s="9">
        <f>IFERROR(__xludf.DUMMYFUNCTION("""COMPUTED_VALUE"""),43438.70833333333)</f>
        <v>43438.70833</v>
      </c>
      <c r="B594" s="8">
        <f>IFERROR(__xludf.DUMMYFUNCTION("""COMPUTED_VALUE"""),76.8)</f>
        <v>76.8</v>
      </c>
      <c r="C594" s="9">
        <f>IFERROR(__xludf.DUMMYFUNCTION("""COMPUTED_VALUE"""),43438.70833333333)</f>
        <v>43438.70833</v>
      </c>
      <c r="D594" s="8">
        <f>IFERROR(__xludf.DUMMYFUNCTION("""COMPUTED_VALUE"""),77.2)</f>
        <v>77.2</v>
      </c>
      <c r="E594" s="8">
        <f t="shared" si="4"/>
        <v>1.005208333</v>
      </c>
      <c r="F594" s="10">
        <f t="shared" si="5"/>
        <v>0.9948186528</v>
      </c>
      <c r="G594" s="5">
        <f t="shared" si="6"/>
        <v>151.8457065</v>
      </c>
      <c r="H594" s="8">
        <f t="shared" si="7"/>
        <v>0</v>
      </c>
      <c r="J594" s="8" t="str">
        <f t="shared" si="8"/>
        <v/>
      </c>
    </row>
    <row r="595">
      <c r="A595" s="9">
        <f>IFERROR(__xludf.DUMMYFUNCTION("""COMPUTED_VALUE"""),43439.70833333333)</f>
        <v>43439.70833</v>
      </c>
      <c r="B595" s="8">
        <f>IFERROR(__xludf.DUMMYFUNCTION("""COMPUTED_VALUE"""),75.24)</f>
        <v>75.24</v>
      </c>
      <c r="C595" s="9">
        <f>IFERROR(__xludf.DUMMYFUNCTION("""COMPUTED_VALUE"""),43439.70833333333)</f>
        <v>43439.70833</v>
      </c>
      <c r="D595" s="8">
        <f>IFERROR(__xludf.DUMMYFUNCTION("""COMPUTED_VALUE"""),75.8)</f>
        <v>75.8</v>
      </c>
      <c r="E595" s="8">
        <f t="shared" si="4"/>
        <v>1.00744285</v>
      </c>
      <c r="F595" s="10">
        <f t="shared" si="5"/>
        <v>0.9926121372</v>
      </c>
      <c r="G595" s="5">
        <f t="shared" si="6"/>
        <v>151.8457065</v>
      </c>
      <c r="H595" s="8">
        <f t="shared" si="7"/>
        <v>0</v>
      </c>
      <c r="J595" s="8" t="str">
        <f t="shared" si="8"/>
        <v/>
      </c>
    </row>
    <row r="596">
      <c r="A596" s="9">
        <f>IFERROR(__xludf.DUMMYFUNCTION("""COMPUTED_VALUE"""),43440.70833333333)</f>
        <v>43440.70833</v>
      </c>
      <c r="B596" s="8">
        <f>IFERROR(__xludf.DUMMYFUNCTION("""COMPUTED_VALUE"""),76.6)</f>
        <v>76.6</v>
      </c>
      <c r="C596" s="9">
        <f>IFERROR(__xludf.DUMMYFUNCTION("""COMPUTED_VALUE"""),43440.70833333333)</f>
        <v>43440.70833</v>
      </c>
      <c r="D596" s="8">
        <f>IFERROR(__xludf.DUMMYFUNCTION("""COMPUTED_VALUE"""),77.3)</f>
        <v>77.3</v>
      </c>
      <c r="E596" s="8">
        <f t="shared" si="4"/>
        <v>1.009138381</v>
      </c>
      <c r="F596" s="10">
        <f t="shared" si="5"/>
        <v>0.9909443726</v>
      </c>
      <c r="G596" s="5">
        <f t="shared" si="6"/>
        <v>151.8457065</v>
      </c>
      <c r="H596" s="8">
        <f t="shared" si="7"/>
        <v>0</v>
      </c>
      <c r="J596" s="8" t="str">
        <f t="shared" si="8"/>
        <v/>
      </c>
    </row>
    <row r="597">
      <c r="A597" s="9">
        <f>IFERROR(__xludf.DUMMYFUNCTION("""COMPUTED_VALUE"""),43441.70833333333)</f>
        <v>43441.70833</v>
      </c>
      <c r="B597" s="8">
        <f>IFERROR(__xludf.DUMMYFUNCTION("""COMPUTED_VALUE"""),79.2)</f>
        <v>79.2</v>
      </c>
      <c r="C597" s="9">
        <f>IFERROR(__xludf.DUMMYFUNCTION("""COMPUTED_VALUE"""),43441.70833333333)</f>
        <v>43441.70833</v>
      </c>
      <c r="D597" s="8">
        <f>IFERROR(__xludf.DUMMYFUNCTION("""COMPUTED_VALUE"""),79.7)</f>
        <v>79.7</v>
      </c>
      <c r="E597" s="8">
        <f t="shared" si="4"/>
        <v>1.006313131</v>
      </c>
      <c r="F597" s="10">
        <f t="shared" si="5"/>
        <v>0.9937264743</v>
      </c>
      <c r="G597" s="5">
        <f t="shared" si="6"/>
        <v>151.8457065</v>
      </c>
      <c r="H597" s="8">
        <f t="shared" si="7"/>
        <v>0</v>
      </c>
      <c r="J597" s="8" t="str">
        <f t="shared" si="8"/>
        <v/>
      </c>
    </row>
    <row r="598">
      <c r="A598" s="9">
        <f>IFERROR(__xludf.DUMMYFUNCTION("""COMPUTED_VALUE"""),43444.70833333333)</f>
        <v>43444.70833</v>
      </c>
      <c r="B598" s="8">
        <f>IFERROR(__xludf.DUMMYFUNCTION("""COMPUTED_VALUE"""),78.66)</f>
        <v>78.66</v>
      </c>
      <c r="C598" s="9">
        <f>IFERROR(__xludf.DUMMYFUNCTION("""COMPUTED_VALUE"""),43444.70833333333)</f>
        <v>43444.70833</v>
      </c>
      <c r="D598" s="8">
        <f>IFERROR(__xludf.DUMMYFUNCTION("""COMPUTED_VALUE"""),79.6)</f>
        <v>79.6</v>
      </c>
      <c r="E598" s="8">
        <f t="shared" si="4"/>
        <v>1.011950165</v>
      </c>
      <c r="F598" s="10">
        <f t="shared" si="5"/>
        <v>0.9881909548</v>
      </c>
      <c r="G598" s="5">
        <f t="shared" si="6"/>
        <v>151.8457065</v>
      </c>
      <c r="H598" s="8">
        <f t="shared" si="7"/>
        <v>0</v>
      </c>
      <c r="J598" s="8" t="str">
        <f t="shared" si="8"/>
        <v/>
      </c>
    </row>
    <row r="599">
      <c r="A599" s="9">
        <f>IFERROR(__xludf.DUMMYFUNCTION("""COMPUTED_VALUE"""),43445.70833333333)</f>
        <v>43445.70833</v>
      </c>
      <c r="B599" s="8">
        <f>IFERROR(__xludf.DUMMYFUNCTION("""COMPUTED_VALUE"""),80.3)</f>
        <v>80.3</v>
      </c>
      <c r="C599" s="9">
        <f>IFERROR(__xludf.DUMMYFUNCTION("""COMPUTED_VALUE"""),43445.70833333333)</f>
        <v>43445.70833</v>
      </c>
      <c r="D599" s="8">
        <f>IFERROR(__xludf.DUMMYFUNCTION("""COMPUTED_VALUE"""),80.3)</f>
        <v>80.3</v>
      </c>
      <c r="E599" s="8">
        <f t="shared" si="4"/>
        <v>1</v>
      </c>
      <c r="F599" s="10">
        <f t="shared" si="5"/>
        <v>1</v>
      </c>
      <c r="G599" s="5">
        <f t="shared" si="6"/>
        <v>151.8457065</v>
      </c>
      <c r="H599" s="8">
        <f t="shared" si="7"/>
        <v>0</v>
      </c>
      <c r="J599" s="8" t="str">
        <f t="shared" si="8"/>
        <v/>
      </c>
    </row>
    <row r="600">
      <c r="A600" s="9">
        <f>IFERROR(__xludf.DUMMYFUNCTION("""COMPUTED_VALUE"""),43446.70833333333)</f>
        <v>43446.70833</v>
      </c>
      <c r="B600" s="8">
        <f>IFERROR(__xludf.DUMMYFUNCTION("""COMPUTED_VALUE"""),82.86)</f>
        <v>82.86</v>
      </c>
      <c r="C600" s="9">
        <f>IFERROR(__xludf.DUMMYFUNCTION("""COMPUTED_VALUE"""),43446.70833333333)</f>
        <v>43446.70833</v>
      </c>
      <c r="D600" s="8">
        <f>IFERROR(__xludf.DUMMYFUNCTION("""COMPUTED_VALUE"""),82.6)</f>
        <v>82.6</v>
      </c>
      <c r="E600" s="8">
        <f t="shared" si="4"/>
        <v>0.9968621772</v>
      </c>
      <c r="F600" s="10">
        <f t="shared" si="5"/>
        <v>1.0031477</v>
      </c>
      <c r="G600" s="5">
        <f t="shared" si="6"/>
        <v>0</v>
      </c>
      <c r="H600" s="8">
        <f t="shared" si="7"/>
        <v>152.3236712</v>
      </c>
      <c r="J600" s="8" t="str">
        <f t="shared" si="8"/>
        <v/>
      </c>
    </row>
    <row r="601">
      <c r="A601" s="9">
        <f>IFERROR(__xludf.DUMMYFUNCTION("""COMPUTED_VALUE"""),43447.70833333333)</f>
        <v>43447.70833</v>
      </c>
      <c r="B601" s="8">
        <f>IFERROR(__xludf.DUMMYFUNCTION("""COMPUTED_VALUE"""),82.7)</f>
        <v>82.7</v>
      </c>
      <c r="C601" s="9">
        <f>IFERROR(__xludf.DUMMYFUNCTION("""COMPUTED_VALUE"""),43447.70833333333)</f>
        <v>43447.70833</v>
      </c>
      <c r="D601" s="8">
        <f>IFERROR(__xludf.DUMMYFUNCTION("""COMPUTED_VALUE"""),82.5)</f>
        <v>82.5</v>
      </c>
      <c r="E601" s="8">
        <f t="shared" si="4"/>
        <v>0.9975816203</v>
      </c>
      <c r="F601" s="10">
        <f t="shared" si="5"/>
        <v>1.002424242</v>
      </c>
      <c r="G601" s="5">
        <f t="shared" si="6"/>
        <v>0</v>
      </c>
      <c r="H601" s="8">
        <f t="shared" si="7"/>
        <v>152.3236712</v>
      </c>
      <c r="J601" s="8" t="str">
        <f t="shared" si="8"/>
        <v/>
      </c>
    </row>
    <row r="602">
      <c r="A602" s="9">
        <f>IFERROR(__xludf.DUMMYFUNCTION("""COMPUTED_VALUE"""),43448.70833333333)</f>
        <v>43448.70833</v>
      </c>
      <c r="B602" s="8">
        <f>IFERROR(__xludf.DUMMYFUNCTION("""COMPUTED_VALUE"""),82.2)</f>
        <v>82.2</v>
      </c>
      <c r="C602" s="9">
        <f>IFERROR(__xludf.DUMMYFUNCTION("""COMPUTED_VALUE"""),43448.70833333333)</f>
        <v>43448.70833</v>
      </c>
      <c r="D602" s="8">
        <f>IFERROR(__xludf.DUMMYFUNCTION("""COMPUTED_VALUE"""),81.8)</f>
        <v>81.8</v>
      </c>
      <c r="E602" s="8">
        <f t="shared" si="4"/>
        <v>0.99513382</v>
      </c>
      <c r="F602" s="10">
        <f t="shared" si="5"/>
        <v>1.004889976</v>
      </c>
      <c r="G602" s="5">
        <f t="shared" si="6"/>
        <v>0</v>
      </c>
      <c r="H602" s="8">
        <f t="shared" si="7"/>
        <v>152.3236712</v>
      </c>
      <c r="J602" s="8" t="str">
        <f t="shared" si="8"/>
        <v/>
      </c>
    </row>
    <row r="603">
      <c r="A603" s="9">
        <f>IFERROR(__xludf.DUMMYFUNCTION("""COMPUTED_VALUE"""),43451.70833333333)</f>
        <v>43451.70833</v>
      </c>
      <c r="B603" s="8">
        <f>IFERROR(__xludf.DUMMYFUNCTION("""COMPUTED_VALUE"""),81.26)</f>
        <v>81.26</v>
      </c>
      <c r="C603" s="9">
        <f>IFERROR(__xludf.DUMMYFUNCTION("""COMPUTED_VALUE"""),43451.70833333333)</f>
        <v>43451.70833</v>
      </c>
      <c r="D603" s="8">
        <f>IFERROR(__xludf.DUMMYFUNCTION("""COMPUTED_VALUE"""),81.3)</f>
        <v>81.3</v>
      </c>
      <c r="E603" s="8">
        <f t="shared" si="4"/>
        <v>1.000492247</v>
      </c>
      <c r="F603" s="10">
        <f t="shared" si="5"/>
        <v>0.9995079951</v>
      </c>
      <c r="G603" s="5">
        <f t="shared" si="6"/>
        <v>0</v>
      </c>
      <c r="H603" s="8">
        <f t="shared" si="7"/>
        <v>152.3236712</v>
      </c>
      <c r="J603" s="8" t="str">
        <f t="shared" si="8"/>
        <v/>
      </c>
    </row>
    <row r="604">
      <c r="A604" s="9">
        <f>IFERROR(__xludf.DUMMYFUNCTION("""COMPUTED_VALUE"""),43452.70833333333)</f>
        <v>43452.70833</v>
      </c>
      <c r="B604" s="8">
        <f>IFERROR(__xludf.DUMMYFUNCTION("""COMPUTED_VALUE"""),80.66)</f>
        <v>80.66</v>
      </c>
      <c r="C604" s="9">
        <f>IFERROR(__xludf.DUMMYFUNCTION("""COMPUTED_VALUE"""),43452.70833333333)</f>
        <v>43452.70833</v>
      </c>
      <c r="D604" s="8">
        <f>IFERROR(__xludf.DUMMYFUNCTION("""COMPUTED_VALUE"""),80.2)</f>
        <v>80.2</v>
      </c>
      <c r="E604" s="8">
        <f t="shared" si="4"/>
        <v>0.9942970493</v>
      </c>
      <c r="F604" s="10">
        <f t="shared" si="5"/>
        <v>1.005735661</v>
      </c>
      <c r="G604" s="5">
        <f t="shared" si="6"/>
        <v>0</v>
      </c>
      <c r="H604" s="8">
        <f t="shared" si="7"/>
        <v>152.3236712</v>
      </c>
      <c r="J604" s="8" t="str">
        <f t="shared" si="8"/>
        <v/>
      </c>
    </row>
    <row r="605">
      <c r="A605" s="9">
        <f>IFERROR(__xludf.DUMMYFUNCTION("""COMPUTED_VALUE"""),43453.70833333333)</f>
        <v>43453.70833</v>
      </c>
      <c r="B605" s="8">
        <f>IFERROR(__xludf.DUMMYFUNCTION("""COMPUTED_VALUE"""),80.46)</f>
        <v>80.46</v>
      </c>
      <c r="C605" s="9">
        <f>IFERROR(__xludf.DUMMYFUNCTION("""COMPUTED_VALUE"""),43453.70833333333)</f>
        <v>43453.70833</v>
      </c>
      <c r="D605" s="8">
        <f>IFERROR(__xludf.DUMMYFUNCTION("""COMPUTED_VALUE"""),80.0)</f>
        <v>80</v>
      </c>
      <c r="E605" s="8">
        <f t="shared" si="4"/>
        <v>0.9942828735</v>
      </c>
      <c r="F605" s="10">
        <f t="shared" si="5"/>
        <v>1.00575</v>
      </c>
      <c r="G605" s="5">
        <f t="shared" si="6"/>
        <v>0</v>
      </c>
      <c r="H605" s="8">
        <f t="shared" si="7"/>
        <v>152.3236712</v>
      </c>
      <c r="J605" s="8" t="str">
        <f t="shared" si="8"/>
        <v/>
      </c>
    </row>
    <row r="606">
      <c r="A606" s="9">
        <f>IFERROR(__xludf.DUMMYFUNCTION("""COMPUTED_VALUE"""),43454.70833333333)</f>
        <v>43454.70833</v>
      </c>
      <c r="B606" s="8">
        <f>IFERROR(__xludf.DUMMYFUNCTION("""COMPUTED_VALUE"""),78.68)</f>
        <v>78.68</v>
      </c>
      <c r="C606" s="9">
        <f>IFERROR(__xludf.DUMMYFUNCTION("""COMPUTED_VALUE"""),43454.70833333333)</f>
        <v>43454.70833</v>
      </c>
      <c r="D606" s="8">
        <f>IFERROR(__xludf.DUMMYFUNCTION("""COMPUTED_VALUE"""),78.4)</f>
        <v>78.4</v>
      </c>
      <c r="E606" s="8">
        <f t="shared" si="4"/>
        <v>0.9964412811</v>
      </c>
      <c r="F606" s="10">
        <f t="shared" si="5"/>
        <v>1.003571429</v>
      </c>
      <c r="G606" s="5">
        <f t="shared" si="6"/>
        <v>0</v>
      </c>
      <c r="H606" s="8">
        <f t="shared" si="7"/>
        <v>152.3236712</v>
      </c>
      <c r="J606" s="8" t="str">
        <f t="shared" si="8"/>
        <v/>
      </c>
    </row>
    <row r="607">
      <c r="A607" s="9">
        <f>IFERROR(__xludf.DUMMYFUNCTION("""COMPUTED_VALUE"""),43455.70833333333)</f>
        <v>43455.70833</v>
      </c>
      <c r="B607" s="8">
        <f>IFERROR(__xludf.DUMMYFUNCTION("""COMPUTED_VALUE"""),77.94)</f>
        <v>77.94</v>
      </c>
      <c r="C607" s="9">
        <f>IFERROR(__xludf.DUMMYFUNCTION("""COMPUTED_VALUE"""),43455.70833333333)</f>
        <v>43455.70833</v>
      </c>
      <c r="D607" s="8">
        <f>IFERROR(__xludf.DUMMYFUNCTION("""COMPUTED_VALUE"""),78.2)</f>
        <v>78.2</v>
      </c>
      <c r="E607" s="8">
        <f t="shared" si="4"/>
        <v>1.003335899</v>
      </c>
      <c r="F607" s="10">
        <f t="shared" si="5"/>
        <v>0.9966751918</v>
      </c>
      <c r="G607" s="5">
        <f t="shared" si="6"/>
        <v>0</v>
      </c>
      <c r="H607" s="8">
        <f t="shared" si="7"/>
        <v>152.3236712</v>
      </c>
      <c r="J607" s="8" t="str">
        <f t="shared" si="8"/>
        <v/>
      </c>
    </row>
    <row r="608">
      <c r="A608" s="9">
        <f>IFERROR(__xludf.DUMMYFUNCTION("""COMPUTED_VALUE"""),43461.70833333333)</f>
        <v>43461.70833</v>
      </c>
      <c r="B608" s="8">
        <f>IFERROR(__xludf.DUMMYFUNCTION("""COMPUTED_VALUE"""),75.4)</f>
        <v>75.4</v>
      </c>
      <c r="C608" s="9">
        <f>IFERROR(__xludf.DUMMYFUNCTION("""COMPUTED_VALUE"""),43461.70833333333)</f>
        <v>43461.70833</v>
      </c>
      <c r="D608" s="8">
        <f>IFERROR(__xludf.DUMMYFUNCTION("""COMPUTED_VALUE"""),75.0)</f>
        <v>75</v>
      </c>
      <c r="E608" s="8">
        <f t="shared" si="4"/>
        <v>0.9946949602</v>
      </c>
      <c r="F608" s="10">
        <f t="shared" si="5"/>
        <v>1.005333333</v>
      </c>
      <c r="G608" s="5">
        <f t="shared" si="6"/>
        <v>0</v>
      </c>
      <c r="H608" s="8">
        <f t="shared" si="7"/>
        <v>152.3236712</v>
      </c>
      <c r="J608" s="8" t="str">
        <f t="shared" si="8"/>
        <v/>
      </c>
    </row>
    <row r="609">
      <c r="A609" s="9">
        <f>IFERROR(__xludf.DUMMYFUNCTION("""COMPUTED_VALUE"""),43462.70833333333)</f>
        <v>43462.70833</v>
      </c>
      <c r="B609" s="8">
        <f>IFERROR(__xludf.DUMMYFUNCTION("""COMPUTED_VALUE"""),77.92)</f>
        <v>77.92</v>
      </c>
      <c r="C609" s="9">
        <f>IFERROR(__xludf.DUMMYFUNCTION("""COMPUTED_VALUE"""),43462.70833333333)</f>
        <v>43462.70833</v>
      </c>
      <c r="D609" s="8">
        <f>IFERROR(__xludf.DUMMYFUNCTION("""COMPUTED_VALUE"""),77.4)</f>
        <v>77.4</v>
      </c>
      <c r="E609" s="8">
        <f t="shared" si="4"/>
        <v>0.9933264887</v>
      </c>
      <c r="F609" s="10">
        <f t="shared" si="5"/>
        <v>1.006718346</v>
      </c>
      <c r="G609" s="5">
        <f t="shared" si="6"/>
        <v>0</v>
      </c>
      <c r="H609" s="8">
        <f t="shared" si="7"/>
        <v>152.3236712</v>
      </c>
      <c r="J609" s="8" t="str">
        <f t="shared" si="8"/>
        <v/>
      </c>
    </row>
    <row r="610">
      <c r="A610" s="9">
        <f>IFERROR(__xludf.DUMMYFUNCTION("""COMPUTED_VALUE"""),43467.70833333333)</f>
        <v>43467.70833</v>
      </c>
      <c r="B610" s="8">
        <f>IFERROR(__xludf.DUMMYFUNCTION("""COMPUTED_VALUE"""),77.14)</f>
        <v>77.14</v>
      </c>
      <c r="C610" s="9">
        <f>IFERROR(__xludf.DUMMYFUNCTION("""COMPUTED_VALUE"""),43467.70833333333)</f>
        <v>43467.70833</v>
      </c>
      <c r="D610" s="8">
        <f>IFERROR(__xludf.DUMMYFUNCTION("""COMPUTED_VALUE"""),77.3)</f>
        <v>77.3</v>
      </c>
      <c r="E610" s="8">
        <f t="shared" si="4"/>
        <v>1.002074151</v>
      </c>
      <c r="F610" s="10">
        <f t="shared" si="5"/>
        <v>0.9979301423</v>
      </c>
      <c r="G610" s="5">
        <f t="shared" si="6"/>
        <v>0</v>
      </c>
      <c r="H610" s="8">
        <f t="shared" si="7"/>
        <v>152.3236712</v>
      </c>
      <c r="J610" s="8" t="str">
        <f t="shared" si="8"/>
        <v/>
      </c>
    </row>
    <row r="611">
      <c r="A611" s="9">
        <f>IFERROR(__xludf.DUMMYFUNCTION("""COMPUTED_VALUE"""),43468.70833333333)</f>
        <v>43468.70833</v>
      </c>
      <c r="B611" s="8">
        <f>IFERROR(__xludf.DUMMYFUNCTION("""COMPUTED_VALUE"""),74.96)</f>
        <v>74.96</v>
      </c>
      <c r="C611" s="9">
        <f>IFERROR(__xludf.DUMMYFUNCTION("""COMPUTED_VALUE"""),43468.70833333333)</f>
        <v>43468.70833</v>
      </c>
      <c r="D611" s="8">
        <f>IFERROR(__xludf.DUMMYFUNCTION("""COMPUTED_VALUE"""),75.0)</f>
        <v>75</v>
      </c>
      <c r="E611" s="8">
        <f t="shared" si="4"/>
        <v>1.000533618</v>
      </c>
      <c r="F611" s="10">
        <f t="shared" si="5"/>
        <v>0.9994666667</v>
      </c>
      <c r="G611" s="5">
        <f t="shared" si="6"/>
        <v>0</v>
      </c>
      <c r="H611" s="8">
        <f t="shared" si="7"/>
        <v>152.3236712</v>
      </c>
      <c r="J611" s="8" t="str">
        <f t="shared" si="8"/>
        <v/>
      </c>
    </row>
    <row r="612">
      <c r="A612" s="9">
        <f>IFERROR(__xludf.DUMMYFUNCTION("""COMPUTED_VALUE"""),43469.70833333333)</f>
        <v>43469.70833</v>
      </c>
      <c r="B612" s="8">
        <f>IFERROR(__xludf.DUMMYFUNCTION("""COMPUTED_VALUE"""),76.76)</f>
        <v>76.76</v>
      </c>
      <c r="C612" s="9">
        <f>IFERROR(__xludf.DUMMYFUNCTION("""COMPUTED_VALUE"""),43469.70833333333)</f>
        <v>43469.70833</v>
      </c>
      <c r="D612" s="8">
        <f>IFERROR(__xludf.DUMMYFUNCTION("""COMPUTED_VALUE"""),76.9)</f>
        <v>76.9</v>
      </c>
      <c r="E612" s="8">
        <f t="shared" si="4"/>
        <v>1.001823867</v>
      </c>
      <c r="F612" s="10">
        <f t="shared" si="5"/>
        <v>0.9981794538</v>
      </c>
      <c r="G612" s="5">
        <f t="shared" si="6"/>
        <v>0</v>
      </c>
      <c r="H612" s="8">
        <f t="shared" si="7"/>
        <v>152.3236712</v>
      </c>
      <c r="J612" s="8" t="str">
        <f t="shared" si="8"/>
        <v/>
      </c>
    </row>
    <row r="613">
      <c r="A613" s="9">
        <f>IFERROR(__xludf.DUMMYFUNCTION("""COMPUTED_VALUE"""),43472.70833333333)</f>
        <v>43472.70833</v>
      </c>
      <c r="B613" s="8">
        <f>IFERROR(__xludf.DUMMYFUNCTION("""COMPUTED_VALUE"""),78.12)</f>
        <v>78.12</v>
      </c>
      <c r="C613" s="9">
        <f>IFERROR(__xludf.DUMMYFUNCTION("""COMPUTED_VALUE"""),43472.70833333333)</f>
        <v>43472.70833</v>
      </c>
      <c r="D613" s="8">
        <f>IFERROR(__xludf.DUMMYFUNCTION("""COMPUTED_VALUE"""),78.2)</f>
        <v>78.2</v>
      </c>
      <c r="E613" s="8">
        <f t="shared" si="4"/>
        <v>1.001024066</v>
      </c>
      <c r="F613" s="10">
        <f t="shared" si="5"/>
        <v>0.9989769821</v>
      </c>
      <c r="G613" s="5">
        <f t="shared" si="6"/>
        <v>0</v>
      </c>
      <c r="H613" s="8">
        <f t="shared" si="7"/>
        <v>152.3236712</v>
      </c>
      <c r="J613" s="8" t="str">
        <f t="shared" si="8"/>
        <v/>
      </c>
    </row>
    <row r="614">
      <c r="A614" s="9">
        <f>IFERROR(__xludf.DUMMYFUNCTION("""COMPUTED_VALUE"""),43473.70833333333)</f>
        <v>43473.70833</v>
      </c>
      <c r="B614" s="8">
        <f>IFERROR(__xludf.DUMMYFUNCTION("""COMPUTED_VALUE"""),78.96)</f>
        <v>78.96</v>
      </c>
      <c r="C614" s="9">
        <f>IFERROR(__xludf.DUMMYFUNCTION("""COMPUTED_VALUE"""),43473.70833333333)</f>
        <v>43473.70833</v>
      </c>
      <c r="D614" s="8">
        <f>IFERROR(__xludf.DUMMYFUNCTION("""COMPUTED_VALUE"""),79.3)</f>
        <v>79.3</v>
      </c>
      <c r="E614" s="8">
        <f t="shared" si="4"/>
        <v>1.004305978</v>
      </c>
      <c r="F614" s="10">
        <f t="shared" si="5"/>
        <v>0.9957124842</v>
      </c>
      <c r="G614" s="5">
        <f t="shared" si="6"/>
        <v>0</v>
      </c>
      <c r="H614" s="8">
        <f t="shared" si="7"/>
        <v>152.3236712</v>
      </c>
      <c r="J614" s="8" t="str">
        <f t="shared" si="8"/>
        <v/>
      </c>
    </row>
    <row r="615">
      <c r="A615" s="9">
        <f>IFERROR(__xludf.DUMMYFUNCTION("""COMPUTED_VALUE"""),43474.70833333333)</f>
        <v>43474.70833</v>
      </c>
      <c r="B615" s="8">
        <f>IFERROR(__xludf.DUMMYFUNCTION("""COMPUTED_VALUE"""),81.46)</f>
        <v>81.46</v>
      </c>
      <c r="C615" s="9">
        <f>IFERROR(__xludf.DUMMYFUNCTION("""COMPUTED_VALUE"""),43474.70833333333)</f>
        <v>43474.70833</v>
      </c>
      <c r="D615" s="8">
        <f>IFERROR(__xludf.DUMMYFUNCTION("""COMPUTED_VALUE"""),82.0)</f>
        <v>82</v>
      </c>
      <c r="E615" s="8">
        <f t="shared" si="4"/>
        <v>1.00662902</v>
      </c>
      <c r="F615" s="10">
        <f t="shared" si="5"/>
        <v>0.9934146341</v>
      </c>
      <c r="G615" s="5">
        <f t="shared" si="6"/>
        <v>0</v>
      </c>
      <c r="H615" s="8">
        <f t="shared" si="7"/>
        <v>152.3236712</v>
      </c>
      <c r="J615" s="8" t="str">
        <f t="shared" si="8"/>
        <v/>
      </c>
    </row>
    <row r="616">
      <c r="A616" s="9">
        <f>IFERROR(__xludf.DUMMYFUNCTION("""COMPUTED_VALUE"""),43475.70833333333)</f>
        <v>43475.70833</v>
      </c>
      <c r="B616" s="8">
        <f>IFERROR(__xludf.DUMMYFUNCTION("""COMPUTED_VALUE"""),78.3)</f>
        <v>78.3</v>
      </c>
      <c r="C616" s="9">
        <f>IFERROR(__xludf.DUMMYFUNCTION("""COMPUTED_VALUE"""),43475.70833333333)</f>
        <v>43475.70833</v>
      </c>
      <c r="D616" s="8">
        <f>IFERROR(__xludf.DUMMYFUNCTION("""COMPUTED_VALUE"""),78.6)</f>
        <v>78.6</v>
      </c>
      <c r="E616" s="8">
        <f t="shared" si="4"/>
        <v>1.003831418</v>
      </c>
      <c r="F616" s="10">
        <f t="shared" si="5"/>
        <v>0.9961832061</v>
      </c>
      <c r="G616" s="5">
        <f t="shared" si="6"/>
        <v>0</v>
      </c>
      <c r="H616" s="8">
        <f t="shared" si="7"/>
        <v>152.3236712</v>
      </c>
      <c r="J616" s="8" t="str">
        <f t="shared" si="8"/>
        <v/>
      </c>
    </row>
    <row r="617">
      <c r="A617" s="9">
        <f>IFERROR(__xludf.DUMMYFUNCTION("""COMPUTED_VALUE"""),43476.70833333333)</f>
        <v>43476.70833</v>
      </c>
      <c r="B617" s="8">
        <f>IFERROR(__xludf.DUMMYFUNCTION("""COMPUTED_VALUE"""),76.0)</f>
        <v>76</v>
      </c>
      <c r="C617" s="9">
        <f>IFERROR(__xludf.DUMMYFUNCTION("""COMPUTED_VALUE"""),43476.70833333333)</f>
        <v>43476.70833</v>
      </c>
      <c r="D617" s="8">
        <f>IFERROR(__xludf.DUMMYFUNCTION("""COMPUTED_VALUE"""),76.6)</f>
        <v>76.6</v>
      </c>
      <c r="E617" s="8">
        <f t="shared" si="4"/>
        <v>1.007894737</v>
      </c>
      <c r="F617" s="10">
        <f t="shared" si="5"/>
        <v>0.9921671018</v>
      </c>
      <c r="G617" s="5">
        <f t="shared" si="6"/>
        <v>0</v>
      </c>
      <c r="H617" s="8">
        <f t="shared" si="7"/>
        <v>152.3236712</v>
      </c>
      <c r="J617" s="8" t="str">
        <f t="shared" si="8"/>
        <v/>
      </c>
    </row>
    <row r="618">
      <c r="A618" s="9">
        <f>IFERROR(__xludf.DUMMYFUNCTION("""COMPUTED_VALUE"""),43479.70833333333)</f>
        <v>43479.70833</v>
      </c>
      <c r="B618" s="8">
        <f>IFERROR(__xludf.DUMMYFUNCTION("""COMPUTED_VALUE"""),75.48)</f>
        <v>75.48</v>
      </c>
      <c r="C618" s="9">
        <f>IFERROR(__xludf.DUMMYFUNCTION("""COMPUTED_VALUE"""),43479.70833333333)</f>
        <v>43479.70833</v>
      </c>
      <c r="D618" s="8">
        <f>IFERROR(__xludf.DUMMYFUNCTION("""COMPUTED_VALUE"""),75.3)</f>
        <v>75.3</v>
      </c>
      <c r="E618" s="8">
        <f t="shared" si="4"/>
        <v>0.9976152623</v>
      </c>
      <c r="F618" s="10">
        <f t="shared" si="5"/>
        <v>1.002390438</v>
      </c>
      <c r="G618" s="5">
        <f t="shared" si="6"/>
        <v>0</v>
      </c>
      <c r="H618" s="8">
        <f t="shared" si="7"/>
        <v>152.3236712</v>
      </c>
      <c r="J618" s="8" t="str">
        <f t="shared" si="8"/>
        <v/>
      </c>
    </row>
    <row r="619">
      <c r="A619" s="9">
        <f>IFERROR(__xludf.DUMMYFUNCTION("""COMPUTED_VALUE"""),43480.70833333333)</f>
        <v>43480.70833</v>
      </c>
      <c r="B619" s="8">
        <f>IFERROR(__xludf.DUMMYFUNCTION("""COMPUTED_VALUE"""),75.52)</f>
        <v>75.52</v>
      </c>
      <c r="C619" s="9">
        <f>IFERROR(__xludf.DUMMYFUNCTION("""COMPUTED_VALUE"""),43480.70833333333)</f>
        <v>43480.70833</v>
      </c>
      <c r="D619" s="8">
        <f>IFERROR(__xludf.DUMMYFUNCTION("""COMPUTED_VALUE"""),75.9)</f>
        <v>75.9</v>
      </c>
      <c r="E619" s="8">
        <f t="shared" si="4"/>
        <v>1.00503178</v>
      </c>
      <c r="F619" s="10">
        <f t="shared" si="5"/>
        <v>0.9949934124</v>
      </c>
      <c r="G619" s="5">
        <f t="shared" si="6"/>
        <v>0</v>
      </c>
      <c r="H619" s="8">
        <f t="shared" si="7"/>
        <v>152.3236712</v>
      </c>
      <c r="J619" s="8" t="str">
        <f t="shared" si="8"/>
        <v/>
      </c>
    </row>
    <row r="620">
      <c r="A620" s="9">
        <f>IFERROR(__xludf.DUMMYFUNCTION("""COMPUTED_VALUE"""),43481.70833333333)</f>
        <v>43481.70833</v>
      </c>
      <c r="B620" s="8">
        <f>IFERROR(__xludf.DUMMYFUNCTION("""COMPUTED_VALUE"""),75.76)</f>
        <v>75.76</v>
      </c>
      <c r="C620" s="9">
        <f>IFERROR(__xludf.DUMMYFUNCTION("""COMPUTED_VALUE"""),43481.70833333333)</f>
        <v>43481.70833</v>
      </c>
      <c r="D620" s="8">
        <f>IFERROR(__xludf.DUMMYFUNCTION("""COMPUTED_VALUE"""),75.6)</f>
        <v>75.6</v>
      </c>
      <c r="E620" s="8">
        <f t="shared" si="4"/>
        <v>0.9978880676</v>
      </c>
      <c r="F620" s="10">
        <f t="shared" si="5"/>
        <v>1.002116402</v>
      </c>
      <c r="G620" s="5">
        <f t="shared" si="6"/>
        <v>0</v>
      </c>
      <c r="H620" s="8">
        <f t="shared" si="7"/>
        <v>152.3236712</v>
      </c>
      <c r="J620" s="8" t="str">
        <f t="shared" si="8"/>
        <v/>
      </c>
    </row>
    <row r="621">
      <c r="A621" s="9">
        <f>IFERROR(__xludf.DUMMYFUNCTION("""COMPUTED_VALUE"""),43482.70833333333)</f>
        <v>43482.70833</v>
      </c>
      <c r="B621" s="8">
        <f>IFERROR(__xludf.DUMMYFUNCTION("""COMPUTED_VALUE"""),75.9)</f>
        <v>75.9</v>
      </c>
      <c r="C621" s="9">
        <f>IFERROR(__xludf.DUMMYFUNCTION("""COMPUTED_VALUE"""),43482.70833333333)</f>
        <v>43482.70833</v>
      </c>
      <c r="D621" s="8">
        <f>IFERROR(__xludf.DUMMYFUNCTION("""COMPUTED_VALUE"""),75.3)</f>
        <v>75.3</v>
      </c>
      <c r="E621" s="8">
        <f t="shared" si="4"/>
        <v>0.9920948617</v>
      </c>
      <c r="F621" s="10">
        <f t="shared" si="5"/>
        <v>1.007968127</v>
      </c>
      <c r="G621" s="5">
        <f t="shared" si="6"/>
        <v>0</v>
      </c>
      <c r="H621" s="8">
        <f t="shared" si="7"/>
        <v>152.3236712</v>
      </c>
      <c r="J621" s="8" t="str">
        <f t="shared" si="8"/>
        <v/>
      </c>
    </row>
    <row r="622">
      <c r="A622" s="9">
        <f>IFERROR(__xludf.DUMMYFUNCTION("""COMPUTED_VALUE"""),43483.70833333333)</f>
        <v>43483.70833</v>
      </c>
      <c r="B622" s="8">
        <f>IFERROR(__xludf.DUMMYFUNCTION("""COMPUTED_VALUE"""),77.08)</f>
        <v>77.08</v>
      </c>
      <c r="C622" s="9">
        <f>IFERROR(__xludf.DUMMYFUNCTION("""COMPUTED_VALUE"""),43483.70833333333)</f>
        <v>43483.70833</v>
      </c>
      <c r="D622" s="8">
        <f>IFERROR(__xludf.DUMMYFUNCTION("""COMPUTED_VALUE"""),77.2)</f>
        <v>77.2</v>
      </c>
      <c r="E622" s="8">
        <f t="shared" si="4"/>
        <v>1.001556824</v>
      </c>
      <c r="F622" s="10">
        <f t="shared" si="5"/>
        <v>0.9984455959</v>
      </c>
      <c r="G622" s="5">
        <f t="shared" si="6"/>
        <v>0</v>
      </c>
      <c r="H622" s="8">
        <f t="shared" si="7"/>
        <v>152.3236712</v>
      </c>
      <c r="J622" s="8" t="str">
        <f t="shared" si="8"/>
        <v/>
      </c>
    </row>
    <row r="623">
      <c r="A623" s="9">
        <f>IFERROR(__xludf.DUMMYFUNCTION("""COMPUTED_VALUE"""),43486.70833333333)</f>
        <v>43486.70833</v>
      </c>
      <c r="B623" s="8">
        <f>IFERROR(__xludf.DUMMYFUNCTION("""COMPUTED_VALUE"""),76.2)</f>
        <v>76.2</v>
      </c>
      <c r="C623" s="9">
        <f>IFERROR(__xludf.DUMMYFUNCTION("""COMPUTED_VALUE"""),43486.70833333333)</f>
        <v>43486.70833</v>
      </c>
      <c r="D623" s="8">
        <f>IFERROR(__xludf.DUMMYFUNCTION("""COMPUTED_VALUE"""),76.4)</f>
        <v>76.4</v>
      </c>
      <c r="E623" s="8">
        <f t="shared" si="4"/>
        <v>1.002624672</v>
      </c>
      <c r="F623" s="10">
        <f t="shared" si="5"/>
        <v>0.997382199</v>
      </c>
      <c r="G623" s="5">
        <f t="shared" si="6"/>
        <v>0</v>
      </c>
      <c r="H623" s="8">
        <f t="shared" si="7"/>
        <v>152.3236712</v>
      </c>
      <c r="J623" s="8" t="str">
        <f t="shared" si="8"/>
        <v/>
      </c>
    </row>
    <row r="624">
      <c r="A624" s="9">
        <f>IFERROR(__xludf.DUMMYFUNCTION("""COMPUTED_VALUE"""),43487.70833333333)</f>
        <v>43487.70833</v>
      </c>
      <c r="B624" s="8">
        <f>IFERROR(__xludf.DUMMYFUNCTION("""COMPUTED_VALUE"""),76.42)</f>
        <v>76.42</v>
      </c>
      <c r="C624" s="9">
        <f>IFERROR(__xludf.DUMMYFUNCTION("""COMPUTED_VALUE"""),43487.70833333333)</f>
        <v>43487.70833</v>
      </c>
      <c r="D624" s="8">
        <f>IFERROR(__xludf.DUMMYFUNCTION("""COMPUTED_VALUE"""),76.2)</f>
        <v>76.2</v>
      </c>
      <c r="E624" s="8">
        <f t="shared" si="4"/>
        <v>0.9971211725</v>
      </c>
      <c r="F624" s="10">
        <f t="shared" si="5"/>
        <v>1.002887139</v>
      </c>
      <c r="G624" s="5">
        <f t="shared" si="6"/>
        <v>0</v>
      </c>
      <c r="H624" s="8">
        <f t="shared" si="7"/>
        <v>152.3236712</v>
      </c>
      <c r="J624" s="8" t="str">
        <f t="shared" si="8"/>
        <v/>
      </c>
    </row>
    <row r="625">
      <c r="A625" s="9">
        <f>IFERROR(__xludf.DUMMYFUNCTION("""COMPUTED_VALUE"""),43488.70833333333)</f>
        <v>43488.70833</v>
      </c>
      <c r="B625" s="8">
        <f>IFERROR(__xludf.DUMMYFUNCTION("""COMPUTED_VALUE"""),76.52)</f>
        <v>76.52</v>
      </c>
      <c r="C625" s="9">
        <f>IFERROR(__xludf.DUMMYFUNCTION("""COMPUTED_VALUE"""),43488.70833333333)</f>
        <v>43488.70833</v>
      </c>
      <c r="D625" s="8">
        <f>IFERROR(__xludf.DUMMYFUNCTION("""COMPUTED_VALUE"""),76.4)</f>
        <v>76.4</v>
      </c>
      <c r="E625" s="8">
        <f t="shared" si="4"/>
        <v>0.9984317825</v>
      </c>
      <c r="F625" s="10">
        <f t="shared" si="5"/>
        <v>1.001570681</v>
      </c>
      <c r="G625" s="5">
        <f t="shared" si="6"/>
        <v>0</v>
      </c>
      <c r="H625" s="8">
        <f t="shared" si="7"/>
        <v>152.3236712</v>
      </c>
      <c r="J625" s="8" t="str">
        <f t="shared" si="8"/>
        <v/>
      </c>
    </row>
    <row r="626">
      <c r="A626" s="9">
        <f>IFERROR(__xludf.DUMMYFUNCTION("""COMPUTED_VALUE"""),43489.70833333333)</f>
        <v>43489.70833</v>
      </c>
      <c r="B626" s="8">
        <f>IFERROR(__xludf.DUMMYFUNCTION("""COMPUTED_VALUE"""),78.58)</f>
        <v>78.58</v>
      </c>
      <c r="C626" s="9">
        <f>IFERROR(__xludf.DUMMYFUNCTION("""COMPUTED_VALUE"""),43489.70833333333)</f>
        <v>43489.70833</v>
      </c>
      <c r="D626" s="8">
        <f>IFERROR(__xludf.DUMMYFUNCTION("""COMPUTED_VALUE"""),78.7)</f>
        <v>78.7</v>
      </c>
      <c r="E626" s="8">
        <f t="shared" si="4"/>
        <v>1.001527106</v>
      </c>
      <c r="F626" s="10">
        <f t="shared" si="5"/>
        <v>0.9984752224</v>
      </c>
      <c r="G626" s="5">
        <f t="shared" si="6"/>
        <v>0</v>
      </c>
      <c r="H626" s="8">
        <f t="shared" si="7"/>
        <v>152.3236712</v>
      </c>
      <c r="J626" s="8" t="str">
        <f t="shared" si="8"/>
        <v/>
      </c>
    </row>
    <row r="627">
      <c r="A627" s="9">
        <f>IFERROR(__xludf.DUMMYFUNCTION("""COMPUTED_VALUE"""),43490.70833333333)</f>
        <v>43490.70833</v>
      </c>
      <c r="B627" s="8">
        <f>IFERROR(__xludf.DUMMYFUNCTION("""COMPUTED_VALUE"""),81.08)</f>
        <v>81.08</v>
      </c>
      <c r="C627" s="9">
        <f>IFERROR(__xludf.DUMMYFUNCTION("""COMPUTED_VALUE"""),43490.70833333333)</f>
        <v>43490.70833</v>
      </c>
      <c r="D627" s="8">
        <f>IFERROR(__xludf.DUMMYFUNCTION("""COMPUTED_VALUE"""),81.3)</f>
        <v>81.3</v>
      </c>
      <c r="E627" s="8">
        <f t="shared" si="4"/>
        <v>1.00271337</v>
      </c>
      <c r="F627" s="10">
        <f t="shared" si="5"/>
        <v>0.9972939729</v>
      </c>
      <c r="G627" s="5">
        <f t="shared" si="6"/>
        <v>0</v>
      </c>
      <c r="H627" s="8">
        <f t="shared" si="7"/>
        <v>152.3236712</v>
      </c>
      <c r="J627" s="8" t="str">
        <f t="shared" si="8"/>
        <v/>
      </c>
    </row>
    <row r="628">
      <c r="A628" s="9">
        <f>IFERROR(__xludf.DUMMYFUNCTION("""COMPUTED_VALUE"""),43493.70833333333)</f>
        <v>43493.70833</v>
      </c>
      <c r="B628" s="8">
        <f>IFERROR(__xludf.DUMMYFUNCTION("""COMPUTED_VALUE"""),79.02)</f>
        <v>79.02</v>
      </c>
      <c r="C628" s="9">
        <f>IFERROR(__xludf.DUMMYFUNCTION("""COMPUTED_VALUE"""),43493.70833333333)</f>
        <v>43493.70833</v>
      </c>
      <c r="D628" s="8">
        <f>IFERROR(__xludf.DUMMYFUNCTION("""COMPUTED_VALUE"""),78.8)</f>
        <v>78.8</v>
      </c>
      <c r="E628" s="8">
        <f t="shared" si="4"/>
        <v>0.9972158947</v>
      </c>
      <c r="F628" s="10">
        <f t="shared" si="5"/>
        <v>1.002791878</v>
      </c>
      <c r="G628" s="5">
        <f t="shared" si="6"/>
        <v>0</v>
      </c>
      <c r="H628" s="8">
        <f t="shared" si="7"/>
        <v>152.3236712</v>
      </c>
      <c r="J628" s="8" t="str">
        <f t="shared" si="8"/>
        <v/>
      </c>
    </row>
    <row r="629">
      <c r="A629" s="9">
        <f>IFERROR(__xludf.DUMMYFUNCTION("""COMPUTED_VALUE"""),43494.70833333333)</f>
        <v>43494.70833</v>
      </c>
      <c r="B629" s="8">
        <f>IFERROR(__xludf.DUMMYFUNCTION("""COMPUTED_VALUE"""),80.22)</f>
        <v>80.22</v>
      </c>
      <c r="C629" s="9">
        <f>IFERROR(__xludf.DUMMYFUNCTION("""COMPUTED_VALUE"""),43494.70833333333)</f>
        <v>43494.70833</v>
      </c>
      <c r="D629" s="8">
        <f>IFERROR(__xludf.DUMMYFUNCTION("""COMPUTED_VALUE"""),80.3)</f>
        <v>80.3</v>
      </c>
      <c r="E629" s="8">
        <f t="shared" si="4"/>
        <v>1.000997258</v>
      </c>
      <c r="F629" s="10">
        <f t="shared" si="5"/>
        <v>0.999003736</v>
      </c>
      <c r="G629" s="5">
        <f t="shared" si="6"/>
        <v>0</v>
      </c>
      <c r="H629" s="8">
        <f t="shared" si="7"/>
        <v>152.3236712</v>
      </c>
      <c r="J629" s="8" t="str">
        <f t="shared" si="8"/>
        <v/>
      </c>
    </row>
    <row r="630">
      <c r="A630" s="9">
        <f>IFERROR(__xludf.DUMMYFUNCTION("""COMPUTED_VALUE"""),43495.70833333333)</f>
        <v>43495.70833</v>
      </c>
      <c r="B630" s="8">
        <f>IFERROR(__xludf.DUMMYFUNCTION("""COMPUTED_VALUE"""),80.08)</f>
        <v>80.08</v>
      </c>
      <c r="C630" s="9">
        <f>IFERROR(__xludf.DUMMYFUNCTION("""COMPUTED_VALUE"""),43495.70833333333)</f>
        <v>43495.70833</v>
      </c>
      <c r="D630" s="8">
        <f>IFERROR(__xludf.DUMMYFUNCTION("""COMPUTED_VALUE"""),80.8)</f>
        <v>80.8</v>
      </c>
      <c r="E630" s="8">
        <f t="shared" si="4"/>
        <v>1.008991009</v>
      </c>
      <c r="F630" s="10">
        <f t="shared" si="5"/>
        <v>0.9910891089</v>
      </c>
      <c r="G630" s="5">
        <f t="shared" si="6"/>
        <v>0</v>
      </c>
      <c r="H630" s="8">
        <f t="shared" si="7"/>
        <v>152.3236712</v>
      </c>
      <c r="J630" s="8" t="str">
        <f t="shared" si="8"/>
        <v/>
      </c>
    </row>
    <row r="631">
      <c r="A631" s="9">
        <f>IFERROR(__xludf.DUMMYFUNCTION("""COMPUTED_VALUE"""),43496.70833333333)</f>
        <v>43496.70833</v>
      </c>
      <c r="B631" s="8">
        <f>IFERROR(__xludf.DUMMYFUNCTION("""COMPUTED_VALUE"""),80.36)</f>
        <v>80.36</v>
      </c>
      <c r="C631" s="9">
        <f>IFERROR(__xludf.DUMMYFUNCTION("""COMPUTED_VALUE"""),43496.70833333333)</f>
        <v>43496.70833</v>
      </c>
      <c r="D631" s="8">
        <f>IFERROR(__xludf.DUMMYFUNCTION("""COMPUTED_VALUE"""),81.4)</f>
        <v>81.4</v>
      </c>
      <c r="E631" s="8">
        <f t="shared" si="4"/>
        <v>1.012941762</v>
      </c>
      <c r="F631" s="10">
        <f t="shared" si="5"/>
        <v>0.9872235872</v>
      </c>
      <c r="G631" s="5">
        <f t="shared" si="6"/>
        <v>154.2950079</v>
      </c>
      <c r="H631" s="8">
        <f t="shared" si="7"/>
        <v>0</v>
      </c>
      <c r="J631" s="8" t="str">
        <f t="shared" si="8"/>
        <v/>
      </c>
    </row>
    <row r="632">
      <c r="A632" s="9">
        <f>IFERROR(__xludf.DUMMYFUNCTION("""COMPUTED_VALUE"""),43497.70833333333)</f>
        <v>43497.70833</v>
      </c>
      <c r="B632" s="8">
        <f>IFERROR(__xludf.DUMMYFUNCTION("""COMPUTED_VALUE"""),80.2)</f>
        <v>80.2</v>
      </c>
      <c r="C632" s="9">
        <f>IFERROR(__xludf.DUMMYFUNCTION("""COMPUTED_VALUE"""),43497.70833333333)</f>
        <v>43497.70833</v>
      </c>
      <c r="D632" s="8">
        <f>IFERROR(__xludf.DUMMYFUNCTION("""COMPUTED_VALUE"""),81.0)</f>
        <v>81</v>
      </c>
      <c r="E632" s="8">
        <f t="shared" si="4"/>
        <v>1.009975062</v>
      </c>
      <c r="F632" s="10">
        <f t="shared" si="5"/>
        <v>0.9901234568</v>
      </c>
      <c r="G632" s="5">
        <f t="shared" si="6"/>
        <v>154.2950079</v>
      </c>
      <c r="H632" s="8">
        <f t="shared" si="7"/>
        <v>0</v>
      </c>
      <c r="J632" s="8" t="str">
        <f t="shared" si="8"/>
        <v/>
      </c>
    </row>
    <row r="633">
      <c r="A633" s="9">
        <f>IFERROR(__xludf.DUMMYFUNCTION("""COMPUTED_VALUE"""),43500.70833333333)</f>
        <v>43500.70833</v>
      </c>
      <c r="B633" s="8">
        <f>IFERROR(__xludf.DUMMYFUNCTION("""COMPUTED_VALUE"""),79.78)</f>
        <v>79.78</v>
      </c>
      <c r="C633" s="9">
        <f>IFERROR(__xludf.DUMMYFUNCTION("""COMPUTED_VALUE"""),43500.70833333333)</f>
        <v>43500.70833</v>
      </c>
      <c r="D633" s="8">
        <f>IFERROR(__xludf.DUMMYFUNCTION("""COMPUTED_VALUE"""),80.2)</f>
        <v>80.2</v>
      </c>
      <c r="E633" s="8">
        <f t="shared" si="4"/>
        <v>1.005264477</v>
      </c>
      <c r="F633" s="10">
        <f t="shared" si="5"/>
        <v>0.9947630923</v>
      </c>
      <c r="G633" s="5">
        <f t="shared" si="6"/>
        <v>154.2950079</v>
      </c>
      <c r="H633" s="8">
        <f t="shared" si="7"/>
        <v>0</v>
      </c>
      <c r="J633" s="8" t="str">
        <f t="shared" si="8"/>
        <v/>
      </c>
    </row>
    <row r="634">
      <c r="A634" s="9">
        <f>IFERROR(__xludf.DUMMYFUNCTION("""COMPUTED_VALUE"""),43501.70833333333)</f>
        <v>43501.70833</v>
      </c>
      <c r="B634" s="8">
        <f>IFERROR(__xludf.DUMMYFUNCTION("""COMPUTED_VALUE"""),79.4)</f>
        <v>79.4</v>
      </c>
      <c r="C634" s="9">
        <f>IFERROR(__xludf.DUMMYFUNCTION("""COMPUTED_VALUE"""),43501.70833333333)</f>
        <v>43501.70833</v>
      </c>
      <c r="D634" s="8">
        <f>IFERROR(__xludf.DUMMYFUNCTION("""COMPUTED_VALUE"""),80.2)</f>
        <v>80.2</v>
      </c>
      <c r="E634" s="8">
        <f t="shared" si="4"/>
        <v>1.010075567</v>
      </c>
      <c r="F634" s="10">
        <f t="shared" si="5"/>
        <v>0.9900249377</v>
      </c>
      <c r="G634" s="5">
        <f t="shared" si="6"/>
        <v>154.2950079</v>
      </c>
      <c r="H634" s="8">
        <f t="shared" si="7"/>
        <v>0</v>
      </c>
      <c r="J634" s="8" t="str">
        <f t="shared" si="8"/>
        <v/>
      </c>
    </row>
    <row r="635">
      <c r="A635" s="9">
        <f>IFERROR(__xludf.DUMMYFUNCTION("""COMPUTED_VALUE"""),43502.70833333333)</f>
        <v>43502.70833</v>
      </c>
      <c r="B635" s="8">
        <f>IFERROR(__xludf.DUMMYFUNCTION("""COMPUTED_VALUE"""),81.36)</f>
        <v>81.36</v>
      </c>
      <c r="C635" s="9">
        <f>IFERROR(__xludf.DUMMYFUNCTION("""COMPUTED_VALUE"""),43502.70833333333)</f>
        <v>43502.70833</v>
      </c>
      <c r="D635" s="8">
        <f>IFERROR(__xludf.DUMMYFUNCTION("""COMPUTED_VALUE"""),81.6)</f>
        <v>81.6</v>
      </c>
      <c r="E635" s="8">
        <f t="shared" si="4"/>
        <v>1.002949853</v>
      </c>
      <c r="F635" s="10">
        <f t="shared" si="5"/>
        <v>0.9970588235</v>
      </c>
      <c r="G635" s="5">
        <f t="shared" si="6"/>
        <v>154.2950079</v>
      </c>
      <c r="H635" s="8">
        <f t="shared" si="7"/>
        <v>0</v>
      </c>
      <c r="J635" s="8" t="str">
        <f t="shared" si="8"/>
        <v/>
      </c>
    </row>
    <row r="636">
      <c r="A636" s="9">
        <f>IFERROR(__xludf.DUMMYFUNCTION("""COMPUTED_VALUE"""),43503.70833333333)</f>
        <v>43503.70833</v>
      </c>
      <c r="B636" s="8">
        <f>IFERROR(__xludf.DUMMYFUNCTION("""COMPUTED_VALUE"""),80.1)</f>
        <v>80.1</v>
      </c>
      <c r="C636" s="9">
        <f>IFERROR(__xludf.DUMMYFUNCTION("""COMPUTED_VALUE"""),43503.70833333333)</f>
        <v>43503.70833</v>
      </c>
      <c r="D636" s="8">
        <f>IFERROR(__xludf.DUMMYFUNCTION("""COMPUTED_VALUE"""),80.0)</f>
        <v>80</v>
      </c>
      <c r="E636" s="8">
        <f t="shared" si="4"/>
        <v>0.9987515605</v>
      </c>
      <c r="F636" s="10">
        <f t="shared" si="5"/>
        <v>1.00125</v>
      </c>
      <c r="G636" s="5">
        <f t="shared" si="6"/>
        <v>0</v>
      </c>
      <c r="H636" s="8">
        <f t="shared" si="7"/>
        <v>154.4878767</v>
      </c>
      <c r="J636" s="8" t="str">
        <f t="shared" si="8"/>
        <v/>
      </c>
    </row>
    <row r="637">
      <c r="A637" s="9">
        <f>IFERROR(__xludf.DUMMYFUNCTION("""COMPUTED_VALUE"""),43504.70833333333)</f>
        <v>43504.70833</v>
      </c>
      <c r="B637" s="8">
        <f>IFERROR(__xludf.DUMMYFUNCTION("""COMPUTED_VALUE"""),81.26)</f>
        <v>81.26</v>
      </c>
      <c r="C637" s="9">
        <f>IFERROR(__xludf.DUMMYFUNCTION("""COMPUTED_VALUE"""),43504.70833333333)</f>
        <v>43504.70833</v>
      </c>
      <c r="D637" s="8">
        <f>IFERROR(__xludf.DUMMYFUNCTION("""COMPUTED_VALUE"""),81.5)</f>
        <v>81.5</v>
      </c>
      <c r="E637" s="8">
        <f t="shared" si="4"/>
        <v>1.002953483</v>
      </c>
      <c r="F637" s="10">
        <f t="shared" si="5"/>
        <v>0.9970552147</v>
      </c>
      <c r="G637" s="5">
        <f t="shared" si="6"/>
        <v>0</v>
      </c>
      <c r="H637" s="8">
        <f t="shared" si="7"/>
        <v>154.4878767</v>
      </c>
      <c r="J637" s="8" t="str">
        <f t="shared" si="8"/>
        <v/>
      </c>
    </row>
    <row r="638">
      <c r="A638" s="9">
        <f>IFERROR(__xludf.DUMMYFUNCTION("""COMPUTED_VALUE"""),43507.70833333333)</f>
        <v>43507.70833</v>
      </c>
      <c r="B638" s="8">
        <f>IFERROR(__xludf.DUMMYFUNCTION("""COMPUTED_VALUE"""),82.8)</f>
        <v>82.8</v>
      </c>
      <c r="C638" s="9">
        <f>IFERROR(__xludf.DUMMYFUNCTION("""COMPUTED_VALUE"""),43507.70833333333)</f>
        <v>43507.70833</v>
      </c>
      <c r="D638" s="8">
        <f>IFERROR(__xludf.DUMMYFUNCTION("""COMPUTED_VALUE"""),82.7)</f>
        <v>82.7</v>
      </c>
      <c r="E638" s="8">
        <f t="shared" si="4"/>
        <v>0.9987922705</v>
      </c>
      <c r="F638" s="10">
        <f t="shared" si="5"/>
        <v>1.00120919</v>
      </c>
      <c r="G638" s="5">
        <f t="shared" si="6"/>
        <v>0</v>
      </c>
      <c r="H638" s="8">
        <f t="shared" si="7"/>
        <v>154.4878767</v>
      </c>
      <c r="J638" s="8" t="str">
        <f t="shared" si="8"/>
        <v/>
      </c>
    </row>
    <row r="639">
      <c r="A639" s="9">
        <f>IFERROR(__xludf.DUMMYFUNCTION("""COMPUTED_VALUE"""),43508.70833333333)</f>
        <v>43508.70833</v>
      </c>
      <c r="B639" s="8">
        <f>IFERROR(__xludf.DUMMYFUNCTION("""COMPUTED_VALUE"""),83.76)</f>
        <v>83.76</v>
      </c>
      <c r="C639" s="9">
        <f>IFERROR(__xludf.DUMMYFUNCTION("""COMPUTED_VALUE"""),43508.70833333333)</f>
        <v>43508.70833</v>
      </c>
      <c r="D639" s="8">
        <f>IFERROR(__xludf.DUMMYFUNCTION("""COMPUTED_VALUE"""),83.7)</f>
        <v>83.7</v>
      </c>
      <c r="E639" s="8">
        <f t="shared" si="4"/>
        <v>0.9992836676</v>
      </c>
      <c r="F639" s="10">
        <f t="shared" si="5"/>
        <v>1.000716846</v>
      </c>
      <c r="G639" s="5">
        <f t="shared" si="6"/>
        <v>0</v>
      </c>
      <c r="H639" s="8">
        <f t="shared" si="7"/>
        <v>154.4878767</v>
      </c>
      <c r="J639" s="8" t="str">
        <f t="shared" si="8"/>
        <v/>
      </c>
    </row>
    <row r="640">
      <c r="A640" s="9">
        <f>IFERROR(__xludf.DUMMYFUNCTION("""COMPUTED_VALUE"""),43509.70833333333)</f>
        <v>43509.70833</v>
      </c>
      <c r="B640" s="8">
        <f>IFERROR(__xludf.DUMMYFUNCTION("""COMPUTED_VALUE"""),86.18)</f>
        <v>86.18</v>
      </c>
      <c r="C640" s="9">
        <f>IFERROR(__xludf.DUMMYFUNCTION("""COMPUTED_VALUE"""),43509.70833333333)</f>
        <v>43509.70833</v>
      </c>
      <c r="D640" s="8">
        <f>IFERROR(__xludf.DUMMYFUNCTION("""COMPUTED_VALUE"""),86.2)</f>
        <v>86.2</v>
      </c>
      <c r="E640" s="8">
        <f t="shared" si="4"/>
        <v>1.000232072</v>
      </c>
      <c r="F640" s="10">
        <f t="shared" si="5"/>
        <v>0.9997679814</v>
      </c>
      <c r="G640" s="5">
        <f t="shared" si="6"/>
        <v>0</v>
      </c>
      <c r="H640" s="8">
        <f t="shared" si="7"/>
        <v>154.4878767</v>
      </c>
      <c r="J640" s="8" t="str">
        <f t="shared" si="8"/>
        <v/>
      </c>
    </row>
    <row r="641">
      <c r="A641" s="9">
        <f>IFERROR(__xludf.DUMMYFUNCTION("""COMPUTED_VALUE"""),43510.70833333333)</f>
        <v>43510.70833</v>
      </c>
      <c r="B641" s="8">
        <f>IFERROR(__xludf.DUMMYFUNCTION("""COMPUTED_VALUE"""),86.34)</f>
        <v>86.34</v>
      </c>
      <c r="C641" s="9">
        <f>IFERROR(__xludf.DUMMYFUNCTION("""COMPUTED_VALUE"""),43510.70833333333)</f>
        <v>43510.70833</v>
      </c>
      <c r="D641" s="8">
        <f>IFERROR(__xludf.DUMMYFUNCTION("""COMPUTED_VALUE"""),85.9)</f>
        <v>85.9</v>
      </c>
      <c r="E641" s="8">
        <f t="shared" si="4"/>
        <v>0.9949038684</v>
      </c>
      <c r="F641" s="10">
        <f t="shared" si="5"/>
        <v>1.005122235</v>
      </c>
      <c r="G641" s="5">
        <f t="shared" si="6"/>
        <v>0</v>
      </c>
      <c r="H641" s="8">
        <f t="shared" si="7"/>
        <v>154.4878767</v>
      </c>
      <c r="J641" s="8" t="str">
        <f t="shared" si="8"/>
        <v/>
      </c>
    </row>
    <row r="642">
      <c r="A642" s="9">
        <f>IFERROR(__xludf.DUMMYFUNCTION("""COMPUTED_VALUE"""),43511.70833333333)</f>
        <v>43511.70833</v>
      </c>
      <c r="B642" s="8">
        <f>IFERROR(__xludf.DUMMYFUNCTION("""COMPUTED_VALUE"""),86.68)</f>
        <v>86.68</v>
      </c>
      <c r="C642" s="9">
        <f>IFERROR(__xludf.DUMMYFUNCTION("""COMPUTED_VALUE"""),43511.70833333333)</f>
        <v>43511.70833</v>
      </c>
      <c r="D642" s="8">
        <f>IFERROR(__xludf.DUMMYFUNCTION("""COMPUTED_VALUE"""),86.3)</f>
        <v>86.3</v>
      </c>
      <c r="E642" s="8">
        <f t="shared" si="4"/>
        <v>0.9956160591</v>
      </c>
      <c r="F642" s="10">
        <f t="shared" si="5"/>
        <v>1.004403244</v>
      </c>
      <c r="G642" s="5">
        <f t="shared" si="6"/>
        <v>0</v>
      </c>
      <c r="H642" s="8">
        <f t="shared" si="7"/>
        <v>154.4878767</v>
      </c>
      <c r="J642" s="8" t="str">
        <f t="shared" si="8"/>
        <v/>
      </c>
    </row>
    <row r="643">
      <c r="A643" s="9">
        <f>IFERROR(__xludf.DUMMYFUNCTION("""COMPUTED_VALUE"""),43514.70833333333)</f>
        <v>43514.70833</v>
      </c>
      <c r="B643" s="8">
        <f>IFERROR(__xludf.DUMMYFUNCTION("""COMPUTED_VALUE"""),85.78)</f>
        <v>85.78</v>
      </c>
      <c r="C643" s="9">
        <f>IFERROR(__xludf.DUMMYFUNCTION("""COMPUTED_VALUE"""),43514.70833333333)</f>
        <v>43514.70833</v>
      </c>
      <c r="D643" s="8">
        <f>IFERROR(__xludf.DUMMYFUNCTION("""COMPUTED_VALUE"""),85.7)</f>
        <v>85.7</v>
      </c>
      <c r="E643" s="8">
        <f t="shared" si="4"/>
        <v>0.9990673817</v>
      </c>
      <c r="F643" s="10">
        <f t="shared" si="5"/>
        <v>1.000933489</v>
      </c>
      <c r="G643" s="5">
        <f t="shared" si="6"/>
        <v>0</v>
      </c>
      <c r="H643" s="8">
        <f t="shared" si="7"/>
        <v>154.4878767</v>
      </c>
      <c r="J643" s="8" t="str">
        <f t="shared" si="8"/>
        <v/>
      </c>
    </row>
    <row r="644">
      <c r="A644" s="9">
        <f>IFERROR(__xludf.DUMMYFUNCTION("""COMPUTED_VALUE"""),43515.70833333333)</f>
        <v>43515.70833</v>
      </c>
      <c r="B644" s="8">
        <f>IFERROR(__xludf.DUMMYFUNCTION("""COMPUTED_VALUE"""),84.72)</f>
        <v>84.72</v>
      </c>
      <c r="C644" s="9">
        <f>IFERROR(__xludf.DUMMYFUNCTION("""COMPUTED_VALUE"""),43515.70833333333)</f>
        <v>43515.70833</v>
      </c>
      <c r="D644" s="8">
        <f>IFERROR(__xludf.DUMMYFUNCTION("""COMPUTED_VALUE"""),84.6)</f>
        <v>84.6</v>
      </c>
      <c r="E644" s="8">
        <f t="shared" si="4"/>
        <v>0.9985835694</v>
      </c>
      <c r="F644" s="10">
        <f t="shared" si="5"/>
        <v>1.00141844</v>
      </c>
      <c r="G644" s="5">
        <f t="shared" si="6"/>
        <v>0</v>
      </c>
      <c r="H644" s="8">
        <f t="shared" si="7"/>
        <v>154.4878767</v>
      </c>
      <c r="J644" s="8" t="str">
        <f t="shared" si="8"/>
        <v/>
      </c>
    </row>
    <row r="645">
      <c r="A645" s="9">
        <f>IFERROR(__xludf.DUMMYFUNCTION("""COMPUTED_VALUE"""),43516.70833333333)</f>
        <v>43516.70833</v>
      </c>
      <c r="B645" s="8">
        <f>IFERROR(__xludf.DUMMYFUNCTION("""COMPUTED_VALUE"""),85.26)</f>
        <v>85.26</v>
      </c>
      <c r="C645" s="9">
        <f>IFERROR(__xludf.DUMMYFUNCTION("""COMPUTED_VALUE"""),43516.70833333333)</f>
        <v>43516.70833</v>
      </c>
      <c r="D645" s="8">
        <f>IFERROR(__xludf.DUMMYFUNCTION("""COMPUTED_VALUE"""),85.0)</f>
        <v>85</v>
      </c>
      <c r="E645" s="8">
        <f t="shared" si="4"/>
        <v>0.9969505043</v>
      </c>
      <c r="F645" s="10">
        <f t="shared" si="5"/>
        <v>1.003058824</v>
      </c>
      <c r="G645" s="5">
        <f t="shared" si="6"/>
        <v>0</v>
      </c>
      <c r="H645" s="8">
        <f t="shared" si="7"/>
        <v>154.4878767</v>
      </c>
      <c r="J645" s="8" t="str">
        <f t="shared" si="8"/>
        <v/>
      </c>
    </row>
    <row r="646">
      <c r="A646" s="9">
        <f>IFERROR(__xludf.DUMMYFUNCTION("""COMPUTED_VALUE"""),43517.70833333333)</f>
        <v>43517.70833</v>
      </c>
      <c r="B646" s="8">
        <f>IFERROR(__xludf.DUMMYFUNCTION("""COMPUTED_VALUE"""),86.1)</f>
        <v>86.1</v>
      </c>
      <c r="C646" s="9">
        <f>IFERROR(__xludf.DUMMYFUNCTION("""COMPUTED_VALUE"""),43517.70833333333)</f>
        <v>43517.70833</v>
      </c>
      <c r="D646" s="8">
        <f>IFERROR(__xludf.DUMMYFUNCTION("""COMPUTED_VALUE"""),86.0)</f>
        <v>86</v>
      </c>
      <c r="E646" s="8">
        <f t="shared" si="4"/>
        <v>0.9988385598</v>
      </c>
      <c r="F646" s="10">
        <f t="shared" si="5"/>
        <v>1.001162791</v>
      </c>
      <c r="G646" s="5">
        <f t="shared" si="6"/>
        <v>0</v>
      </c>
      <c r="H646" s="8">
        <f t="shared" si="7"/>
        <v>154.4878767</v>
      </c>
      <c r="J646" s="8" t="str">
        <f t="shared" si="8"/>
        <v/>
      </c>
    </row>
    <row r="647">
      <c r="A647" s="9">
        <f>IFERROR(__xludf.DUMMYFUNCTION("""COMPUTED_VALUE"""),43518.70833333333)</f>
        <v>43518.70833</v>
      </c>
      <c r="B647" s="8">
        <f>IFERROR(__xludf.DUMMYFUNCTION("""COMPUTED_VALUE"""),87.78)</f>
        <v>87.78</v>
      </c>
      <c r="C647" s="9">
        <f>IFERROR(__xludf.DUMMYFUNCTION("""COMPUTED_VALUE"""),43518.70833333333)</f>
        <v>43518.70833</v>
      </c>
      <c r="D647" s="8">
        <f>IFERROR(__xludf.DUMMYFUNCTION("""COMPUTED_VALUE"""),87.8)</f>
        <v>87.8</v>
      </c>
      <c r="E647" s="8">
        <f t="shared" si="4"/>
        <v>1.000227842</v>
      </c>
      <c r="F647" s="10">
        <f t="shared" si="5"/>
        <v>0.9997722096</v>
      </c>
      <c r="G647" s="5">
        <f t="shared" si="6"/>
        <v>0</v>
      </c>
      <c r="H647" s="8">
        <f t="shared" si="7"/>
        <v>154.4878767</v>
      </c>
      <c r="J647" s="8" t="str">
        <f t="shared" si="8"/>
        <v/>
      </c>
    </row>
    <row r="648">
      <c r="A648" s="9">
        <f>IFERROR(__xludf.DUMMYFUNCTION("""COMPUTED_VALUE"""),43521.70833333333)</f>
        <v>43521.70833</v>
      </c>
      <c r="B648" s="8">
        <f>IFERROR(__xludf.DUMMYFUNCTION("""COMPUTED_VALUE"""),86.48)</f>
        <v>86.48</v>
      </c>
      <c r="C648" s="9">
        <f>IFERROR(__xludf.DUMMYFUNCTION("""COMPUTED_VALUE"""),43521.70833333333)</f>
        <v>43521.70833</v>
      </c>
      <c r="D648" s="8">
        <f>IFERROR(__xludf.DUMMYFUNCTION("""COMPUTED_VALUE"""),87.4)</f>
        <v>87.4</v>
      </c>
      <c r="E648" s="8">
        <f t="shared" si="4"/>
        <v>1.010638298</v>
      </c>
      <c r="F648" s="10">
        <f t="shared" si="5"/>
        <v>0.9894736842</v>
      </c>
      <c r="G648" s="5">
        <f t="shared" si="6"/>
        <v>156.1313647</v>
      </c>
      <c r="H648" s="8">
        <f t="shared" si="7"/>
        <v>0</v>
      </c>
      <c r="J648" s="8" t="str">
        <f t="shared" si="8"/>
        <v/>
      </c>
    </row>
    <row r="649">
      <c r="A649" s="9">
        <f>IFERROR(__xludf.DUMMYFUNCTION("""COMPUTED_VALUE"""),43522.70833333333)</f>
        <v>43522.70833</v>
      </c>
      <c r="B649" s="8">
        <f>IFERROR(__xludf.DUMMYFUNCTION("""COMPUTED_VALUE"""),86.68)</f>
        <v>86.68</v>
      </c>
      <c r="C649" s="9">
        <f>IFERROR(__xludf.DUMMYFUNCTION("""COMPUTED_VALUE"""),43522.70833333333)</f>
        <v>43522.70833</v>
      </c>
      <c r="D649" s="8">
        <f>IFERROR(__xludf.DUMMYFUNCTION("""COMPUTED_VALUE"""),88.3)</f>
        <v>88.3</v>
      </c>
      <c r="E649" s="8">
        <f t="shared" si="4"/>
        <v>1.018689432</v>
      </c>
      <c r="F649" s="10">
        <f t="shared" si="5"/>
        <v>0.9816534541</v>
      </c>
      <c r="G649" s="5">
        <f t="shared" si="6"/>
        <v>156.1313647</v>
      </c>
      <c r="H649" s="8">
        <f t="shared" si="7"/>
        <v>0</v>
      </c>
      <c r="J649" s="8" t="str">
        <f t="shared" si="8"/>
        <v/>
      </c>
    </row>
    <row r="650">
      <c r="A650" s="9">
        <f>IFERROR(__xludf.DUMMYFUNCTION("""COMPUTED_VALUE"""),43523.70833333333)</f>
        <v>43523.70833</v>
      </c>
      <c r="B650" s="8">
        <f>IFERROR(__xludf.DUMMYFUNCTION("""COMPUTED_VALUE"""),85.1)</f>
        <v>85.1</v>
      </c>
      <c r="C650" s="9">
        <f>IFERROR(__xludf.DUMMYFUNCTION("""COMPUTED_VALUE"""),43523.70833333333)</f>
        <v>43523.70833</v>
      </c>
      <c r="D650" s="8">
        <f>IFERROR(__xludf.DUMMYFUNCTION("""COMPUTED_VALUE"""),86.4)</f>
        <v>86.4</v>
      </c>
      <c r="E650" s="8">
        <f t="shared" si="4"/>
        <v>1.015276146</v>
      </c>
      <c r="F650" s="10">
        <f t="shared" si="5"/>
        <v>0.9849537037</v>
      </c>
      <c r="G650" s="5">
        <f t="shared" si="6"/>
        <v>156.1313647</v>
      </c>
      <c r="H650" s="8">
        <f t="shared" si="7"/>
        <v>0</v>
      </c>
      <c r="J650" s="8" t="str">
        <f t="shared" si="8"/>
        <v/>
      </c>
    </row>
    <row r="651">
      <c r="A651" s="9">
        <f>IFERROR(__xludf.DUMMYFUNCTION("""COMPUTED_VALUE"""),43524.70833333333)</f>
        <v>43524.70833</v>
      </c>
      <c r="B651" s="8">
        <f>IFERROR(__xludf.DUMMYFUNCTION("""COMPUTED_VALUE"""),84.54)</f>
        <v>84.54</v>
      </c>
      <c r="C651" s="9">
        <f>IFERROR(__xludf.DUMMYFUNCTION("""COMPUTED_VALUE"""),43524.70833333333)</f>
        <v>43524.70833</v>
      </c>
      <c r="D651" s="8">
        <f>IFERROR(__xludf.DUMMYFUNCTION("""COMPUTED_VALUE"""),86.6)</f>
        <v>86.6</v>
      </c>
      <c r="E651" s="8">
        <f t="shared" si="4"/>
        <v>1.024367163</v>
      </c>
      <c r="F651" s="10">
        <f t="shared" si="5"/>
        <v>0.9762124711</v>
      </c>
      <c r="G651" s="5">
        <f t="shared" si="6"/>
        <v>156.1313647</v>
      </c>
      <c r="H651" s="8">
        <f t="shared" si="7"/>
        <v>0</v>
      </c>
      <c r="J651" s="8" t="str">
        <f t="shared" si="8"/>
        <v/>
      </c>
    </row>
    <row r="652">
      <c r="A652" s="9">
        <f>IFERROR(__xludf.DUMMYFUNCTION("""COMPUTED_VALUE"""),43525.70833333333)</f>
        <v>43525.70833</v>
      </c>
      <c r="B652" s="8">
        <f>IFERROR(__xludf.DUMMYFUNCTION("""COMPUTED_VALUE"""),85.52)</f>
        <v>85.52</v>
      </c>
      <c r="C652" s="9">
        <f>IFERROR(__xludf.DUMMYFUNCTION("""COMPUTED_VALUE"""),43525.70833333333)</f>
        <v>43525.70833</v>
      </c>
      <c r="D652" s="8">
        <f>IFERROR(__xludf.DUMMYFUNCTION("""COMPUTED_VALUE"""),86.8)</f>
        <v>86.8</v>
      </c>
      <c r="E652" s="8">
        <f t="shared" si="4"/>
        <v>1.014967259</v>
      </c>
      <c r="F652" s="10">
        <f t="shared" si="5"/>
        <v>0.9852534562</v>
      </c>
      <c r="G652" s="5">
        <f t="shared" si="6"/>
        <v>156.1313647</v>
      </c>
      <c r="H652" s="8">
        <f t="shared" si="7"/>
        <v>0</v>
      </c>
      <c r="J652" s="8" t="str">
        <f t="shared" si="8"/>
        <v/>
      </c>
    </row>
    <row r="653">
      <c r="A653" s="9">
        <f>IFERROR(__xludf.DUMMYFUNCTION("""COMPUTED_VALUE"""),43528.70833333333)</f>
        <v>43528.70833</v>
      </c>
      <c r="B653" s="8">
        <f>IFERROR(__xludf.DUMMYFUNCTION("""COMPUTED_VALUE"""),86.58)</f>
        <v>86.58</v>
      </c>
      <c r="C653" s="9">
        <f>IFERROR(__xludf.DUMMYFUNCTION("""COMPUTED_VALUE"""),43528.70833333333)</f>
        <v>43528.70833</v>
      </c>
      <c r="D653" s="8">
        <f>IFERROR(__xludf.DUMMYFUNCTION("""COMPUTED_VALUE"""),87.3)</f>
        <v>87.3</v>
      </c>
      <c r="E653" s="8">
        <f t="shared" si="4"/>
        <v>1.008316008</v>
      </c>
      <c r="F653" s="10">
        <f t="shared" si="5"/>
        <v>0.9917525773</v>
      </c>
      <c r="G653" s="5">
        <f t="shared" si="6"/>
        <v>156.1313647</v>
      </c>
      <c r="H653" s="8">
        <f t="shared" si="7"/>
        <v>0</v>
      </c>
      <c r="J653" s="8" t="str">
        <f t="shared" si="8"/>
        <v/>
      </c>
    </row>
    <row r="654">
      <c r="A654" s="9">
        <f>IFERROR(__xludf.DUMMYFUNCTION("""COMPUTED_VALUE"""),43529.70833333333)</f>
        <v>43529.70833</v>
      </c>
      <c r="B654" s="8">
        <f>IFERROR(__xludf.DUMMYFUNCTION("""COMPUTED_VALUE"""),86.32)</f>
        <v>86.32</v>
      </c>
      <c r="C654" s="9">
        <f>IFERROR(__xludf.DUMMYFUNCTION("""COMPUTED_VALUE"""),43529.70833333333)</f>
        <v>43529.70833</v>
      </c>
      <c r="D654" s="8">
        <f>IFERROR(__xludf.DUMMYFUNCTION("""COMPUTED_VALUE"""),86.5)</f>
        <v>86.5</v>
      </c>
      <c r="E654" s="8">
        <f t="shared" si="4"/>
        <v>1.002085264</v>
      </c>
      <c r="F654" s="10">
        <f t="shared" si="5"/>
        <v>0.9979190751</v>
      </c>
      <c r="G654" s="5">
        <f t="shared" si="6"/>
        <v>156.1313647</v>
      </c>
      <c r="H654" s="8">
        <f t="shared" si="7"/>
        <v>0</v>
      </c>
      <c r="J654" s="8" t="str">
        <f t="shared" si="8"/>
        <v/>
      </c>
    </row>
    <row r="655">
      <c r="A655" s="9">
        <f>IFERROR(__xludf.DUMMYFUNCTION("""COMPUTED_VALUE"""),43530.70833333333)</f>
        <v>43530.70833</v>
      </c>
      <c r="B655" s="8">
        <f>IFERROR(__xludf.DUMMYFUNCTION("""COMPUTED_VALUE"""),85.94)</f>
        <v>85.94</v>
      </c>
      <c r="C655" s="9">
        <f>IFERROR(__xludf.DUMMYFUNCTION("""COMPUTED_VALUE"""),43530.70833333333)</f>
        <v>43530.70833</v>
      </c>
      <c r="D655" s="8">
        <f>IFERROR(__xludf.DUMMYFUNCTION("""COMPUTED_VALUE"""),85.7)</f>
        <v>85.7</v>
      </c>
      <c r="E655" s="8">
        <f t="shared" si="4"/>
        <v>0.997207354</v>
      </c>
      <c r="F655" s="10">
        <f t="shared" si="5"/>
        <v>1.002800467</v>
      </c>
      <c r="G655" s="5">
        <f t="shared" si="6"/>
        <v>0</v>
      </c>
      <c r="H655" s="8">
        <f t="shared" si="7"/>
        <v>156.5686054</v>
      </c>
      <c r="J655" s="8" t="str">
        <f t="shared" si="8"/>
        <v/>
      </c>
    </row>
    <row r="656">
      <c r="A656" s="9">
        <f>IFERROR(__xludf.DUMMYFUNCTION("""COMPUTED_VALUE"""),43531.70833333333)</f>
        <v>43531.70833</v>
      </c>
      <c r="B656" s="8">
        <f>IFERROR(__xludf.DUMMYFUNCTION("""COMPUTED_VALUE"""),85.72)</f>
        <v>85.72</v>
      </c>
      <c r="C656" s="9">
        <f>IFERROR(__xludf.DUMMYFUNCTION("""COMPUTED_VALUE"""),43531.70833333333)</f>
        <v>43531.70833</v>
      </c>
      <c r="D656" s="8">
        <f>IFERROR(__xludf.DUMMYFUNCTION("""COMPUTED_VALUE"""),85.9)</f>
        <v>85.9</v>
      </c>
      <c r="E656" s="8">
        <f t="shared" si="4"/>
        <v>1.00209986</v>
      </c>
      <c r="F656" s="10">
        <f t="shared" si="5"/>
        <v>0.9979045402</v>
      </c>
      <c r="G656" s="5">
        <f t="shared" si="6"/>
        <v>0</v>
      </c>
      <c r="H656" s="8">
        <f t="shared" si="7"/>
        <v>156.5686054</v>
      </c>
      <c r="J656" s="8" t="str">
        <f t="shared" si="8"/>
        <v/>
      </c>
    </row>
    <row r="657">
      <c r="A657" s="9">
        <f>IFERROR(__xludf.DUMMYFUNCTION("""COMPUTED_VALUE"""),43532.70833333333)</f>
        <v>43532.70833</v>
      </c>
      <c r="B657" s="8">
        <f>IFERROR(__xludf.DUMMYFUNCTION("""COMPUTED_VALUE"""),87.02)</f>
        <v>87.02</v>
      </c>
      <c r="C657" s="9">
        <f>IFERROR(__xludf.DUMMYFUNCTION("""COMPUTED_VALUE"""),43532.70833333333)</f>
        <v>43532.70833</v>
      </c>
      <c r="D657" s="8">
        <f>IFERROR(__xludf.DUMMYFUNCTION("""COMPUTED_VALUE"""),87.3)</f>
        <v>87.3</v>
      </c>
      <c r="E657" s="8">
        <f t="shared" si="4"/>
        <v>1.003217651</v>
      </c>
      <c r="F657" s="10">
        <f t="shared" si="5"/>
        <v>0.996792669</v>
      </c>
      <c r="G657" s="5">
        <f t="shared" si="6"/>
        <v>0</v>
      </c>
      <c r="H657" s="8">
        <f t="shared" si="7"/>
        <v>156.5686054</v>
      </c>
      <c r="J657" s="8" t="str">
        <f t="shared" si="8"/>
        <v/>
      </c>
    </row>
    <row r="658">
      <c r="A658" s="9">
        <f>IFERROR(__xludf.DUMMYFUNCTION("""COMPUTED_VALUE"""),43535.70833333333)</f>
        <v>43535.70833</v>
      </c>
      <c r="B658" s="8">
        <f>IFERROR(__xludf.DUMMYFUNCTION("""COMPUTED_VALUE"""),87.54)</f>
        <v>87.54</v>
      </c>
      <c r="C658" s="9">
        <f>IFERROR(__xludf.DUMMYFUNCTION("""COMPUTED_VALUE"""),43535.70833333333)</f>
        <v>43535.70833</v>
      </c>
      <c r="D658" s="8">
        <f>IFERROR(__xludf.DUMMYFUNCTION("""COMPUTED_VALUE"""),87.8)</f>
        <v>87.8</v>
      </c>
      <c r="E658" s="8">
        <f t="shared" si="4"/>
        <v>1.002970071</v>
      </c>
      <c r="F658" s="10">
        <f t="shared" si="5"/>
        <v>0.9970387244</v>
      </c>
      <c r="G658" s="5">
        <f t="shared" si="6"/>
        <v>0</v>
      </c>
      <c r="H658" s="8">
        <f t="shared" si="7"/>
        <v>156.5686054</v>
      </c>
      <c r="J658" s="8" t="str">
        <f t="shared" si="8"/>
        <v/>
      </c>
    </row>
    <row r="659">
      <c r="A659" s="9">
        <f>IFERROR(__xludf.DUMMYFUNCTION("""COMPUTED_VALUE"""),43536.70833333333)</f>
        <v>43536.70833</v>
      </c>
      <c r="B659" s="8">
        <f>IFERROR(__xludf.DUMMYFUNCTION("""COMPUTED_VALUE"""),87.4)</f>
        <v>87.4</v>
      </c>
      <c r="C659" s="9">
        <f>IFERROR(__xludf.DUMMYFUNCTION("""COMPUTED_VALUE"""),43536.70833333333)</f>
        <v>43536.70833</v>
      </c>
      <c r="D659" s="8">
        <f>IFERROR(__xludf.DUMMYFUNCTION("""COMPUTED_VALUE"""),87.5)</f>
        <v>87.5</v>
      </c>
      <c r="E659" s="8">
        <f t="shared" si="4"/>
        <v>1.001144165</v>
      </c>
      <c r="F659" s="10">
        <f t="shared" si="5"/>
        <v>0.9988571429</v>
      </c>
      <c r="G659" s="5">
        <f t="shared" si="6"/>
        <v>0</v>
      </c>
      <c r="H659" s="8">
        <f t="shared" si="7"/>
        <v>156.5686054</v>
      </c>
      <c r="J659" s="8" t="str">
        <f t="shared" si="8"/>
        <v/>
      </c>
    </row>
    <row r="660">
      <c r="A660" s="9">
        <f>IFERROR(__xludf.DUMMYFUNCTION("""COMPUTED_VALUE"""),43537.70833333333)</f>
        <v>43537.70833</v>
      </c>
      <c r="B660" s="8">
        <f>IFERROR(__xludf.DUMMYFUNCTION("""COMPUTED_VALUE"""),87.38)</f>
        <v>87.38</v>
      </c>
      <c r="C660" s="9">
        <f>IFERROR(__xludf.DUMMYFUNCTION("""COMPUTED_VALUE"""),43537.70833333333)</f>
        <v>43537.70833</v>
      </c>
      <c r="D660" s="8">
        <f>IFERROR(__xludf.DUMMYFUNCTION("""COMPUTED_VALUE"""),87.5)</f>
        <v>87.5</v>
      </c>
      <c r="E660" s="8">
        <f t="shared" si="4"/>
        <v>1.001373312</v>
      </c>
      <c r="F660" s="10">
        <f t="shared" si="5"/>
        <v>0.9986285714</v>
      </c>
      <c r="G660" s="5">
        <f t="shared" si="6"/>
        <v>0</v>
      </c>
      <c r="H660" s="8">
        <f t="shared" si="7"/>
        <v>156.5686054</v>
      </c>
      <c r="J660" s="8" t="str">
        <f t="shared" si="8"/>
        <v/>
      </c>
    </row>
    <row r="661">
      <c r="A661" s="9">
        <f>IFERROR(__xludf.DUMMYFUNCTION("""COMPUTED_VALUE"""),43538.70833333333)</f>
        <v>43538.70833</v>
      </c>
      <c r="B661" s="8">
        <f>IFERROR(__xludf.DUMMYFUNCTION("""COMPUTED_VALUE"""),88.36)</f>
        <v>88.36</v>
      </c>
      <c r="C661" s="9">
        <f>IFERROR(__xludf.DUMMYFUNCTION("""COMPUTED_VALUE"""),43538.70833333333)</f>
        <v>43538.70833</v>
      </c>
      <c r="D661" s="8">
        <f>IFERROR(__xludf.DUMMYFUNCTION("""COMPUTED_VALUE"""),88.2)</f>
        <v>88.2</v>
      </c>
      <c r="E661" s="8">
        <f t="shared" si="4"/>
        <v>0.9981892259</v>
      </c>
      <c r="F661" s="10">
        <f t="shared" si="5"/>
        <v>1.001814059</v>
      </c>
      <c r="G661" s="5">
        <f t="shared" si="6"/>
        <v>0</v>
      </c>
      <c r="H661" s="8">
        <f t="shared" si="7"/>
        <v>156.5686054</v>
      </c>
      <c r="J661" s="8" t="str">
        <f t="shared" si="8"/>
        <v/>
      </c>
    </row>
    <row r="662">
      <c r="A662" s="9">
        <f>IFERROR(__xludf.DUMMYFUNCTION("""COMPUTED_VALUE"""),43539.70833333333)</f>
        <v>43539.70833</v>
      </c>
      <c r="B662" s="8">
        <f>IFERROR(__xludf.DUMMYFUNCTION("""COMPUTED_VALUE"""),89.18)</f>
        <v>89.18</v>
      </c>
      <c r="C662" s="9">
        <f>IFERROR(__xludf.DUMMYFUNCTION("""COMPUTED_VALUE"""),43539.70833333333)</f>
        <v>43539.70833</v>
      </c>
      <c r="D662" s="8">
        <f>IFERROR(__xludf.DUMMYFUNCTION("""COMPUTED_VALUE"""),89.1)</f>
        <v>89.1</v>
      </c>
      <c r="E662" s="8">
        <f t="shared" si="4"/>
        <v>0.9991029379</v>
      </c>
      <c r="F662" s="10">
        <f t="shared" si="5"/>
        <v>1.000897868</v>
      </c>
      <c r="G662" s="5">
        <f t="shared" si="6"/>
        <v>0</v>
      </c>
      <c r="H662" s="8">
        <f t="shared" si="7"/>
        <v>156.5686054</v>
      </c>
      <c r="J662" s="8" t="str">
        <f t="shared" si="8"/>
        <v/>
      </c>
    </row>
    <row r="663">
      <c r="A663" s="9">
        <f>IFERROR(__xludf.DUMMYFUNCTION("""COMPUTED_VALUE"""),43542.70833333333)</f>
        <v>43542.70833</v>
      </c>
      <c r="B663" s="8">
        <f>IFERROR(__xludf.DUMMYFUNCTION("""COMPUTED_VALUE"""),88.38)</f>
        <v>88.38</v>
      </c>
      <c r="C663" s="9">
        <f>IFERROR(__xludf.DUMMYFUNCTION("""COMPUTED_VALUE"""),43542.70833333333)</f>
        <v>43542.70833</v>
      </c>
      <c r="D663" s="8">
        <f>IFERROR(__xludf.DUMMYFUNCTION("""COMPUTED_VALUE"""),88.2)</f>
        <v>88.2</v>
      </c>
      <c r="E663" s="8">
        <f t="shared" si="4"/>
        <v>0.9979633401</v>
      </c>
      <c r="F663" s="10">
        <f t="shared" si="5"/>
        <v>1.002040816</v>
      </c>
      <c r="G663" s="5">
        <f t="shared" si="6"/>
        <v>0</v>
      </c>
      <c r="H663" s="8">
        <f t="shared" si="7"/>
        <v>156.5686054</v>
      </c>
      <c r="J663" s="8" t="str">
        <f t="shared" si="8"/>
        <v/>
      </c>
    </row>
    <row r="664">
      <c r="A664" s="9">
        <f>IFERROR(__xludf.DUMMYFUNCTION("""COMPUTED_VALUE"""),43543.70833333333)</f>
        <v>43543.70833</v>
      </c>
      <c r="B664" s="8">
        <f>IFERROR(__xludf.DUMMYFUNCTION("""COMPUTED_VALUE"""),89.66)</f>
        <v>89.66</v>
      </c>
      <c r="C664" s="9">
        <f>IFERROR(__xludf.DUMMYFUNCTION("""COMPUTED_VALUE"""),43543.70833333333)</f>
        <v>43543.70833</v>
      </c>
      <c r="D664" s="8">
        <f>IFERROR(__xludf.DUMMYFUNCTION("""COMPUTED_VALUE"""),91.6)</f>
        <v>91.6</v>
      </c>
      <c r="E664" s="8">
        <f t="shared" si="4"/>
        <v>1.021637296</v>
      </c>
      <c r="F664" s="10">
        <f t="shared" si="5"/>
        <v>0.9788209607</v>
      </c>
      <c r="G664" s="5">
        <f t="shared" si="6"/>
        <v>159.9563267</v>
      </c>
      <c r="H664" s="8">
        <f t="shared" si="7"/>
        <v>0</v>
      </c>
      <c r="J664" s="8" t="str">
        <f t="shared" si="8"/>
        <v/>
      </c>
    </row>
    <row r="665">
      <c r="A665" s="9">
        <f>IFERROR(__xludf.DUMMYFUNCTION("""COMPUTED_VALUE"""),43544.70833333333)</f>
        <v>43544.70833</v>
      </c>
      <c r="B665" s="8">
        <f>IFERROR(__xludf.DUMMYFUNCTION("""COMPUTED_VALUE"""),89.6)</f>
        <v>89.6</v>
      </c>
      <c r="C665" s="9">
        <f>IFERROR(__xludf.DUMMYFUNCTION("""COMPUTED_VALUE"""),43544.70833333333)</f>
        <v>43544.70833</v>
      </c>
      <c r="D665" s="8">
        <f>IFERROR(__xludf.DUMMYFUNCTION("""COMPUTED_VALUE"""),90.9)</f>
        <v>90.9</v>
      </c>
      <c r="E665" s="8">
        <f t="shared" si="4"/>
        <v>1.014508929</v>
      </c>
      <c r="F665" s="10">
        <f t="shared" si="5"/>
        <v>0.9856985699</v>
      </c>
      <c r="G665" s="5">
        <f t="shared" si="6"/>
        <v>159.9563267</v>
      </c>
      <c r="H665" s="8">
        <f t="shared" si="7"/>
        <v>0</v>
      </c>
      <c r="J665" s="8" t="str">
        <f t="shared" si="8"/>
        <v/>
      </c>
    </row>
    <row r="666">
      <c r="A666" s="9">
        <f>IFERROR(__xludf.DUMMYFUNCTION("""COMPUTED_VALUE"""),43545.70833333333)</f>
        <v>43545.70833</v>
      </c>
      <c r="B666" s="8">
        <f>IFERROR(__xludf.DUMMYFUNCTION("""COMPUTED_VALUE"""),90.0)</f>
        <v>90</v>
      </c>
      <c r="C666" s="9">
        <f>IFERROR(__xludf.DUMMYFUNCTION("""COMPUTED_VALUE"""),43545.70833333333)</f>
        <v>43545.70833</v>
      </c>
      <c r="D666" s="8">
        <f>IFERROR(__xludf.DUMMYFUNCTION("""COMPUTED_VALUE"""),91.7)</f>
        <v>91.7</v>
      </c>
      <c r="E666" s="8">
        <f t="shared" si="4"/>
        <v>1.018888889</v>
      </c>
      <c r="F666" s="10">
        <f t="shared" si="5"/>
        <v>0.9814612868</v>
      </c>
      <c r="G666" s="5">
        <f t="shared" si="6"/>
        <v>159.9563267</v>
      </c>
      <c r="H666" s="8">
        <f t="shared" si="7"/>
        <v>0</v>
      </c>
      <c r="J666" s="8" t="str">
        <f t="shared" si="8"/>
        <v/>
      </c>
    </row>
    <row r="667">
      <c r="A667" s="9">
        <f>IFERROR(__xludf.DUMMYFUNCTION("""COMPUTED_VALUE"""),43546.70833333333)</f>
        <v>43546.70833</v>
      </c>
      <c r="B667" s="8">
        <f>IFERROR(__xludf.DUMMYFUNCTION("""COMPUTED_VALUE"""),86.84)</f>
        <v>86.84</v>
      </c>
      <c r="C667" s="9">
        <f>IFERROR(__xludf.DUMMYFUNCTION("""COMPUTED_VALUE"""),43546.70833333333)</f>
        <v>43546.70833</v>
      </c>
      <c r="D667" s="8">
        <f>IFERROR(__xludf.DUMMYFUNCTION("""COMPUTED_VALUE"""),87.8)</f>
        <v>87.8</v>
      </c>
      <c r="E667" s="8">
        <f t="shared" si="4"/>
        <v>1.011054813</v>
      </c>
      <c r="F667" s="10">
        <f t="shared" si="5"/>
        <v>0.9890660592</v>
      </c>
      <c r="G667" s="5">
        <f t="shared" si="6"/>
        <v>159.9563267</v>
      </c>
      <c r="H667" s="8">
        <f t="shared" si="7"/>
        <v>0</v>
      </c>
      <c r="J667" s="8" t="str">
        <f t="shared" si="8"/>
        <v/>
      </c>
    </row>
    <row r="668">
      <c r="A668" s="9">
        <f>IFERROR(__xludf.DUMMYFUNCTION("""COMPUTED_VALUE"""),43549.70833333333)</f>
        <v>43549.70833</v>
      </c>
      <c r="B668" s="8">
        <f>IFERROR(__xludf.DUMMYFUNCTION("""COMPUTED_VALUE"""),86.7)</f>
        <v>86.7</v>
      </c>
      <c r="C668" s="9">
        <f>IFERROR(__xludf.DUMMYFUNCTION("""COMPUTED_VALUE"""),43549.70833333333)</f>
        <v>43549.70833</v>
      </c>
      <c r="D668" s="8">
        <f>IFERROR(__xludf.DUMMYFUNCTION("""COMPUTED_VALUE"""),89.0)</f>
        <v>89</v>
      </c>
      <c r="E668" s="8">
        <f t="shared" si="4"/>
        <v>1.026528258</v>
      </c>
      <c r="F668" s="10">
        <f t="shared" si="5"/>
        <v>0.9741573034</v>
      </c>
      <c r="G668" s="5">
        <f t="shared" si="6"/>
        <v>159.9563267</v>
      </c>
      <c r="H668" s="8">
        <f t="shared" si="7"/>
        <v>0</v>
      </c>
      <c r="J668" s="8" t="str">
        <f t="shared" si="8"/>
        <v/>
      </c>
    </row>
    <row r="669">
      <c r="A669" s="9">
        <f>IFERROR(__xludf.DUMMYFUNCTION("""COMPUTED_VALUE"""),43550.70833333333)</f>
        <v>43550.70833</v>
      </c>
      <c r="B669" s="8">
        <f>IFERROR(__xludf.DUMMYFUNCTION("""COMPUTED_VALUE"""),86.12)</f>
        <v>86.12</v>
      </c>
      <c r="C669" s="9">
        <f>IFERROR(__xludf.DUMMYFUNCTION("""COMPUTED_VALUE"""),43550.70833333333)</f>
        <v>43550.70833</v>
      </c>
      <c r="D669" s="8">
        <f>IFERROR(__xludf.DUMMYFUNCTION("""COMPUTED_VALUE"""),89.0)</f>
        <v>89</v>
      </c>
      <c r="E669" s="8">
        <f t="shared" si="4"/>
        <v>1.033441709</v>
      </c>
      <c r="F669" s="10">
        <f t="shared" si="5"/>
        <v>0.9676404494</v>
      </c>
      <c r="G669" s="5">
        <f t="shared" si="6"/>
        <v>159.9563267</v>
      </c>
      <c r="H669" s="8">
        <f t="shared" si="7"/>
        <v>0</v>
      </c>
      <c r="J669" s="8" t="str">
        <f t="shared" si="8"/>
        <v/>
      </c>
    </row>
    <row r="670">
      <c r="A670" s="9">
        <f>IFERROR(__xludf.DUMMYFUNCTION("""COMPUTED_VALUE"""),43551.70833333333)</f>
        <v>43551.70833</v>
      </c>
      <c r="B670" s="8">
        <f>IFERROR(__xludf.DUMMYFUNCTION("""COMPUTED_VALUE"""),85.26)</f>
        <v>85.26</v>
      </c>
      <c r="C670" s="9">
        <f>IFERROR(__xludf.DUMMYFUNCTION("""COMPUTED_VALUE"""),43551.70833333333)</f>
        <v>43551.70833</v>
      </c>
      <c r="D670" s="8">
        <f>IFERROR(__xludf.DUMMYFUNCTION("""COMPUTED_VALUE"""),86.9)</f>
        <v>86.9</v>
      </c>
      <c r="E670" s="8">
        <f t="shared" si="4"/>
        <v>1.01923528</v>
      </c>
      <c r="F670" s="10">
        <f t="shared" si="5"/>
        <v>0.981127733</v>
      </c>
      <c r="G670" s="5">
        <f t="shared" si="6"/>
        <v>159.9563267</v>
      </c>
      <c r="H670" s="8">
        <f t="shared" si="7"/>
        <v>0</v>
      </c>
      <c r="J670" s="8" t="str">
        <f t="shared" si="8"/>
        <v/>
      </c>
    </row>
    <row r="671">
      <c r="A671" s="9">
        <f>IFERROR(__xludf.DUMMYFUNCTION("""COMPUTED_VALUE"""),43552.70833333333)</f>
        <v>43552.70833</v>
      </c>
      <c r="B671" s="8">
        <f>IFERROR(__xludf.DUMMYFUNCTION("""COMPUTED_VALUE"""),85.3)</f>
        <v>85.3</v>
      </c>
      <c r="C671" s="9">
        <f>IFERROR(__xludf.DUMMYFUNCTION("""COMPUTED_VALUE"""),43552.70833333333)</f>
        <v>43552.70833</v>
      </c>
      <c r="D671" s="8">
        <f>IFERROR(__xludf.DUMMYFUNCTION("""COMPUTED_VALUE"""),86.1)</f>
        <v>86.1</v>
      </c>
      <c r="E671" s="8">
        <f t="shared" si="4"/>
        <v>1.009378664</v>
      </c>
      <c r="F671" s="10">
        <f t="shared" si="5"/>
        <v>0.9907084785</v>
      </c>
      <c r="G671" s="5">
        <f t="shared" si="6"/>
        <v>159.9563267</v>
      </c>
      <c r="H671" s="8">
        <f t="shared" si="7"/>
        <v>0</v>
      </c>
      <c r="J671" s="8" t="str">
        <f t="shared" si="8"/>
        <v/>
      </c>
    </row>
    <row r="672">
      <c r="A672" s="9">
        <f>IFERROR(__xludf.DUMMYFUNCTION("""COMPUTED_VALUE"""),43553.70833333333)</f>
        <v>43553.70833</v>
      </c>
      <c r="B672" s="8">
        <f>IFERROR(__xludf.DUMMYFUNCTION("""COMPUTED_VALUE"""),85.42)</f>
        <v>85.42</v>
      </c>
      <c r="C672" s="9">
        <f>IFERROR(__xludf.DUMMYFUNCTION("""COMPUTED_VALUE"""),43553.70833333333)</f>
        <v>43553.70833</v>
      </c>
      <c r="D672" s="8">
        <f>IFERROR(__xludf.DUMMYFUNCTION("""COMPUTED_VALUE"""),86.6)</f>
        <v>86.6</v>
      </c>
      <c r="E672" s="8">
        <f t="shared" si="4"/>
        <v>1.013814095</v>
      </c>
      <c r="F672" s="10">
        <f t="shared" si="5"/>
        <v>0.9863741339</v>
      </c>
      <c r="G672" s="5">
        <f t="shared" si="6"/>
        <v>159.9563267</v>
      </c>
      <c r="H672" s="8">
        <f t="shared" si="7"/>
        <v>0</v>
      </c>
      <c r="J672" s="8" t="str">
        <f t="shared" si="8"/>
        <v/>
      </c>
    </row>
    <row r="673">
      <c r="A673" s="9">
        <f>IFERROR(__xludf.DUMMYFUNCTION("""COMPUTED_VALUE"""),43556.70833333333)</f>
        <v>43556.70833</v>
      </c>
      <c r="B673" s="8">
        <f>IFERROR(__xludf.DUMMYFUNCTION("""COMPUTED_VALUE"""),86.91)</f>
        <v>86.91</v>
      </c>
      <c r="C673" s="9">
        <f>IFERROR(__xludf.DUMMYFUNCTION("""COMPUTED_VALUE"""),43556.70833333333)</f>
        <v>43556.70833</v>
      </c>
      <c r="D673" s="8">
        <f>IFERROR(__xludf.DUMMYFUNCTION("""COMPUTED_VALUE"""),87.4)</f>
        <v>87.4</v>
      </c>
      <c r="E673" s="8">
        <f t="shared" si="4"/>
        <v>1.005638016</v>
      </c>
      <c r="F673" s="10">
        <f t="shared" si="5"/>
        <v>0.9943935927</v>
      </c>
      <c r="G673" s="5">
        <f t="shared" si="6"/>
        <v>159.9563267</v>
      </c>
      <c r="H673" s="8">
        <f t="shared" si="7"/>
        <v>0</v>
      </c>
      <c r="J673" s="8" t="str">
        <f t="shared" si="8"/>
        <v/>
      </c>
    </row>
    <row r="674">
      <c r="A674" s="9">
        <f>IFERROR(__xludf.DUMMYFUNCTION("""COMPUTED_VALUE"""),43557.70833333333)</f>
        <v>43557.70833</v>
      </c>
      <c r="B674" s="8">
        <f>IFERROR(__xludf.DUMMYFUNCTION("""COMPUTED_VALUE"""),88.44)</f>
        <v>88.44</v>
      </c>
      <c r="C674" s="9">
        <f>IFERROR(__xludf.DUMMYFUNCTION("""COMPUTED_VALUE"""),43557.70833333333)</f>
        <v>43557.70833</v>
      </c>
      <c r="D674" s="8">
        <f>IFERROR(__xludf.DUMMYFUNCTION("""COMPUTED_VALUE"""),89.0)</f>
        <v>89</v>
      </c>
      <c r="E674" s="8">
        <f t="shared" si="4"/>
        <v>1.006331976</v>
      </c>
      <c r="F674" s="10">
        <f t="shared" si="5"/>
        <v>0.9937078652</v>
      </c>
      <c r="G674" s="5">
        <f t="shared" si="6"/>
        <v>159.9563267</v>
      </c>
      <c r="H674" s="8">
        <f t="shared" si="7"/>
        <v>0</v>
      </c>
      <c r="J674" s="8" t="str">
        <f t="shared" si="8"/>
        <v/>
      </c>
    </row>
    <row r="675">
      <c r="A675" s="9">
        <f>IFERROR(__xludf.DUMMYFUNCTION("""COMPUTED_VALUE"""),43558.70833333333)</f>
        <v>43558.70833</v>
      </c>
      <c r="B675" s="8">
        <f>IFERROR(__xludf.DUMMYFUNCTION("""COMPUTED_VALUE"""),89.82)</f>
        <v>89.82</v>
      </c>
      <c r="C675" s="9">
        <f>IFERROR(__xludf.DUMMYFUNCTION("""COMPUTED_VALUE"""),43558.70833333333)</f>
        <v>43558.70833</v>
      </c>
      <c r="D675" s="8">
        <f>IFERROR(__xludf.DUMMYFUNCTION("""COMPUTED_VALUE"""),91.0)</f>
        <v>91</v>
      </c>
      <c r="E675" s="8">
        <f t="shared" si="4"/>
        <v>1.013137386</v>
      </c>
      <c r="F675" s="10">
        <f t="shared" si="5"/>
        <v>0.987032967</v>
      </c>
      <c r="G675" s="5">
        <f t="shared" si="6"/>
        <v>159.9563267</v>
      </c>
      <c r="H675" s="8">
        <f t="shared" si="7"/>
        <v>0</v>
      </c>
      <c r="J675" s="8" t="str">
        <f t="shared" si="8"/>
        <v/>
      </c>
    </row>
    <row r="676">
      <c r="A676" s="9">
        <f>IFERROR(__xludf.DUMMYFUNCTION("""COMPUTED_VALUE"""),43559.70833333333)</f>
        <v>43559.70833</v>
      </c>
      <c r="B676" s="8">
        <f>IFERROR(__xludf.DUMMYFUNCTION("""COMPUTED_VALUE"""),88.68)</f>
        <v>88.68</v>
      </c>
      <c r="C676" s="9">
        <f>IFERROR(__xludf.DUMMYFUNCTION("""COMPUTED_VALUE"""),43559.70833333333)</f>
        <v>43559.70833</v>
      </c>
      <c r="D676" s="8">
        <f>IFERROR(__xludf.DUMMYFUNCTION("""COMPUTED_VALUE"""),90.0)</f>
        <v>90</v>
      </c>
      <c r="E676" s="8">
        <f t="shared" si="4"/>
        <v>1.01488498</v>
      </c>
      <c r="F676" s="10">
        <f t="shared" si="5"/>
        <v>0.9853333333</v>
      </c>
      <c r="G676" s="5">
        <f t="shared" si="6"/>
        <v>159.9563267</v>
      </c>
      <c r="H676" s="8">
        <f t="shared" si="7"/>
        <v>0</v>
      </c>
      <c r="J676" s="8" t="str">
        <f t="shared" si="8"/>
        <v/>
      </c>
    </row>
    <row r="677">
      <c r="A677" s="9">
        <f>IFERROR(__xludf.DUMMYFUNCTION("""COMPUTED_VALUE"""),43560.70833333333)</f>
        <v>43560.70833</v>
      </c>
      <c r="B677" s="8">
        <f>IFERROR(__xludf.DUMMYFUNCTION("""COMPUTED_VALUE"""),89.08)</f>
        <v>89.08</v>
      </c>
      <c r="C677" s="9">
        <f>IFERROR(__xludf.DUMMYFUNCTION("""COMPUTED_VALUE"""),43560.70833333333)</f>
        <v>43560.70833</v>
      </c>
      <c r="D677" s="8">
        <f>IFERROR(__xludf.DUMMYFUNCTION("""COMPUTED_VALUE"""),90.1)</f>
        <v>90.1</v>
      </c>
      <c r="E677" s="8">
        <f t="shared" si="4"/>
        <v>1.011450382</v>
      </c>
      <c r="F677" s="10">
        <f t="shared" si="5"/>
        <v>0.9886792453</v>
      </c>
      <c r="G677" s="5">
        <f t="shared" si="6"/>
        <v>159.9563267</v>
      </c>
      <c r="H677" s="8">
        <f t="shared" si="7"/>
        <v>0</v>
      </c>
      <c r="J677" s="8" t="str">
        <f t="shared" si="8"/>
        <v/>
      </c>
    </row>
    <row r="678">
      <c r="A678" s="9">
        <f>IFERROR(__xludf.DUMMYFUNCTION("""COMPUTED_VALUE"""),43563.70833333333)</f>
        <v>43563.70833</v>
      </c>
      <c r="B678" s="8">
        <f>IFERROR(__xludf.DUMMYFUNCTION("""COMPUTED_VALUE"""),90.24)</f>
        <v>90.24</v>
      </c>
      <c r="C678" s="9">
        <f>IFERROR(__xludf.DUMMYFUNCTION("""COMPUTED_VALUE"""),43563.70833333333)</f>
        <v>43563.70833</v>
      </c>
      <c r="D678" s="8">
        <f>IFERROR(__xludf.DUMMYFUNCTION("""COMPUTED_VALUE"""),90.6)</f>
        <v>90.6</v>
      </c>
      <c r="E678" s="8">
        <f t="shared" si="4"/>
        <v>1.003989362</v>
      </c>
      <c r="F678" s="10">
        <f t="shared" si="5"/>
        <v>0.9960264901</v>
      </c>
      <c r="G678" s="5">
        <f t="shared" si="6"/>
        <v>159.9563267</v>
      </c>
      <c r="H678" s="8">
        <f t="shared" si="7"/>
        <v>0</v>
      </c>
      <c r="J678" s="8" t="str">
        <f t="shared" si="8"/>
        <v/>
      </c>
    </row>
    <row r="679">
      <c r="A679" s="9">
        <f>IFERROR(__xludf.DUMMYFUNCTION("""COMPUTED_VALUE"""),43564.70833333333)</f>
        <v>43564.70833</v>
      </c>
      <c r="B679" s="8">
        <f>IFERROR(__xludf.DUMMYFUNCTION("""COMPUTED_VALUE"""),89.5)</f>
        <v>89.5</v>
      </c>
      <c r="C679" s="9">
        <f>IFERROR(__xludf.DUMMYFUNCTION("""COMPUTED_VALUE"""),43564.70833333333)</f>
        <v>43564.70833</v>
      </c>
      <c r="D679" s="8">
        <f>IFERROR(__xludf.DUMMYFUNCTION("""COMPUTED_VALUE"""),91.4)</f>
        <v>91.4</v>
      </c>
      <c r="E679" s="8">
        <f t="shared" si="4"/>
        <v>1.02122905</v>
      </c>
      <c r="F679" s="10">
        <f t="shared" si="5"/>
        <v>0.9792122538</v>
      </c>
      <c r="G679" s="5">
        <f t="shared" si="6"/>
        <v>159.9563267</v>
      </c>
      <c r="H679" s="8">
        <f t="shared" si="7"/>
        <v>0</v>
      </c>
      <c r="J679" s="8" t="str">
        <f t="shared" si="8"/>
        <v/>
      </c>
    </row>
    <row r="680">
      <c r="A680" s="9">
        <f>IFERROR(__xludf.DUMMYFUNCTION("""COMPUTED_VALUE"""),43565.70833333333)</f>
        <v>43565.70833</v>
      </c>
      <c r="B680" s="8">
        <f>IFERROR(__xludf.DUMMYFUNCTION("""COMPUTED_VALUE"""),90.4)</f>
        <v>90.4</v>
      </c>
      <c r="C680" s="9">
        <f>IFERROR(__xludf.DUMMYFUNCTION("""COMPUTED_VALUE"""),43565.70833333333)</f>
        <v>43565.70833</v>
      </c>
      <c r="D680" s="8">
        <f>IFERROR(__xludf.DUMMYFUNCTION("""COMPUTED_VALUE"""),91.8)</f>
        <v>91.8</v>
      </c>
      <c r="E680" s="8">
        <f t="shared" si="4"/>
        <v>1.015486726</v>
      </c>
      <c r="F680" s="10">
        <f t="shared" si="5"/>
        <v>0.9847494553</v>
      </c>
      <c r="G680" s="5">
        <f t="shared" si="6"/>
        <v>159.9563267</v>
      </c>
      <c r="H680" s="8">
        <f t="shared" si="7"/>
        <v>0</v>
      </c>
      <c r="J680" s="8" t="str">
        <f t="shared" si="8"/>
        <v/>
      </c>
    </row>
    <row r="681">
      <c r="A681" s="9">
        <f>IFERROR(__xludf.DUMMYFUNCTION("""COMPUTED_VALUE"""),43566.70833333333)</f>
        <v>43566.70833</v>
      </c>
      <c r="B681" s="8">
        <f>IFERROR(__xludf.DUMMYFUNCTION("""COMPUTED_VALUE"""),91.36)</f>
        <v>91.36</v>
      </c>
      <c r="C681" s="9">
        <f>IFERROR(__xludf.DUMMYFUNCTION("""COMPUTED_VALUE"""),43566.70833333333)</f>
        <v>43566.70833</v>
      </c>
      <c r="D681" s="8">
        <f>IFERROR(__xludf.DUMMYFUNCTION("""COMPUTED_VALUE"""),91.7)</f>
        <v>91.7</v>
      </c>
      <c r="E681" s="8">
        <f t="shared" si="4"/>
        <v>1.003721541</v>
      </c>
      <c r="F681" s="10">
        <f t="shared" si="5"/>
        <v>0.9962922574</v>
      </c>
      <c r="G681" s="5">
        <f t="shared" si="6"/>
        <v>159.9563267</v>
      </c>
      <c r="H681" s="8">
        <f t="shared" si="7"/>
        <v>0</v>
      </c>
      <c r="J681" s="8" t="str">
        <f t="shared" si="8"/>
        <v/>
      </c>
    </row>
    <row r="682">
      <c r="A682" s="9">
        <f>IFERROR(__xludf.DUMMYFUNCTION("""COMPUTED_VALUE"""),43567.70833333333)</f>
        <v>43567.70833</v>
      </c>
      <c r="B682" s="8">
        <f>IFERROR(__xludf.DUMMYFUNCTION("""COMPUTED_VALUE"""),91.4)</f>
        <v>91.4</v>
      </c>
      <c r="C682" s="9">
        <f>IFERROR(__xludf.DUMMYFUNCTION("""COMPUTED_VALUE"""),43567.70833333333)</f>
        <v>43567.70833</v>
      </c>
      <c r="D682" s="8">
        <f>IFERROR(__xludf.DUMMYFUNCTION("""COMPUTED_VALUE"""),92.5)</f>
        <v>92.5</v>
      </c>
      <c r="E682" s="8">
        <f t="shared" si="4"/>
        <v>1.012035011</v>
      </c>
      <c r="F682" s="10">
        <f t="shared" si="5"/>
        <v>0.9881081081</v>
      </c>
      <c r="G682" s="5">
        <f t="shared" si="6"/>
        <v>159.9563267</v>
      </c>
      <c r="H682" s="8">
        <f t="shared" si="7"/>
        <v>0</v>
      </c>
      <c r="J682" s="8" t="str">
        <f t="shared" si="8"/>
        <v/>
      </c>
    </row>
    <row r="683">
      <c r="A683" s="9">
        <f>IFERROR(__xludf.DUMMYFUNCTION("""COMPUTED_VALUE"""),43570.70833333333)</f>
        <v>43570.70833</v>
      </c>
      <c r="B683" s="8">
        <f>IFERROR(__xludf.DUMMYFUNCTION("""COMPUTED_VALUE"""),90.32)</f>
        <v>90.32</v>
      </c>
      <c r="C683" s="9">
        <f>IFERROR(__xludf.DUMMYFUNCTION("""COMPUTED_VALUE"""),43570.70833333333)</f>
        <v>43570.70833</v>
      </c>
      <c r="D683" s="8">
        <f>IFERROR(__xludf.DUMMYFUNCTION("""COMPUTED_VALUE"""),92.1)</f>
        <v>92.1</v>
      </c>
      <c r="E683" s="8">
        <f t="shared" si="4"/>
        <v>1.019707706</v>
      </c>
      <c r="F683" s="10">
        <f t="shared" si="5"/>
        <v>0.9806731813</v>
      </c>
      <c r="G683" s="5">
        <f t="shared" si="6"/>
        <v>159.9563267</v>
      </c>
      <c r="H683" s="8">
        <f t="shared" si="7"/>
        <v>0</v>
      </c>
      <c r="J683" s="8" t="str">
        <f t="shared" si="8"/>
        <v/>
      </c>
    </row>
    <row r="684">
      <c r="A684" s="9">
        <f>IFERROR(__xludf.DUMMYFUNCTION("""COMPUTED_VALUE"""),43571.70833333333)</f>
        <v>43571.70833</v>
      </c>
      <c r="B684" s="8">
        <f>IFERROR(__xludf.DUMMYFUNCTION("""COMPUTED_VALUE"""),89.7)</f>
        <v>89.7</v>
      </c>
      <c r="C684" s="9">
        <f>IFERROR(__xludf.DUMMYFUNCTION("""COMPUTED_VALUE"""),43571.70833333333)</f>
        <v>43571.70833</v>
      </c>
      <c r="D684" s="8">
        <f>IFERROR(__xludf.DUMMYFUNCTION("""COMPUTED_VALUE"""),91.5)</f>
        <v>91.5</v>
      </c>
      <c r="E684" s="8">
        <f t="shared" si="4"/>
        <v>1.02006689</v>
      </c>
      <c r="F684" s="10">
        <f t="shared" si="5"/>
        <v>0.9803278689</v>
      </c>
      <c r="G684" s="5">
        <f t="shared" si="6"/>
        <v>159.9563267</v>
      </c>
      <c r="H684" s="8">
        <f t="shared" si="7"/>
        <v>0</v>
      </c>
      <c r="J684" s="8" t="str">
        <f t="shared" si="8"/>
        <v/>
      </c>
    </row>
    <row r="685">
      <c r="A685" s="9">
        <f>IFERROR(__xludf.DUMMYFUNCTION("""COMPUTED_VALUE"""),43572.70833333333)</f>
        <v>43572.70833</v>
      </c>
      <c r="B685" s="8">
        <f>IFERROR(__xludf.DUMMYFUNCTION("""COMPUTED_VALUE"""),94.0)</f>
        <v>94</v>
      </c>
      <c r="C685" s="9">
        <f>IFERROR(__xludf.DUMMYFUNCTION("""COMPUTED_VALUE"""),43572.70833333333)</f>
        <v>43572.70833</v>
      </c>
      <c r="D685" s="8">
        <f>IFERROR(__xludf.DUMMYFUNCTION("""COMPUTED_VALUE"""),96.0)</f>
        <v>96</v>
      </c>
      <c r="E685" s="8">
        <f t="shared" si="4"/>
        <v>1.021276596</v>
      </c>
      <c r="F685" s="10">
        <f t="shared" si="5"/>
        <v>0.9791666667</v>
      </c>
      <c r="G685" s="5">
        <f t="shared" si="6"/>
        <v>159.9563267</v>
      </c>
      <c r="H685" s="8">
        <f t="shared" si="7"/>
        <v>0</v>
      </c>
      <c r="J685" s="8" t="str">
        <f t="shared" si="8"/>
        <v/>
      </c>
    </row>
    <row r="686">
      <c r="A686" s="9">
        <f>IFERROR(__xludf.DUMMYFUNCTION("""COMPUTED_VALUE"""),43578.70833333333)</f>
        <v>43578.70833</v>
      </c>
      <c r="B686" s="8">
        <f>IFERROR(__xludf.DUMMYFUNCTION("""COMPUTED_VALUE"""),94.48)</f>
        <v>94.48</v>
      </c>
      <c r="C686" s="9">
        <f>IFERROR(__xludf.DUMMYFUNCTION("""COMPUTED_VALUE"""),43578.70833333333)</f>
        <v>43578.70833</v>
      </c>
      <c r="D686" s="8">
        <f>IFERROR(__xludf.DUMMYFUNCTION("""COMPUTED_VALUE"""),95.9)</f>
        <v>95.9</v>
      </c>
      <c r="E686" s="8">
        <f t="shared" si="4"/>
        <v>1.015029636</v>
      </c>
      <c r="F686" s="10">
        <f t="shared" si="5"/>
        <v>0.9851929093</v>
      </c>
      <c r="G686" s="5">
        <f t="shared" si="6"/>
        <v>159.9563267</v>
      </c>
      <c r="H686" s="8">
        <f t="shared" si="7"/>
        <v>0</v>
      </c>
      <c r="J686" s="8" t="str">
        <f t="shared" si="8"/>
        <v/>
      </c>
    </row>
    <row r="687">
      <c r="A687" s="9">
        <f>IFERROR(__xludf.DUMMYFUNCTION("""COMPUTED_VALUE"""),43579.70833333333)</f>
        <v>43579.70833</v>
      </c>
      <c r="B687" s="8">
        <f>IFERROR(__xludf.DUMMYFUNCTION("""COMPUTED_VALUE"""),95.4)</f>
        <v>95.4</v>
      </c>
      <c r="C687" s="9">
        <f>IFERROR(__xludf.DUMMYFUNCTION("""COMPUTED_VALUE"""),43579.70833333333)</f>
        <v>43579.70833</v>
      </c>
      <c r="D687" s="8">
        <f>IFERROR(__xludf.DUMMYFUNCTION("""COMPUTED_VALUE"""),96.2)</f>
        <v>96.2</v>
      </c>
      <c r="E687" s="8">
        <f t="shared" si="4"/>
        <v>1.008385744</v>
      </c>
      <c r="F687" s="10">
        <f t="shared" si="5"/>
        <v>0.9916839917</v>
      </c>
      <c r="G687" s="5">
        <f t="shared" si="6"/>
        <v>159.9563267</v>
      </c>
      <c r="H687" s="8">
        <f t="shared" si="7"/>
        <v>0</v>
      </c>
      <c r="J687" s="8" t="str">
        <f t="shared" si="8"/>
        <v/>
      </c>
    </row>
    <row r="688">
      <c r="A688" s="9">
        <f>IFERROR(__xludf.DUMMYFUNCTION("""COMPUTED_VALUE"""),43580.70833333333)</f>
        <v>43580.70833</v>
      </c>
      <c r="B688" s="8">
        <f>IFERROR(__xludf.DUMMYFUNCTION("""COMPUTED_VALUE"""),94.32)</f>
        <v>94.32</v>
      </c>
      <c r="C688" s="9">
        <f>IFERROR(__xludf.DUMMYFUNCTION("""COMPUTED_VALUE"""),43580.70833333333)</f>
        <v>43580.70833</v>
      </c>
      <c r="D688" s="8">
        <f>IFERROR(__xludf.DUMMYFUNCTION("""COMPUTED_VALUE"""),95.3)</f>
        <v>95.3</v>
      </c>
      <c r="E688" s="8">
        <f t="shared" si="4"/>
        <v>1.010390161</v>
      </c>
      <c r="F688" s="10">
        <f t="shared" si="5"/>
        <v>0.9897166842</v>
      </c>
      <c r="G688" s="5">
        <f t="shared" si="6"/>
        <v>159.9563267</v>
      </c>
      <c r="H688" s="8">
        <f t="shared" si="7"/>
        <v>0</v>
      </c>
      <c r="J688" s="8" t="str">
        <f t="shared" si="8"/>
        <v/>
      </c>
    </row>
    <row r="689">
      <c r="A689" s="9">
        <f>IFERROR(__xludf.DUMMYFUNCTION("""COMPUTED_VALUE"""),43581.70833333333)</f>
        <v>43581.70833</v>
      </c>
      <c r="B689" s="8">
        <f>IFERROR(__xludf.DUMMYFUNCTION("""COMPUTED_VALUE"""),95.24)</f>
        <v>95.24</v>
      </c>
      <c r="C689" s="9">
        <f>IFERROR(__xludf.DUMMYFUNCTION("""COMPUTED_VALUE"""),43581.70833333333)</f>
        <v>43581.70833</v>
      </c>
      <c r="D689" s="8">
        <f>IFERROR(__xludf.DUMMYFUNCTION("""COMPUTED_VALUE"""),95.8)</f>
        <v>95.8</v>
      </c>
      <c r="E689" s="8">
        <f t="shared" si="4"/>
        <v>1.005879882</v>
      </c>
      <c r="F689" s="10">
        <f t="shared" si="5"/>
        <v>0.9941544885</v>
      </c>
      <c r="G689" s="5">
        <f t="shared" si="6"/>
        <v>159.9563267</v>
      </c>
      <c r="H689" s="8">
        <f t="shared" si="7"/>
        <v>0</v>
      </c>
      <c r="J689" s="8" t="str">
        <f t="shared" si="8"/>
        <v/>
      </c>
    </row>
    <row r="690">
      <c r="A690" s="9">
        <f>IFERROR(__xludf.DUMMYFUNCTION("""COMPUTED_VALUE"""),43584.70833333333)</f>
        <v>43584.70833</v>
      </c>
      <c r="B690" s="8">
        <f>IFERROR(__xludf.DUMMYFUNCTION("""COMPUTED_VALUE"""),95.32)</f>
        <v>95.32</v>
      </c>
      <c r="C690" s="9">
        <f>IFERROR(__xludf.DUMMYFUNCTION("""COMPUTED_VALUE"""),43584.70833333333)</f>
        <v>43584.70833</v>
      </c>
      <c r="D690" s="8">
        <f>IFERROR(__xludf.DUMMYFUNCTION("""COMPUTED_VALUE"""),95.8)</f>
        <v>95.8</v>
      </c>
      <c r="E690" s="8">
        <f t="shared" si="4"/>
        <v>1.005035669</v>
      </c>
      <c r="F690" s="10">
        <f t="shared" si="5"/>
        <v>0.9949895616</v>
      </c>
      <c r="G690" s="5">
        <f t="shared" si="6"/>
        <v>159.9563267</v>
      </c>
      <c r="H690" s="8">
        <f t="shared" si="7"/>
        <v>0</v>
      </c>
      <c r="J690" s="8" t="str">
        <f t="shared" si="8"/>
        <v/>
      </c>
    </row>
    <row r="691">
      <c r="A691" s="9">
        <f>IFERROR(__xludf.DUMMYFUNCTION("""COMPUTED_VALUE"""),43585.70833333333)</f>
        <v>43585.70833</v>
      </c>
      <c r="B691" s="8">
        <f>IFERROR(__xludf.DUMMYFUNCTION("""COMPUTED_VALUE"""),94.0)</f>
        <v>94</v>
      </c>
      <c r="C691" s="9">
        <f>IFERROR(__xludf.DUMMYFUNCTION("""COMPUTED_VALUE"""),43585.70833333333)</f>
        <v>43585.70833</v>
      </c>
      <c r="D691" s="8">
        <f>IFERROR(__xludf.DUMMYFUNCTION("""COMPUTED_VALUE"""),94.4)</f>
        <v>94.4</v>
      </c>
      <c r="E691" s="8">
        <f t="shared" si="4"/>
        <v>1.004255319</v>
      </c>
      <c r="F691" s="10">
        <f t="shared" si="5"/>
        <v>0.9957627119</v>
      </c>
      <c r="G691" s="5">
        <f t="shared" si="6"/>
        <v>159.9563267</v>
      </c>
      <c r="H691" s="8">
        <f t="shared" si="7"/>
        <v>0</v>
      </c>
      <c r="J691" s="8" t="str">
        <f t="shared" si="8"/>
        <v/>
      </c>
    </row>
    <row r="692">
      <c r="A692" s="9">
        <f>IFERROR(__xludf.DUMMYFUNCTION("""COMPUTED_VALUE"""),43587.70833333333)</f>
        <v>43587.70833</v>
      </c>
      <c r="B692" s="8">
        <f>IFERROR(__xludf.DUMMYFUNCTION("""COMPUTED_VALUE"""),92.4)</f>
        <v>92.4</v>
      </c>
      <c r="C692" s="9">
        <f>IFERROR(__xludf.DUMMYFUNCTION("""COMPUTED_VALUE"""),43587.70833333333)</f>
        <v>43587.70833</v>
      </c>
      <c r="D692" s="8">
        <f>IFERROR(__xludf.DUMMYFUNCTION("""COMPUTED_VALUE"""),92.6)</f>
        <v>92.6</v>
      </c>
      <c r="E692" s="8">
        <f t="shared" si="4"/>
        <v>1.002164502</v>
      </c>
      <c r="F692" s="10">
        <f t="shared" si="5"/>
        <v>0.9978401728</v>
      </c>
      <c r="G692" s="5">
        <f t="shared" si="6"/>
        <v>159.9563267</v>
      </c>
      <c r="H692" s="8">
        <f t="shared" si="7"/>
        <v>0</v>
      </c>
      <c r="J692" s="8" t="str">
        <f t="shared" si="8"/>
        <v/>
      </c>
    </row>
    <row r="693">
      <c r="A693" s="9">
        <f>IFERROR(__xludf.DUMMYFUNCTION("""COMPUTED_VALUE"""),43588.70833333333)</f>
        <v>43588.70833</v>
      </c>
      <c r="B693" s="8">
        <f>IFERROR(__xludf.DUMMYFUNCTION("""COMPUTED_VALUE"""),92.0)</f>
        <v>92</v>
      </c>
      <c r="C693" s="9">
        <f>IFERROR(__xludf.DUMMYFUNCTION("""COMPUTED_VALUE"""),43588.70833333333)</f>
        <v>43588.70833</v>
      </c>
      <c r="D693" s="8">
        <f>IFERROR(__xludf.DUMMYFUNCTION("""COMPUTED_VALUE"""),92.1)</f>
        <v>92.1</v>
      </c>
      <c r="E693" s="8">
        <f t="shared" si="4"/>
        <v>1.001086957</v>
      </c>
      <c r="F693" s="10">
        <f t="shared" si="5"/>
        <v>0.9989142237</v>
      </c>
      <c r="G693" s="5">
        <f t="shared" si="6"/>
        <v>159.9563267</v>
      </c>
      <c r="H693" s="8">
        <f t="shared" si="7"/>
        <v>0</v>
      </c>
      <c r="J693" s="8" t="str">
        <f t="shared" si="8"/>
        <v/>
      </c>
    </row>
    <row r="694">
      <c r="A694" s="9">
        <f>IFERROR(__xludf.DUMMYFUNCTION("""COMPUTED_VALUE"""),43591.70833333333)</f>
        <v>43591.70833</v>
      </c>
      <c r="B694" s="8">
        <f>IFERROR(__xludf.DUMMYFUNCTION("""COMPUTED_VALUE"""),91.86)</f>
        <v>91.86</v>
      </c>
      <c r="C694" s="9">
        <f>IFERROR(__xludf.DUMMYFUNCTION("""COMPUTED_VALUE"""),43591.70833333333)</f>
        <v>43591.70833</v>
      </c>
      <c r="D694" s="8">
        <f>IFERROR(__xludf.DUMMYFUNCTION("""COMPUTED_VALUE"""),91.0)</f>
        <v>91</v>
      </c>
      <c r="E694" s="8">
        <f t="shared" si="4"/>
        <v>0.9906379273</v>
      </c>
      <c r="F694" s="10">
        <f t="shared" si="5"/>
        <v>1.009450549</v>
      </c>
      <c r="G694" s="5">
        <f t="shared" si="6"/>
        <v>0</v>
      </c>
      <c r="H694" s="8">
        <f t="shared" si="7"/>
        <v>161.4680019</v>
      </c>
      <c r="J694" s="8" t="str">
        <f t="shared" si="8"/>
        <v/>
      </c>
    </row>
    <row r="695">
      <c r="A695" s="9">
        <f>IFERROR(__xludf.DUMMYFUNCTION("""COMPUTED_VALUE"""),43592.70833333333)</f>
        <v>43592.70833</v>
      </c>
      <c r="B695" s="8">
        <f>IFERROR(__xludf.DUMMYFUNCTION("""COMPUTED_VALUE"""),89.14)</f>
        <v>89.14</v>
      </c>
      <c r="C695" s="9">
        <f>IFERROR(__xludf.DUMMYFUNCTION("""COMPUTED_VALUE"""),43592.70833333333)</f>
        <v>43592.70833</v>
      </c>
      <c r="D695" s="8">
        <f>IFERROR(__xludf.DUMMYFUNCTION("""COMPUTED_VALUE"""),88.6)</f>
        <v>88.6</v>
      </c>
      <c r="E695" s="8">
        <f t="shared" si="4"/>
        <v>0.9939421135</v>
      </c>
      <c r="F695" s="10">
        <f t="shared" si="5"/>
        <v>1.006094808</v>
      </c>
      <c r="G695" s="5">
        <f t="shared" si="6"/>
        <v>0</v>
      </c>
      <c r="H695" s="8">
        <f t="shared" si="7"/>
        <v>161.4680019</v>
      </c>
      <c r="J695" s="8" t="str">
        <f t="shared" si="8"/>
        <v/>
      </c>
    </row>
    <row r="696">
      <c r="A696" s="9">
        <f>IFERROR(__xludf.DUMMYFUNCTION("""COMPUTED_VALUE"""),43593.70833333333)</f>
        <v>43593.70833</v>
      </c>
      <c r="B696" s="8">
        <f>IFERROR(__xludf.DUMMYFUNCTION("""COMPUTED_VALUE"""),89.5)</f>
        <v>89.5</v>
      </c>
      <c r="C696" s="9">
        <f>IFERROR(__xludf.DUMMYFUNCTION("""COMPUTED_VALUE"""),43593.70833333333)</f>
        <v>43593.70833</v>
      </c>
      <c r="D696" s="8">
        <f>IFERROR(__xludf.DUMMYFUNCTION("""COMPUTED_VALUE"""),89.7)</f>
        <v>89.7</v>
      </c>
      <c r="E696" s="8">
        <f t="shared" si="4"/>
        <v>1.002234637</v>
      </c>
      <c r="F696" s="10">
        <f t="shared" si="5"/>
        <v>0.9977703456</v>
      </c>
      <c r="G696" s="5">
        <f t="shared" si="6"/>
        <v>0</v>
      </c>
      <c r="H696" s="8">
        <f t="shared" si="7"/>
        <v>161.4680019</v>
      </c>
      <c r="J696" s="8" t="str">
        <f t="shared" si="8"/>
        <v/>
      </c>
    </row>
    <row r="697">
      <c r="A697" s="9">
        <f>IFERROR(__xludf.DUMMYFUNCTION("""COMPUTED_VALUE"""),43594.70833333333)</f>
        <v>43594.70833</v>
      </c>
      <c r="B697" s="8">
        <f>IFERROR(__xludf.DUMMYFUNCTION("""COMPUTED_VALUE"""),87.8)</f>
        <v>87.8</v>
      </c>
      <c r="C697" s="9">
        <f>IFERROR(__xludf.DUMMYFUNCTION("""COMPUTED_VALUE"""),43594.70833333333)</f>
        <v>43594.70833</v>
      </c>
      <c r="D697" s="8">
        <f>IFERROR(__xludf.DUMMYFUNCTION("""COMPUTED_VALUE"""),87.7)</f>
        <v>87.7</v>
      </c>
      <c r="E697" s="8">
        <f t="shared" si="4"/>
        <v>0.9988610478</v>
      </c>
      <c r="F697" s="10">
        <f t="shared" si="5"/>
        <v>1.001140251</v>
      </c>
      <c r="G697" s="5">
        <f t="shared" si="6"/>
        <v>0</v>
      </c>
      <c r="H697" s="8">
        <f t="shared" si="7"/>
        <v>161.4680019</v>
      </c>
      <c r="J697" s="8" t="str">
        <f t="shared" si="8"/>
        <v/>
      </c>
    </row>
    <row r="698">
      <c r="A698" s="9">
        <f>IFERROR(__xludf.DUMMYFUNCTION("""COMPUTED_VALUE"""),43595.70833333333)</f>
        <v>43595.70833</v>
      </c>
      <c r="B698" s="8">
        <f>IFERROR(__xludf.DUMMYFUNCTION("""COMPUTED_VALUE"""),88.46)</f>
        <v>88.46</v>
      </c>
      <c r="C698" s="9">
        <f>IFERROR(__xludf.DUMMYFUNCTION("""COMPUTED_VALUE"""),43595.70833333333)</f>
        <v>43595.70833</v>
      </c>
      <c r="D698" s="8">
        <f>IFERROR(__xludf.DUMMYFUNCTION("""COMPUTED_VALUE"""),87.9)</f>
        <v>87.9</v>
      </c>
      <c r="E698" s="8">
        <f t="shared" si="4"/>
        <v>0.9936694551</v>
      </c>
      <c r="F698" s="10">
        <f t="shared" si="5"/>
        <v>1.006370876</v>
      </c>
      <c r="G698" s="5">
        <f t="shared" si="6"/>
        <v>0</v>
      </c>
      <c r="H698" s="8">
        <f t="shared" si="7"/>
        <v>161.4680019</v>
      </c>
      <c r="J698" s="8" t="str">
        <f t="shared" si="8"/>
        <v/>
      </c>
    </row>
    <row r="699">
      <c r="A699" s="9">
        <f>IFERROR(__xludf.DUMMYFUNCTION("""COMPUTED_VALUE"""),43598.70833333333)</f>
        <v>43598.70833</v>
      </c>
      <c r="B699" s="8">
        <f>IFERROR(__xludf.DUMMYFUNCTION("""COMPUTED_VALUE"""),87.22)</f>
        <v>87.22</v>
      </c>
      <c r="C699" s="9">
        <f>IFERROR(__xludf.DUMMYFUNCTION("""COMPUTED_VALUE"""),43598.70833333333)</f>
        <v>43598.70833</v>
      </c>
      <c r="D699" s="8">
        <f>IFERROR(__xludf.DUMMYFUNCTION("""COMPUTED_VALUE"""),86.5)</f>
        <v>86.5</v>
      </c>
      <c r="E699" s="8">
        <f t="shared" si="4"/>
        <v>0.9917450126</v>
      </c>
      <c r="F699" s="10">
        <f t="shared" si="5"/>
        <v>1.008323699</v>
      </c>
      <c r="G699" s="5">
        <f t="shared" si="6"/>
        <v>0</v>
      </c>
      <c r="H699" s="8">
        <f t="shared" si="7"/>
        <v>161.4680019</v>
      </c>
      <c r="J699" s="8" t="str">
        <f t="shared" si="8"/>
        <v/>
      </c>
    </row>
    <row r="700">
      <c r="A700" s="9">
        <f>IFERROR(__xludf.DUMMYFUNCTION("""COMPUTED_VALUE"""),43599.70833333333)</f>
        <v>43599.70833</v>
      </c>
      <c r="B700" s="8">
        <f>IFERROR(__xludf.DUMMYFUNCTION("""COMPUTED_VALUE"""),87.66)</f>
        <v>87.66</v>
      </c>
      <c r="C700" s="9">
        <f>IFERROR(__xludf.DUMMYFUNCTION("""COMPUTED_VALUE"""),43599.70833333333)</f>
        <v>43599.70833</v>
      </c>
      <c r="D700" s="8">
        <f>IFERROR(__xludf.DUMMYFUNCTION("""COMPUTED_VALUE"""),87.3)</f>
        <v>87.3</v>
      </c>
      <c r="E700" s="8">
        <f t="shared" si="4"/>
        <v>0.9958932238</v>
      </c>
      <c r="F700" s="10">
        <f t="shared" si="5"/>
        <v>1.004123711</v>
      </c>
      <c r="G700" s="5">
        <f t="shared" si="6"/>
        <v>0</v>
      </c>
      <c r="H700" s="8">
        <f t="shared" si="7"/>
        <v>161.4680019</v>
      </c>
      <c r="J700" s="8" t="str">
        <f t="shared" si="8"/>
        <v/>
      </c>
    </row>
    <row r="701">
      <c r="A701" s="9">
        <f>IFERROR(__xludf.DUMMYFUNCTION("""COMPUTED_VALUE"""),43600.70833333333)</f>
        <v>43600.70833</v>
      </c>
      <c r="B701" s="8">
        <f>IFERROR(__xludf.DUMMYFUNCTION("""COMPUTED_VALUE"""),88.38)</f>
        <v>88.38</v>
      </c>
      <c r="C701" s="9">
        <f>IFERROR(__xludf.DUMMYFUNCTION("""COMPUTED_VALUE"""),43600.70833333333)</f>
        <v>43600.70833</v>
      </c>
      <c r="D701" s="8">
        <f>IFERROR(__xludf.DUMMYFUNCTION("""COMPUTED_VALUE"""),88.1)</f>
        <v>88.1</v>
      </c>
      <c r="E701" s="8">
        <f t="shared" si="4"/>
        <v>0.9968318624</v>
      </c>
      <c r="F701" s="10">
        <f t="shared" si="5"/>
        <v>1.003178207</v>
      </c>
      <c r="G701" s="5">
        <f t="shared" si="6"/>
        <v>0</v>
      </c>
      <c r="H701" s="8">
        <f t="shared" si="7"/>
        <v>161.4680019</v>
      </c>
      <c r="J701" s="8" t="str">
        <f t="shared" si="8"/>
        <v/>
      </c>
    </row>
    <row r="702">
      <c r="A702" s="9">
        <f>IFERROR(__xludf.DUMMYFUNCTION("""COMPUTED_VALUE"""),43601.70833333333)</f>
        <v>43601.70833</v>
      </c>
      <c r="B702" s="8">
        <f>IFERROR(__xludf.DUMMYFUNCTION("""COMPUTED_VALUE"""),90.26)</f>
        <v>90.26</v>
      </c>
      <c r="C702" s="9">
        <f>IFERROR(__xludf.DUMMYFUNCTION("""COMPUTED_VALUE"""),43601.70833333333)</f>
        <v>43601.70833</v>
      </c>
      <c r="D702" s="8">
        <f>IFERROR(__xludf.DUMMYFUNCTION("""COMPUTED_VALUE"""),90.2)</f>
        <v>90.2</v>
      </c>
      <c r="E702" s="8">
        <f t="shared" si="4"/>
        <v>0.9993352537</v>
      </c>
      <c r="F702" s="10">
        <f t="shared" si="5"/>
        <v>1.000665188</v>
      </c>
      <c r="G702" s="5">
        <f t="shared" si="6"/>
        <v>0</v>
      </c>
      <c r="H702" s="8">
        <f t="shared" si="7"/>
        <v>161.4680019</v>
      </c>
      <c r="J702" s="8" t="str">
        <f t="shared" si="8"/>
        <v/>
      </c>
    </row>
    <row r="703">
      <c r="A703" s="9">
        <f>IFERROR(__xludf.DUMMYFUNCTION("""COMPUTED_VALUE"""),43605.70833333333)</f>
        <v>43605.70833</v>
      </c>
      <c r="B703" s="8">
        <f>IFERROR(__xludf.DUMMYFUNCTION("""COMPUTED_VALUE"""),92.26)</f>
        <v>92.26</v>
      </c>
      <c r="C703" s="9">
        <f>IFERROR(__xludf.DUMMYFUNCTION("""COMPUTED_VALUE"""),43605.70833333333)</f>
        <v>43605.70833</v>
      </c>
      <c r="D703" s="8">
        <f>IFERROR(__xludf.DUMMYFUNCTION("""COMPUTED_VALUE"""),92.0)</f>
        <v>92</v>
      </c>
      <c r="E703" s="8">
        <f t="shared" si="4"/>
        <v>0.9971818773</v>
      </c>
      <c r="F703" s="10">
        <f t="shared" si="5"/>
        <v>1.002826087</v>
      </c>
      <c r="G703" s="5">
        <f t="shared" si="6"/>
        <v>0</v>
      </c>
      <c r="H703" s="8">
        <f t="shared" si="7"/>
        <v>161.4680019</v>
      </c>
      <c r="J703" s="8" t="str">
        <f t="shared" si="8"/>
        <v/>
      </c>
    </row>
    <row r="704">
      <c r="A704" s="9">
        <f>IFERROR(__xludf.DUMMYFUNCTION("""COMPUTED_VALUE"""),43606.70833333333)</f>
        <v>43606.70833</v>
      </c>
      <c r="B704" s="8">
        <f>IFERROR(__xludf.DUMMYFUNCTION("""COMPUTED_VALUE"""),93.28)</f>
        <v>93.28</v>
      </c>
      <c r="C704" s="9">
        <f>IFERROR(__xludf.DUMMYFUNCTION("""COMPUTED_VALUE"""),43606.70833333333)</f>
        <v>43606.70833</v>
      </c>
      <c r="D704" s="8">
        <f>IFERROR(__xludf.DUMMYFUNCTION("""COMPUTED_VALUE"""),93.5)</f>
        <v>93.5</v>
      </c>
      <c r="E704" s="8">
        <f t="shared" si="4"/>
        <v>1.002358491</v>
      </c>
      <c r="F704" s="10">
        <f t="shared" si="5"/>
        <v>0.9976470588</v>
      </c>
      <c r="G704" s="5">
        <f t="shared" si="6"/>
        <v>0</v>
      </c>
      <c r="H704" s="8">
        <f t="shared" si="7"/>
        <v>161.4680019</v>
      </c>
      <c r="J704" s="8" t="str">
        <f t="shared" si="8"/>
        <v/>
      </c>
    </row>
    <row r="705">
      <c r="A705" s="9">
        <f>IFERROR(__xludf.DUMMYFUNCTION("""COMPUTED_VALUE"""),43607.70833333333)</f>
        <v>43607.70833</v>
      </c>
      <c r="B705" s="8">
        <f>IFERROR(__xludf.DUMMYFUNCTION("""COMPUTED_VALUE"""),96.74)</f>
        <v>96.74</v>
      </c>
      <c r="C705" s="9">
        <f>IFERROR(__xludf.DUMMYFUNCTION("""COMPUTED_VALUE"""),43607.70833333333)</f>
        <v>43607.70833</v>
      </c>
      <c r="D705" s="8">
        <f>IFERROR(__xludf.DUMMYFUNCTION("""COMPUTED_VALUE"""),96.3)</f>
        <v>96.3</v>
      </c>
      <c r="E705" s="8">
        <f t="shared" si="4"/>
        <v>0.9954517263</v>
      </c>
      <c r="F705" s="10">
        <f t="shared" si="5"/>
        <v>1.004569055</v>
      </c>
      <c r="G705" s="5">
        <f t="shared" si="6"/>
        <v>0</v>
      </c>
      <c r="H705" s="8">
        <f t="shared" si="7"/>
        <v>161.4680019</v>
      </c>
      <c r="J705" s="8" t="str">
        <f t="shared" si="8"/>
        <v/>
      </c>
    </row>
    <row r="706">
      <c r="A706" s="9">
        <f>IFERROR(__xludf.DUMMYFUNCTION("""COMPUTED_VALUE"""),43608.70833333333)</f>
        <v>43608.70833</v>
      </c>
      <c r="B706" s="8">
        <f>IFERROR(__xludf.DUMMYFUNCTION("""COMPUTED_VALUE"""),93.56)</f>
        <v>93.56</v>
      </c>
      <c r="C706" s="9">
        <f>IFERROR(__xludf.DUMMYFUNCTION("""COMPUTED_VALUE"""),43608.70833333333)</f>
        <v>43608.70833</v>
      </c>
      <c r="D706" s="8">
        <f>IFERROR(__xludf.DUMMYFUNCTION("""COMPUTED_VALUE"""),93.5)</f>
        <v>93.5</v>
      </c>
      <c r="E706" s="8">
        <f t="shared" si="4"/>
        <v>0.9993587003</v>
      </c>
      <c r="F706" s="10">
        <f t="shared" si="5"/>
        <v>1.000641711</v>
      </c>
      <c r="G706" s="5">
        <f t="shared" si="6"/>
        <v>0</v>
      </c>
      <c r="H706" s="8">
        <f t="shared" si="7"/>
        <v>161.4680019</v>
      </c>
      <c r="J706" s="8" t="str">
        <f t="shared" si="8"/>
        <v/>
      </c>
    </row>
    <row r="707">
      <c r="A707" s="9">
        <f>IFERROR(__xludf.DUMMYFUNCTION("""COMPUTED_VALUE"""),43609.70833333333)</f>
        <v>43609.70833</v>
      </c>
      <c r="B707" s="8">
        <f>IFERROR(__xludf.DUMMYFUNCTION("""COMPUTED_VALUE"""),94.9)</f>
        <v>94.9</v>
      </c>
      <c r="C707" s="9">
        <f>IFERROR(__xludf.DUMMYFUNCTION("""COMPUTED_VALUE"""),43609.70833333333)</f>
        <v>43609.70833</v>
      </c>
      <c r="D707" s="8">
        <f>IFERROR(__xludf.DUMMYFUNCTION("""COMPUTED_VALUE"""),95.1)</f>
        <v>95.1</v>
      </c>
      <c r="E707" s="8">
        <f t="shared" si="4"/>
        <v>1.002107482</v>
      </c>
      <c r="F707" s="10">
        <f t="shared" si="5"/>
        <v>0.9978969506</v>
      </c>
      <c r="G707" s="5">
        <f t="shared" si="6"/>
        <v>0</v>
      </c>
      <c r="H707" s="8">
        <f t="shared" si="7"/>
        <v>161.4680019</v>
      </c>
      <c r="J707" s="8" t="str">
        <f t="shared" si="8"/>
        <v/>
      </c>
    </row>
    <row r="708">
      <c r="A708" s="9">
        <f>IFERROR(__xludf.DUMMYFUNCTION("""COMPUTED_VALUE"""),43612.70833333333)</f>
        <v>43612.70833</v>
      </c>
      <c r="B708" s="8">
        <f>IFERROR(__xludf.DUMMYFUNCTION("""COMPUTED_VALUE"""),95.28)</f>
        <v>95.28</v>
      </c>
      <c r="C708" s="9">
        <f>IFERROR(__xludf.DUMMYFUNCTION("""COMPUTED_VALUE"""),43612.70833333333)</f>
        <v>43612.70833</v>
      </c>
      <c r="D708" s="8">
        <f>IFERROR(__xludf.DUMMYFUNCTION("""COMPUTED_VALUE"""),95.2)</f>
        <v>95.2</v>
      </c>
      <c r="E708" s="8">
        <f t="shared" si="4"/>
        <v>0.9991603694</v>
      </c>
      <c r="F708" s="10">
        <f t="shared" si="5"/>
        <v>1.000840336</v>
      </c>
      <c r="G708" s="5">
        <f t="shared" si="6"/>
        <v>0</v>
      </c>
      <c r="H708" s="8">
        <f t="shared" si="7"/>
        <v>161.4680019</v>
      </c>
      <c r="J708" s="8" t="str">
        <f t="shared" si="8"/>
        <v/>
      </c>
    </row>
    <row r="709">
      <c r="A709" s="9">
        <f>IFERROR(__xludf.DUMMYFUNCTION("""COMPUTED_VALUE"""),43613.70833333333)</f>
        <v>43613.70833</v>
      </c>
      <c r="B709" s="8">
        <f>IFERROR(__xludf.DUMMYFUNCTION("""COMPUTED_VALUE"""),95.0)</f>
        <v>95</v>
      </c>
      <c r="C709" s="9">
        <f>IFERROR(__xludf.DUMMYFUNCTION("""COMPUTED_VALUE"""),43613.70833333333)</f>
        <v>43613.70833</v>
      </c>
      <c r="D709" s="8">
        <f>IFERROR(__xludf.DUMMYFUNCTION("""COMPUTED_VALUE"""),95.3)</f>
        <v>95.3</v>
      </c>
      <c r="E709" s="8">
        <f t="shared" si="4"/>
        <v>1.003157895</v>
      </c>
      <c r="F709" s="10">
        <f t="shared" si="5"/>
        <v>0.9968520462</v>
      </c>
      <c r="G709" s="5">
        <f t="shared" si="6"/>
        <v>0</v>
      </c>
      <c r="H709" s="8">
        <f t="shared" si="7"/>
        <v>161.4680019</v>
      </c>
      <c r="J709" s="8" t="str">
        <f t="shared" si="8"/>
        <v/>
      </c>
    </row>
    <row r="710">
      <c r="A710" s="9">
        <f>IFERROR(__xludf.DUMMYFUNCTION("""COMPUTED_VALUE"""),43614.70833333333)</f>
        <v>43614.70833</v>
      </c>
      <c r="B710" s="8">
        <f>IFERROR(__xludf.DUMMYFUNCTION("""COMPUTED_VALUE"""),91.0)</f>
        <v>91</v>
      </c>
      <c r="C710" s="9">
        <f>IFERROR(__xludf.DUMMYFUNCTION("""COMPUTED_VALUE"""),43614.70833333333)</f>
        <v>43614.70833</v>
      </c>
      <c r="D710" s="8">
        <f>IFERROR(__xludf.DUMMYFUNCTION("""COMPUTED_VALUE"""),91.1)</f>
        <v>91.1</v>
      </c>
      <c r="E710" s="8">
        <f t="shared" si="4"/>
        <v>1.001098901</v>
      </c>
      <c r="F710" s="10">
        <f t="shared" si="5"/>
        <v>0.9989023052</v>
      </c>
      <c r="G710" s="5">
        <f t="shared" si="6"/>
        <v>0</v>
      </c>
      <c r="H710" s="8">
        <f t="shared" si="7"/>
        <v>161.4680019</v>
      </c>
      <c r="J710" s="8" t="str">
        <f t="shared" si="8"/>
        <v/>
      </c>
    </row>
    <row r="711">
      <c r="A711" s="9">
        <f>IFERROR(__xludf.DUMMYFUNCTION("""COMPUTED_VALUE"""),43619.70833333333)</f>
        <v>43619.70833</v>
      </c>
      <c r="B711" s="8">
        <f>IFERROR(__xludf.DUMMYFUNCTION("""COMPUTED_VALUE"""),91.24)</f>
        <v>91.24</v>
      </c>
      <c r="C711" s="9">
        <f>IFERROR(__xludf.DUMMYFUNCTION("""COMPUTED_VALUE"""),43619.70833333333)</f>
        <v>43619.70833</v>
      </c>
      <c r="D711" s="8">
        <f>IFERROR(__xludf.DUMMYFUNCTION("""COMPUTED_VALUE"""),91.0)</f>
        <v>91</v>
      </c>
      <c r="E711" s="8">
        <f t="shared" si="4"/>
        <v>0.9973695747</v>
      </c>
      <c r="F711" s="10">
        <f t="shared" si="5"/>
        <v>1.002637363</v>
      </c>
      <c r="G711" s="5">
        <f t="shared" si="6"/>
        <v>0</v>
      </c>
      <c r="H711" s="8">
        <f t="shared" si="7"/>
        <v>161.4680019</v>
      </c>
      <c r="J711" s="8" t="str">
        <f t="shared" si="8"/>
        <v/>
      </c>
    </row>
    <row r="712">
      <c r="A712" s="9">
        <f>IFERROR(__xludf.DUMMYFUNCTION("""COMPUTED_VALUE"""),43620.70833333333)</f>
        <v>43620.70833</v>
      </c>
      <c r="B712" s="8">
        <f>IFERROR(__xludf.DUMMYFUNCTION("""COMPUTED_VALUE"""),91.8)</f>
        <v>91.8</v>
      </c>
      <c r="C712" s="9">
        <f>IFERROR(__xludf.DUMMYFUNCTION("""COMPUTED_VALUE"""),43620.70833333333)</f>
        <v>43620.70833</v>
      </c>
      <c r="D712" s="8">
        <f>IFERROR(__xludf.DUMMYFUNCTION("""COMPUTED_VALUE"""),91.9)</f>
        <v>91.9</v>
      </c>
      <c r="E712" s="8">
        <f t="shared" si="4"/>
        <v>1.001089325</v>
      </c>
      <c r="F712" s="10">
        <f t="shared" si="5"/>
        <v>0.9989118607</v>
      </c>
      <c r="G712" s="5">
        <f t="shared" si="6"/>
        <v>0</v>
      </c>
      <c r="H712" s="8">
        <f t="shared" si="7"/>
        <v>161.4680019</v>
      </c>
      <c r="J712" s="8" t="str">
        <f t="shared" si="8"/>
        <v/>
      </c>
    </row>
    <row r="713">
      <c r="A713" s="9">
        <f>IFERROR(__xludf.DUMMYFUNCTION("""COMPUTED_VALUE"""),43623.70833333333)</f>
        <v>43623.70833</v>
      </c>
      <c r="B713" s="8">
        <f>IFERROR(__xludf.DUMMYFUNCTION("""COMPUTED_VALUE"""),93.6)</f>
        <v>93.6</v>
      </c>
      <c r="C713" s="9">
        <f>IFERROR(__xludf.DUMMYFUNCTION("""COMPUTED_VALUE"""),43623.70833333333)</f>
        <v>43623.70833</v>
      </c>
      <c r="D713" s="8">
        <f>IFERROR(__xludf.DUMMYFUNCTION("""COMPUTED_VALUE"""),94.0)</f>
        <v>94</v>
      </c>
      <c r="E713" s="8">
        <f t="shared" si="4"/>
        <v>1.004273504</v>
      </c>
      <c r="F713" s="10">
        <f t="shared" si="5"/>
        <v>0.9957446809</v>
      </c>
      <c r="G713" s="5">
        <f t="shared" si="6"/>
        <v>0</v>
      </c>
      <c r="H713" s="8">
        <f t="shared" si="7"/>
        <v>161.4680019</v>
      </c>
      <c r="J713" s="8" t="str">
        <f t="shared" si="8"/>
        <v/>
      </c>
    </row>
    <row r="714">
      <c r="A714" s="9">
        <f>IFERROR(__xludf.DUMMYFUNCTION("""COMPUTED_VALUE"""),43627.70833333333)</f>
        <v>43627.70833</v>
      </c>
      <c r="B714" s="8">
        <f>IFERROR(__xludf.DUMMYFUNCTION("""COMPUTED_VALUE"""),92.42)</f>
        <v>92.42</v>
      </c>
      <c r="C714" s="9">
        <f>IFERROR(__xludf.DUMMYFUNCTION("""COMPUTED_VALUE"""),43627.70833333333)</f>
        <v>43627.70833</v>
      </c>
      <c r="D714" s="8">
        <f>IFERROR(__xludf.DUMMYFUNCTION("""COMPUTED_VALUE"""),92.2)</f>
        <v>92.2</v>
      </c>
      <c r="E714" s="8">
        <f t="shared" si="4"/>
        <v>0.9976195629</v>
      </c>
      <c r="F714" s="10">
        <f t="shared" si="5"/>
        <v>1.002386117</v>
      </c>
      <c r="G714" s="5">
        <f t="shared" si="6"/>
        <v>0</v>
      </c>
      <c r="H714" s="8">
        <f t="shared" si="7"/>
        <v>161.4680019</v>
      </c>
      <c r="J714" s="8" t="str">
        <f t="shared" si="8"/>
        <v/>
      </c>
    </row>
    <row r="715">
      <c r="A715" s="9">
        <f>IFERROR(__xludf.DUMMYFUNCTION("""COMPUTED_VALUE"""),43628.70833333333)</f>
        <v>43628.70833</v>
      </c>
      <c r="B715" s="8">
        <f>IFERROR(__xludf.DUMMYFUNCTION("""COMPUTED_VALUE"""),92.02)</f>
        <v>92.02</v>
      </c>
      <c r="C715" s="9">
        <f>IFERROR(__xludf.DUMMYFUNCTION("""COMPUTED_VALUE"""),43628.70833333333)</f>
        <v>43628.70833</v>
      </c>
      <c r="D715" s="8">
        <f>IFERROR(__xludf.DUMMYFUNCTION("""COMPUTED_VALUE"""),92.1)</f>
        <v>92.1</v>
      </c>
      <c r="E715" s="8">
        <f t="shared" si="4"/>
        <v>1.000869376</v>
      </c>
      <c r="F715" s="10">
        <f t="shared" si="5"/>
        <v>0.9991313789</v>
      </c>
      <c r="G715" s="5">
        <f t="shared" si="6"/>
        <v>0</v>
      </c>
      <c r="H715" s="8">
        <f t="shared" si="7"/>
        <v>161.4680019</v>
      </c>
      <c r="J715" s="8" t="str">
        <f t="shared" si="8"/>
        <v/>
      </c>
    </row>
    <row r="716">
      <c r="A716" s="9">
        <f>IFERROR(__xludf.DUMMYFUNCTION("""COMPUTED_VALUE"""),43629.70833333333)</f>
        <v>43629.70833</v>
      </c>
      <c r="B716" s="8">
        <f>IFERROR(__xludf.DUMMYFUNCTION("""COMPUTED_VALUE"""),91.38)</f>
        <v>91.38</v>
      </c>
      <c r="C716" s="9">
        <f>IFERROR(__xludf.DUMMYFUNCTION("""COMPUTED_VALUE"""),43629.70833333333)</f>
        <v>43629.70833</v>
      </c>
      <c r="D716" s="8">
        <f>IFERROR(__xludf.DUMMYFUNCTION("""COMPUTED_VALUE"""),91.6)</f>
        <v>91.6</v>
      </c>
      <c r="E716" s="8">
        <f t="shared" si="4"/>
        <v>1.002407529</v>
      </c>
      <c r="F716" s="10">
        <f t="shared" si="5"/>
        <v>0.9975982533</v>
      </c>
      <c r="G716" s="5">
        <f t="shared" si="6"/>
        <v>0</v>
      </c>
      <c r="H716" s="8">
        <f t="shared" si="7"/>
        <v>161.4680019</v>
      </c>
      <c r="J716" s="8" t="str">
        <f t="shared" si="8"/>
        <v/>
      </c>
    </row>
    <row r="717">
      <c r="A717" s="9">
        <f>IFERROR(__xludf.DUMMYFUNCTION("""COMPUTED_VALUE"""),43630.70833333333)</f>
        <v>43630.70833</v>
      </c>
      <c r="B717" s="8">
        <f>IFERROR(__xludf.DUMMYFUNCTION("""COMPUTED_VALUE"""),89.28)</f>
        <v>89.28</v>
      </c>
      <c r="C717" s="9">
        <f>IFERROR(__xludf.DUMMYFUNCTION("""COMPUTED_VALUE"""),43630.70833333333)</f>
        <v>43630.70833</v>
      </c>
      <c r="D717" s="8">
        <f>IFERROR(__xludf.DUMMYFUNCTION("""COMPUTED_VALUE"""),89.7)</f>
        <v>89.7</v>
      </c>
      <c r="E717" s="8">
        <f t="shared" si="4"/>
        <v>1.004704301</v>
      </c>
      <c r="F717" s="10">
        <f t="shared" si="5"/>
        <v>0.9953177258</v>
      </c>
      <c r="G717" s="5">
        <f t="shared" si="6"/>
        <v>0</v>
      </c>
      <c r="H717" s="8">
        <f t="shared" si="7"/>
        <v>161.4680019</v>
      </c>
      <c r="J717" s="8" t="str">
        <f t="shared" si="8"/>
        <v/>
      </c>
    </row>
    <row r="718">
      <c r="A718" s="9">
        <f>IFERROR(__xludf.DUMMYFUNCTION("""COMPUTED_VALUE"""),43633.70833333333)</f>
        <v>43633.70833</v>
      </c>
      <c r="B718" s="8">
        <f>IFERROR(__xludf.DUMMYFUNCTION("""COMPUTED_VALUE"""),90.94)</f>
        <v>90.94</v>
      </c>
      <c r="C718" s="9">
        <f>IFERROR(__xludf.DUMMYFUNCTION("""COMPUTED_VALUE"""),43633.70833333333)</f>
        <v>43633.70833</v>
      </c>
      <c r="D718" s="8">
        <f>IFERROR(__xludf.DUMMYFUNCTION("""COMPUTED_VALUE"""),91.0)</f>
        <v>91</v>
      </c>
      <c r="E718" s="8">
        <f t="shared" si="4"/>
        <v>1.000659776</v>
      </c>
      <c r="F718" s="10">
        <f t="shared" si="5"/>
        <v>0.9993406593</v>
      </c>
      <c r="G718" s="5">
        <f t="shared" si="6"/>
        <v>0</v>
      </c>
      <c r="H718" s="8">
        <f t="shared" si="7"/>
        <v>161.4680019</v>
      </c>
      <c r="J718" s="8" t="str">
        <f t="shared" si="8"/>
        <v/>
      </c>
    </row>
    <row r="719">
      <c r="A719" s="9">
        <f>IFERROR(__xludf.DUMMYFUNCTION("""COMPUTED_VALUE"""),43634.70833333333)</f>
        <v>43634.70833</v>
      </c>
      <c r="B719" s="8">
        <f>IFERROR(__xludf.DUMMYFUNCTION("""COMPUTED_VALUE"""),91.86)</f>
        <v>91.86</v>
      </c>
      <c r="C719" s="9">
        <f>IFERROR(__xludf.DUMMYFUNCTION("""COMPUTED_VALUE"""),43634.70833333333)</f>
        <v>43634.70833</v>
      </c>
      <c r="D719" s="8">
        <f>IFERROR(__xludf.DUMMYFUNCTION("""COMPUTED_VALUE"""),91.2)</f>
        <v>91.2</v>
      </c>
      <c r="E719" s="8">
        <f t="shared" si="4"/>
        <v>0.9928151535</v>
      </c>
      <c r="F719" s="10">
        <f t="shared" si="5"/>
        <v>1.007236842</v>
      </c>
      <c r="G719" s="5">
        <f t="shared" si="6"/>
        <v>0</v>
      </c>
      <c r="H719" s="8">
        <f t="shared" si="7"/>
        <v>161.4680019</v>
      </c>
      <c r="J719" s="8" t="str">
        <f t="shared" si="8"/>
        <v/>
      </c>
    </row>
    <row r="720">
      <c r="A720" s="9">
        <f>IFERROR(__xludf.DUMMYFUNCTION("""COMPUTED_VALUE"""),43635.70833333333)</f>
        <v>43635.70833</v>
      </c>
      <c r="B720" s="8">
        <f>IFERROR(__xludf.DUMMYFUNCTION("""COMPUTED_VALUE"""),93.0)</f>
        <v>93</v>
      </c>
      <c r="C720" s="9">
        <f>IFERROR(__xludf.DUMMYFUNCTION("""COMPUTED_VALUE"""),43635.70833333333)</f>
        <v>43635.70833</v>
      </c>
      <c r="D720" s="8">
        <f>IFERROR(__xludf.DUMMYFUNCTION("""COMPUTED_VALUE"""),92.8)</f>
        <v>92.8</v>
      </c>
      <c r="E720" s="8">
        <f t="shared" si="4"/>
        <v>0.9978494624</v>
      </c>
      <c r="F720" s="10">
        <f t="shared" si="5"/>
        <v>1.002155172</v>
      </c>
      <c r="G720" s="5">
        <f t="shared" si="6"/>
        <v>0</v>
      </c>
      <c r="H720" s="8">
        <f t="shared" si="7"/>
        <v>161.4680019</v>
      </c>
      <c r="J720" s="8" t="str">
        <f t="shared" si="8"/>
        <v/>
      </c>
    </row>
    <row r="721">
      <c r="A721" s="9">
        <f>IFERROR(__xludf.DUMMYFUNCTION("""COMPUTED_VALUE"""),43636.70833333333)</f>
        <v>43636.70833</v>
      </c>
      <c r="B721" s="8">
        <f>IFERROR(__xludf.DUMMYFUNCTION("""COMPUTED_VALUE"""),94.08)</f>
        <v>94.08</v>
      </c>
      <c r="C721" s="9">
        <f>IFERROR(__xludf.DUMMYFUNCTION("""COMPUTED_VALUE"""),43636.70833333333)</f>
        <v>43636.70833</v>
      </c>
      <c r="D721" s="8">
        <f>IFERROR(__xludf.DUMMYFUNCTION("""COMPUTED_VALUE"""),93.2)</f>
        <v>93.2</v>
      </c>
      <c r="E721" s="8">
        <f t="shared" si="4"/>
        <v>0.9906462585</v>
      </c>
      <c r="F721" s="10">
        <f t="shared" si="5"/>
        <v>1.00944206</v>
      </c>
      <c r="G721" s="5">
        <f t="shared" si="6"/>
        <v>0</v>
      </c>
      <c r="H721" s="8">
        <f t="shared" si="7"/>
        <v>161.4680019</v>
      </c>
      <c r="J721" s="8" t="str">
        <f t="shared" si="8"/>
        <v/>
      </c>
    </row>
    <row r="722">
      <c r="A722" s="9">
        <f>IFERROR(__xludf.DUMMYFUNCTION("""COMPUTED_VALUE"""),43640.70833333333)</f>
        <v>43640.70833</v>
      </c>
      <c r="B722" s="8">
        <f>IFERROR(__xludf.DUMMYFUNCTION("""COMPUTED_VALUE"""),91.8)</f>
        <v>91.8</v>
      </c>
      <c r="C722" s="9">
        <f>IFERROR(__xludf.DUMMYFUNCTION("""COMPUTED_VALUE"""),43640.70833333333)</f>
        <v>43640.70833</v>
      </c>
      <c r="D722" s="8">
        <f>IFERROR(__xludf.DUMMYFUNCTION("""COMPUTED_VALUE"""),91.2)</f>
        <v>91.2</v>
      </c>
      <c r="E722" s="8">
        <f t="shared" si="4"/>
        <v>0.9934640523</v>
      </c>
      <c r="F722" s="10">
        <f t="shared" si="5"/>
        <v>1.006578947</v>
      </c>
      <c r="G722" s="5">
        <f t="shared" si="6"/>
        <v>0</v>
      </c>
      <c r="H722" s="8">
        <f t="shared" si="7"/>
        <v>161.4680019</v>
      </c>
      <c r="J722" s="8" t="str">
        <f t="shared" si="8"/>
        <v/>
      </c>
    </row>
    <row r="723">
      <c r="A723" s="9">
        <f>IFERROR(__xludf.DUMMYFUNCTION("""COMPUTED_VALUE"""),43641.70833333333)</f>
        <v>43641.70833</v>
      </c>
      <c r="B723" s="8">
        <f>IFERROR(__xludf.DUMMYFUNCTION("""COMPUTED_VALUE"""),90.86)</f>
        <v>90.86</v>
      </c>
      <c r="C723" s="9">
        <f>IFERROR(__xludf.DUMMYFUNCTION("""COMPUTED_VALUE"""),43641.70833333333)</f>
        <v>43641.70833</v>
      </c>
      <c r="D723" s="8">
        <f>IFERROR(__xludf.DUMMYFUNCTION("""COMPUTED_VALUE"""),90.1)</f>
        <v>90.1</v>
      </c>
      <c r="E723" s="8">
        <f t="shared" si="4"/>
        <v>0.9916354832</v>
      </c>
      <c r="F723" s="10">
        <f t="shared" si="5"/>
        <v>1.008435072</v>
      </c>
      <c r="G723" s="5">
        <f t="shared" si="6"/>
        <v>0</v>
      </c>
      <c r="H723" s="8">
        <f t="shared" si="7"/>
        <v>161.4680019</v>
      </c>
      <c r="J723" s="8" t="str">
        <f t="shared" si="8"/>
        <v/>
      </c>
    </row>
    <row r="724">
      <c r="A724" s="9">
        <f>IFERROR(__xludf.DUMMYFUNCTION("""COMPUTED_VALUE"""),43642.70833333333)</f>
        <v>43642.70833</v>
      </c>
      <c r="B724" s="8">
        <f>IFERROR(__xludf.DUMMYFUNCTION("""COMPUTED_VALUE"""),89.42)</f>
        <v>89.42</v>
      </c>
      <c r="C724" s="9">
        <f>IFERROR(__xludf.DUMMYFUNCTION("""COMPUTED_VALUE"""),43642.70833333333)</f>
        <v>43642.70833</v>
      </c>
      <c r="D724" s="8">
        <f>IFERROR(__xludf.DUMMYFUNCTION("""COMPUTED_VALUE"""),89.1)</f>
        <v>89.1</v>
      </c>
      <c r="E724" s="8">
        <f t="shared" si="4"/>
        <v>0.9964213822</v>
      </c>
      <c r="F724" s="10">
        <f t="shared" si="5"/>
        <v>1.00359147</v>
      </c>
      <c r="G724" s="5">
        <f t="shared" si="6"/>
        <v>0</v>
      </c>
      <c r="H724" s="8">
        <f t="shared" si="7"/>
        <v>161.4680019</v>
      </c>
      <c r="J724" s="8" t="str">
        <f t="shared" si="8"/>
        <v/>
      </c>
    </row>
    <row r="725">
      <c r="A725" s="9">
        <f>IFERROR(__xludf.DUMMYFUNCTION("""COMPUTED_VALUE"""),43643.70833333333)</f>
        <v>43643.70833</v>
      </c>
      <c r="B725" s="8">
        <f>IFERROR(__xludf.DUMMYFUNCTION("""COMPUTED_VALUE"""),89.16)</f>
        <v>89.16</v>
      </c>
      <c r="C725" s="9">
        <f>IFERROR(__xludf.DUMMYFUNCTION("""COMPUTED_VALUE"""),43643.70833333333)</f>
        <v>43643.70833</v>
      </c>
      <c r="D725" s="8">
        <f>IFERROR(__xludf.DUMMYFUNCTION("""COMPUTED_VALUE"""),88.5)</f>
        <v>88.5</v>
      </c>
      <c r="E725" s="8">
        <f t="shared" si="4"/>
        <v>0.9925975774</v>
      </c>
      <c r="F725" s="10">
        <f t="shared" si="5"/>
        <v>1.007457627</v>
      </c>
      <c r="G725" s="5">
        <f t="shared" si="6"/>
        <v>0</v>
      </c>
      <c r="H725" s="8">
        <f t="shared" si="7"/>
        <v>161.4680019</v>
      </c>
      <c r="J725" s="8" t="str">
        <f t="shared" si="8"/>
        <v/>
      </c>
    </row>
    <row r="726">
      <c r="A726" s="9">
        <f>IFERROR(__xludf.DUMMYFUNCTION("""COMPUTED_VALUE"""),43644.70833333333)</f>
        <v>43644.70833</v>
      </c>
      <c r="B726" s="8">
        <f>IFERROR(__xludf.DUMMYFUNCTION("""COMPUTED_VALUE"""),88.1)</f>
        <v>88.1</v>
      </c>
      <c r="C726" s="9">
        <f>IFERROR(__xludf.DUMMYFUNCTION("""COMPUTED_VALUE"""),43644.70833333333)</f>
        <v>43644.70833</v>
      </c>
      <c r="D726" s="8">
        <f>IFERROR(__xludf.DUMMYFUNCTION("""COMPUTED_VALUE"""),87.8)</f>
        <v>87.8</v>
      </c>
      <c r="E726" s="8">
        <f t="shared" si="4"/>
        <v>0.9965947787</v>
      </c>
      <c r="F726" s="10">
        <f t="shared" si="5"/>
        <v>1.003416856</v>
      </c>
      <c r="G726" s="5">
        <f t="shared" si="6"/>
        <v>0</v>
      </c>
      <c r="H726" s="8">
        <f t="shared" si="7"/>
        <v>161.4680019</v>
      </c>
      <c r="J726" s="8" t="str">
        <f t="shared" si="8"/>
        <v/>
      </c>
    </row>
    <row r="727">
      <c r="A727" s="9">
        <f>IFERROR(__xludf.DUMMYFUNCTION("""COMPUTED_VALUE"""),43647.70833333333)</f>
        <v>43647.70833</v>
      </c>
      <c r="B727" s="8">
        <f>IFERROR(__xludf.DUMMYFUNCTION("""COMPUTED_VALUE"""),88.34)</f>
        <v>88.34</v>
      </c>
      <c r="C727" s="9">
        <f>IFERROR(__xludf.DUMMYFUNCTION("""COMPUTED_VALUE"""),43647.70833333333)</f>
        <v>43647.70833</v>
      </c>
      <c r="D727" s="8">
        <f>IFERROR(__xludf.DUMMYFUNCTION("""COMPUTED_VALUE"""),88.1)</f>
        <v>88.1</v>
      </c>
      <c r="E727" s="8">
        <f t="shared" si="4"/>
        <v>0.9972832239</v>
      </c>
      <c r="F727" s="10">
        <f t="shared" si="5"/>
        <v>1.002724177</v>
      </c>
      <c r="G727" s="5">
        <f t="shared" si="6"/>
        <v>0</v>
      </c>
      <c r="H727" s="8">
        <f t="shared" si="7"/>
        <v>161.4680019</v>
      </c>
      <c r="J727" s="8" t="str">
        <f t="shared" si="8"/>
        <v/>
      </c>
    </row>
    <row r="728">
      <c r="A728" s="9">
        <f>IFERROR(__xludf.DUMMYFUNCTION("""COMPUTED_VALUE"""),43648.70833333333)</f>
        <v>43648.70833</v>
      </c>
      <c r="B728" s="8">
        <f>IFERROR(__xludf.DUMMYFUNCTION("""COMPUTED_VALUE"""),88.68)</f>
        <v>88.68</v>
      </c>
      <c r="C728" s="9">
        <f>IFERROR(__xludf.DUMMYFUNCTION("""COMPUTED_VALUE"""),43648.70833333333)</f>
        <v>43648.70833</v>
      </c>
      <c r="D728" s="8">
        <f>IFERROR(__xludf.DUMMYFUNCTION("""COMPUTED_VALUE"""),88.2)</f>
        <v>88.2</v>
      </c>
      <c r="E728" s="8">
        <f t="shared" si="4"/>
        <v>0.9945872801</v>
      </c>
      <c r="F728" s="10">
        <f t="shared" si="5"/>
        <v>1.005442177</v>
      </c>
      <c r="G728" s="5">
        <f t="shared" si="6"/>
        <v>0</v>
      </c>
      <c r="H728" s="8">
        <f t="shared" si="7"/>
        <v>161.4680019</v>
      </c>
      <c r="J728" s="8" t="str">
        <f t="shared" si="8"/>
        <v/>
      </c>
    </row>
    <row r="729">
      <c r="A729" s="9">
        <f>IFERROR(__xludf.DUMMYFUNCTION("""COMPUTED_VALUE"""),43649.70833333333)</f>
        <v>43649.70833</v>
      </c>
      <c r="B729" s="8">
        <f>IFERROR(__xludf.DUMMYFUNCTION("""COMPUTED_VALUE"""),90.0)</f>
        <v>90</v>
      </c>
      <c r="C729" s="9">
        <f>IFERROR(__xludf.DUMMYFUNCTION("""COMPUTED_VALUE"""),43649.70833333333)</f>
        <v>43649.70833</v>
      </c>
      <c r="D729" s="8">
        <f>IFERROR(__xludf.DUMMYFUNCTION("""COMPUTED_VALUE"""),90.6)</f>
        <v>90.6</v>
      </c>
      <c r="E729" s="8">
        <f t="shared" si="4"/>
        <v>1.006666667</v>
      </c>
      <c r="F729" s="10">
        <f t="shared" si="5"/>
        <v>0.9933774834</v>
      </c>
      <c r="G729" s="5">
        <f t="shared" si="6"/>
        <v>0</v>
      </c>
      <c r="H729" s="8">
        <f t="shared" si="7"/>
        <v>161.4680019</v>
      </c>
      <c r="J729" s="8" t="str">
        <f t="shared" si="8"/>
        <v/>
      </c>
    </row>
    <row r="730">
      <c r="A730" s="9">
        <f>IFERROR(__xludf.DUMMYFUNCTION("""COMPUTED_VALUE"""),43650.70833333333)</f>
        <v>43650.70833</v>
      </c>
      <c r="B730" s="8">
        <f>IFERROR(__xludf.DUMMYFUNCTION("""COMPUTED_VALUE"""),88.72)</f>
        <v>88.72</v>
      </c>
      <c r="C730" s="9">
        <f>IFERROR(__xludf.DUMMYFUNCTION("""COMPUTED_VALUE"""),43650.70833333333)</f>
        <v>43650.70833</v>
      </c>
      <c r="D730" s="8">
        <f>IFERROR(__xludf.DUMMYFUNCTION("""COMPUTED_VALUE"""),90.7)</f>
        <v>90.7</v>
      </c>
      <c r="E730" s="8">
        <f t="shared" si="4"/>
        <v>1.022317403</v>
      </c>
      <c r="F730" s="10">
        <f t="shared" si="5"/>
        <v>0.9781697905</v>
      </c>
      <c r="G730" s="5">
        <f t="shared" si="6"/>
        <v>165.0715484</v>
      </c>
      <c r="H730" s="8">
        <f t="shared" si="7"/>
        <v>0</v>
      </c>
      <c r="J730" s="8" t="str">
        <f t="shared" si="8"/>
        <v/>
      </c>
    </row>
    <row r="731">
      <c r="A731" s="9">
        <f>IFERROR(__xludf.DUMMYFUNCTION("""COMPUTED_VALUE"""),43651.70833333333)</f>
        <v>43651.70833</v>
      </c>
      <c r="B731" s="8">
        <f>IFERROR(__xludf.DUMMYFUNCTION("""COMPUTED_VALUE"""),88.42)</f>
        <v>88.42</v>
      </c>
      <c r="C731" s="9">
        <f>IFERROR(__xludf.DUMMYFUNCTION("""COMPUTED_VALUE"""),43651.70833333333)</f>
        <v>43651.70833</v>
      </c>
      <c r="D731" s="8">
        <f>IFERROR(__xludf.DUMMYFUNCTION("""COMPUTED_VALUE"""),90.9)</f>
        <v>90.9</v>
      </c>
      <c r="E731" s="8">
        <f t="shared" si="4"/>
        <v>1.028047953</v>
      </c>
      <c r="F731" s="10">
        <f t="shared" si="5"/>
        <v>0.9727172717</v>
      </c>
      <c r="G731" s="5">
        <f t="shared" si="6"/>
        <v>165.0715484</v>
      </c>
      <c r="H731" s="8">
        <f t="shared" si="7"/>
        <v>0</v>
      </c>
      <c r="J731" s="8" t="str">
        <f t="shared" si="8"/>
        <v/>
      </c>
    </row>
    <row r="732">
      <c r="A732" s="9">
        <f>IFERROR(__xludf.DUMMYFUNCTION("""COMPUTED_VALUE"""),43654.70833333333)</f>
        <v>43654.70833</v>
      </c>
      <c r="B732" s="8">
        <f>IFERROR(__xludf.DUMMYFUNCTION("""COMPUTED_VALUE"""),89.36)</f>
        <v>89.36</v>
      </c>
      <c r="C732" s="9">
        <f>IFERROR(__xludf.DUMMYFUNCTION("""COMPUTED_VALUE"""),43654.70833333333)</f>
        <v>43654.70833</v>
      </c>
      <c r="D732" s="8">
        <f>IFERROR(__xludf.DUMMYFUNCTION("""COMPUTED_VALUE"""),91.0)</f>
        <v>91</v>
      </c>
      <c r="E732" s="8">
        <f t="shared" si="4"/>
        <v>1.018352731</v>
      </c>
      <c r="F732" s="10">
        <f t="shared" si="5"/>
        <v>0.981978022</v>
      </c>
      <c r="G732" s="5">
        <f t="shared" si="6"/>
        <v>165.0715484</v>
      </c>
      <c r="H732" s="8">
        <f t="shared" si="7"/>
        <v>0</v>
      </c>
      <c r="J732" s="8" t="str">
        <f t="shared" si="8"/>
        <v/>
      </c>
    </row>
    <row r="733">
      <c r="A733" s="9">
        <f>IFERROR(__xludf.DUMMYFUNCTION("""COMPUTED_VALUE"""),43655.70833333333)</f>
        <v>43655.70833</v>
      </c>
      <c r="B733" s="8">
        <f>IFERROR(__xludf.DUMMYFUNCTION("""COMPUTED_VALUE"""),89.16)</f>
        <v>89.16</v>
      </c>
      <c r="C733" s="9">
        <f>IFERROR(__xludf.DUMMYFUNCTION("""COMPUTED_VALUE"""),43655.70833333333)</f>
        <v>43655.70833</v>
      </c>
      <c r="D733" s="8">
        <f>IFERROR(__xludf.DUMMYFUNCTION("""COMPUTED_VALUE"""),91.4)</f>
        <v>91.4</v>
      </c>
      <c r="E733" s="8">
        <f t="shared" si="4"/>
        <v>1.025123374</v>
      </c>
      <c r="F733" s="10">
        <f t="shared" si="5"/>
        <v>0.9754923414</v>
      </c>
      <c r="G733" s="5">
        <f t="shared" si="6"/>
        <v>165.0715484</v>
      </c>
      <c r="H733" s="8">
        <f t="shared" si="7"/>
        <v>0</v>
      </c>
      <c r="J733" s="8" t="str">
        <f t="shared" si="8"/>
        <v/>
      </c>
    </row>
    <row r="734">
      <c r="A734" s="9">
        <f>IFERROR(__xludf.DUMMYFUNCTION("""COMPUTED_VALUE"""),43656.70833333333)</f>
        <v>43656.70833</v>
      </c>
      <c r="B734" s="8">
        <f>IFERROR(__xludf.DUMMYFUNCTION("""COMPUTED_VALUE"""),89.26)</f>
        <v>89.26</v>
      </c>
      <c r="C734" s="9">
        <f>IFERROR(__xludf.DUMMYFUNCTION("""COMPUTED_VALUE"""),43656.70833333333)</f>
        <v>43656.70833</v>
      </c>
      <c r="D734" s="8">
        <f>IFERROR(__xludf.DUMMYFUNCTION("""COMPUTED_VALUE"""),91.0)</f>
        <v>91</v>
      </c>
      <c r="E734" s="8">
        <f t="shared" si="4"/>
        <v>1.019493614</v>
      </c>
      <c r="F734" s="10">
        <f t="shared" si="5"/>
        <v>0.9808791209</v>
      </c>
      <c r="G734" s="5">
        <f t="shared" si="6"/>
        <v>165.0715484</v>
      </c>
      <c r="H734" s="8">
        <f t="shared" si="7"/>
        <v>0</v>
      </c>
      <c r="J734" s="8" t="str">
        <f t="shared" si="8"/>
        <v/>
      </c>
    </row>
    <row r="735">
      <c r="A735" s="9">
        <f>IFERROR(__xludf.DUMMYFUNCTION("""COMPUTED_VALUE"""),43657.70833333333)</f>
        <v>43657.70833</v>
      </c>
      <c r="B735" s="8">
        <f>IFERROR(__xludf.DUMMYFUNCTION("""COMPUTED_VALUE"""),89.04)</f>
        <v>89.04</v>
      </c>
      <c r="C735" s="9">
        <f>IFERROR(__xludf.DUMMYFUNCTION("""COMPUTED_VALUE"""),43657.70833333333)</f>
        <v>43657.70833</v>
      </c>
      <c r="D735" s="8">
        <f>IFERROR(__xludf.DUMMYFUNCTION("""COMPUTED_VALUE"""),91.2)</f>
        <v>91.2</v>
      </c>
      <c r="E735" s="8">
        <f t="shared" si="4"/>
        <v>1.02425876</v>
      </c>
      <c r="F735" s="10">
        <f t="shared" si="5"/>
        <v>0.9763157895</v>
      </c>
      <c r="G735" s="5">
        <f t="shared" si="6"/>
        <v>165.0715484</v>
      </c>
      <c r="H735" s="8">
        <f t="shared" si="7"/>
        <v>0</v>
      </c>
      <c r="J735" s="8" t="str">
        <f t="shared" si="8"/>
        <v/>
      </c>
    </row>
    <row r="736">
      <c r="A736" s="9">
        <f>IFERROR(__xludf.DUMMYFUNCTION("""COMPUTED_VALUE"""),43658.70833333333)</f>
        <v>43658.70833</v>
      </c>
      <c r="B736" s="8">
        <f>IFERROR(__xludf.DUMMYFUNCTION("""COMPUTED_VALUE"""),90.08)</f>
        <v>90.08</v>
      </c>
      <c r="C736" s="9">
        <f>IFERROR(__xludf.DUMMYFUNCTION("""COMPUTED_VALUE"""),43658.70833333333)</f>
        <v>43658.70833</v>
      </c>
      <c r="D736" s="8">
        <f>IFERROR(__xludf.DUMMYFUNCTION("""COMPUTED_VALUE"""),91.4)</f>
        <v>91.4</v>
      </c>
      <c r="E736" s="8">
        <f t="shared" si="4"/>
        <v>1.014653641</v>
      </c>
      <c r="F736" s="10">
        <f t="shared" si="5"/>
        <v>0.9855579869</v>
      </c>
      <c r="G736" s="5">
        <f t="shared" si="6"/>
        <v>165.0715484</v>
      </c>
      <c r="H736" s="8">
        <f t="shared" si="7"/>
        <v>0</v>
      </c>
      <c r="J736" s="8" t="str">
        <f t="shared" si="8"/>
        <v/>
      </c>
    </row>
    <row r="737">
      <c r="A737" s="9">
        <f>IFERROR(__xludf.DUMMYFUNCTION("""COMPUTED_VALUE"""),43661.70833333333)</f>
        <v>43661.70833</v>
      </c>
      <c r="B737" s="8">
        <f>IFERROR(__xludf.DUMMYFUNCTION("""COMPUTED_VALUE"""),90.54)</f>
        <v>90.54</v>
      </c>
      <c r="C737" s="9">
        <f>IFERROR(__xludf.DUMMYFUNCTION("""COMPUTED_VALUE"""),43661.70833333333)</f>
        <v>43661.70833</v>
      </c>
      <c r="D737" s="8">
        <f>IFERROR(__xludf.DUMMYFUNCTION("""COMPUTED_VALUE"""),92.2)</f>
        <v>92.2</v>
      </c>
      <c r="E737" s="8">
        <f t="shared" si="4"/>
        <v>1.018334438</v>
      </c>
      <c r="F737" s="10">
        <f t="shared" si="5"/>
        <v>0.9819956616</v>
      </c>
      <c r="G737" s="5">
        <f t="shared" si="6"/>
        <v>165.0715484</v>
      </c>
      <c r="H737" s="8">
        <f t="shared" si="7"/>
        <v>0</v>
      </c>
      <c r="J737" s="8" t="str">
        <f t="shared" si="8"/>
        <v/>
      </c>
    </row>
    <row r="738">
      <c r="A738" s="9">
        <f>IFERROR(__xludf.DUMMYFUNCTION("""COMPUTED_VALUE"""),43662.70833333333)</f>
        <v>43662.70833</v>
      </c>
      <c r="B738" s="8">
        <f>IFERROR(__xludf.DUMMYFUNCTION("""COMPUTED_VALUE"""),90.38)</f>
        <v>90.38</v>
      </c>
      <c r="C738" s="9">
        <f>IFERROR(__xludf.DUMMYFUNCTION("""COMPUTED_VALUE"""),43662.70833333333)</f>
        <v>43662.70833</v>
      </c>
      <c r="D738" s="8">
        <f>IFERROR(__xludf.DUMMYFUNCTION("""COMPUTED_VALUE"""),91.2)</f>
        <v>91.2</v>
      </c>
      <c r="E738" s="8">
        <f t="shared" si="4"/>
        <v>1.009072804</v>
      </c>
      <c r="F738" s="10">
        <f t="shared" si="5"/>
        <v>0.9910087719</v>
      </c>
      <c r="G738" s="5">
        <f t="shared" si="6"/>
        <v>165.0715484</v>
      </c>
      <c r="H738" s="8">
        <f t="shared" si="7"/>
        <v>0</v>
      </c>
      <c r="J738" s="8" t="str">
        <f t="shared" si="8"/>
        <v/>
      </c>
    </row>
    <row r="739">
      <c r="A739" s="9">
        <f>IFERROR(__xludf.DUMMYFUNCTION("""COMPUTED_VALUE"""),43663.70833333333)</f>
        <v>43663.70833</v>
      </c>
      <c r="B739" s="8">
        <f>IFERROR(__xludf.DUMMYFUNCTION("""COMPUTED_VALUE"""),79.68)</f>
        <v>79.68</v>
      </c>
      <c r="C739" s="9">
        <f>IFERROR(__xludf.DUMMYFUNCTION("""COMPUTED_VALUE"""),43663.70833333333)</f>
        <v>43663.70833</v>
      </c>
      <c r="D739" s="8">
        <f>IFERROR(__xludf.DUMMYFUNCTION("""COMPUTED_VALUE"""),83.3)</f>
        <v>83.3</v>
      </c>
      <c r="E739" s="8">
        <f t="shared" si="4"/>
        <v>1.045431727</v>
      </c>
      <c r="F739" s="10">
        <f t="shared" si="5"/>
        <v>0.956542617</v>
      </c>
      <c r="G739" s="5">
        <f t="shared" si="6"/>
        <v>165.0715484</v>
      </c>
      <c r="H739" s="8">
        <f t="shared" si="7"/>
        <v>0</v>
      </c>
      <c r="J739" s="8" t="str">
        <f t="shared" si="8"/>
        <v/>
      </c>
    </row>
    <row r="740">
      <c r="A740" s="9">
        <f>IFERROR(__xludf.DUMMYFUNCTION("""COMPUTED_VALUE"""),43664.70833333333)</f>
        <v>43664.70833</v>
      </c>
      <c r="B740" s="8">
        <f>IFERROR(__xludf.DUMMYFUNCTION("""COMPUTED_VALUE"""),81.84)</f>
        <v>81.84</v>
      </c>
      <c r="C740" s="9">
        <f>IFERROR(__xludf.DUMMYFUNCTION("""COMPUTED_VALUE"""),43664.70833333333)</f>
        <v>43664.70833</v>
      </c>
      <c r="D740" s="8">
        <f>IFERROR(__xludf.DUMMYFUNCTION("""COMPUTED_VALUE"""),85.4)</f>
        <v>85.4</v>
      </c>
      <c r="E740" s="8">
        <f t="shared" si="4"/>
        <v>1.043499511</v>
      </c>
      <c r="F740" s="10">
        <f t="shared" si="5"/>
        <v>0.9583138173</v>
      </c>
      <c r="G740" s="5">
        <f t="shared" si="6"/>
        <v>165.0715484</v>
      </c>
      <c r="H740" s="8">
        <f t="shared" si="7"/>
        <v>0</v>
      </c>
      <c r="J740" s="8" t="str">
        <f t="shared" si="8"/>
        <v/>
      </c>
    </row>
    <row r="741">
      <c r="A741" s="9">
        <f>IFERROR(__xludf.DUMMYFUNCTION("""COMPUTED_VALUE"""),43665.70833333333)</f>
        <v>43665.70833</v>
      </c>
      <c r="B741" s="8">
        <f>IFERROR(__xludf.DUMMYFUNCTION("""COMPUTED_VALUE"""),83.96)</f>
        <v>83.96</v>
      </c>
      <c r="C741" s="9">
        <f>IFERROR(__xludf.DUMMYFUNCTION("""COMPUTED_VALUE"""),43665.70833333333)</f>
        <v>43665.70833</v>
      </c>
      <c r="D741" s="8">
        <f>IFERROR(__xludf.DUMMYFUNCTION("""COMPUTED_VALUE"""),87.2)</f>
        <v>87.2</v>
      </c>
      <c r="E741" s="8">
        <f t="shared" si="4"/>
        <v>1.038589805</v>
      </c>
      <c r="F741" s="10">
        <f t="shared" si="5"/>
        <v>0.9628440367</v>
      </c>
      <c r="G741" s="5">
        <f t="shared" si="6"/>
        <v>165.0715484</v>
      </c>
      <c r="H741" s="8">
        <f t="shared" si="7"/>
        <v>0</v>
      </c>
      <c r="J741" s="8" t="str">
        <f t="shared" si="8"/>
        <v/>
      </c>
    </row>
    <row r="742">
      <c r="A742" s="9">
        <f>IFERROR(__xludf.DUMMYFUNCTION("""COMPUTED_VALUE"""),43668.70833333333)</f>
        <v>43668.70833</v>
      </c>
      <c r="B742" s="8">
        <f>IFERROR(__xludf.DUMMYFUNCTION("""COMPUTED_VALUE"""),82.82)</f>
        <v>82.82</v>
      </c>
      <c r="C742" s="9">
        <f>IFERROR(__xludf.DUMMYFUNCTION("""COMPUTED_VALUE"""),43668.70833333333)</f>
        <v>43668.70833</v>
      </c>
      <c r="D742" s="8">
        <f>IFERROR(__xludf.DUMMYFUNCTION("""COMPUTED_VALUE"""),86.6)</f>
        <v>86.6</v>
      </c>
      <c r="E742" s="8">
        <f t="shared" si="4"/>
        <v>1.045641149</v>
      </c>
      <c r="F742" s="10">
        <f t="shared" si="5"/>
        <v>0.9563510393</v>
      </c>
      <c r="G742" s="5">
        <f t="shared" si="6"/>
        <v>165.0715484</v>
      </c>
      <c r="H742" s="8">
        <f t="shared" si="7"/>
        <v>0</v>
      </c>
      <c r="J742" s="8" t="str">
        <f t="shared" si="8"/>
        <v/>
      </c>
    </row>
    <row r="743">
      <c r="A743" s="9">
        <f>IFERROR(__xludf.DUMMYFUNCTION("""COMPUTED_VALUE"""),43669.70833333333)</f>
        <v>43669.70833</v>
      </c>
      <c r="B743" s="8">
        <f>IFERROR(__xludf.DUMMYFUNCTION("""COMPUTED_VALUE"""),83.92)</f>
        <v>83.92</v>
      </c>
      <c r="C743" s="9">
        <f>IFERROR(__xludf.DUMMYFUNCTION("""COMPUTED_VALUE"""),43669.70833333333)</f>
        <v>43669.70833</v>
      </c>
      <c r="D743" s="8">
        <f>IFERROR(__xludf.DUMMYFUNCTION("""COMPUTED_VALUE"""),87.5)</f>
        <v>87.5</v>
      </c>
      <c r="E743" s="8">
        <f t="shared" si="4"/>
        <v>1.042659676</v>
      </c>
      <c r="F743" s="10">
        <f t="shared" si="5"/>
        <v>0.9590857143</v>
      </c>
      <c r="G743" s="5">
        <f t="shared" si="6"/>
        <v>165.0715484</v>
      </c>
      <c r="H743" s="8">
        <f t="shared" si="7"/>
        <v>0</v>
      </c>
      <c r="J743" s="8" t="str">
        <f t="shared" si="8"/>
        <v/>
      </c>
    </row>
    <row r="744">
      <c r="A744" s="9">
        <f>IFERROR(__xludf.DUMMYFUNCTION("""COMPUTED_VALUE"""),43670.70833333333)</f>
        <v>43670.70833</v>
      </c>
      <c r="B744" s="8">
        <f>IFERROR(__xludf.DUMMYFUNCTION("""COMPUTED_VALUE"""),82.52)</f>
        <v>82.52</v>
      </c>
      <c r="C744" s="9">
        <f>IFERROR(__xludf.DUMMYFUNCTION("""COMPUTED_VALUE"""),43670.70833333333)</f>
        <v>43670.70833</v>
      </c>
      <c r="D744" s="8">
        <f>IFERROR(__xludf.DUMMYFUNCTION("""COMPUTED_VALUE"""),86.1)</f>
        <v>86.1</v>
      </c>
      <c r="E744" s="8">
        <f t="shared" si="4"/>
        <v>1.043383422</v>
      </c>
      <c r="F744" s="10">
        <f t="shared" si="5"/>
        <v>0.9584204413</v>
      </c>
      <c r="G744" s="5">
        <f t="shared" si="6"/>
        <v>165.0715484</v>
      </c>
      <c r="H744" s="8">
        <f t="shared" si="7"/>
        <v>0</v>
      </c>
      <c r="J744" s="8" t="str">
        <f t="shared" si="8"/>
        <v/>
      </c>
    </row>
    <row r="745">
      <c r="A745" s="9">
        <f>IFERROR(__xludf.DUMMYFUNCTION("""COMPUTED_VALUE"""),43671.70833333333)</f>
        <v>43671.70833</v>
      </c>
      <c r="B745" s="8">
        <f>IFERROR(__xludf.DUMMYFUNCTION("""COMPUTED_VALUE"""),83.98)</f>
        <v>83.98</v>
      </c>
      <c r="C745" s="9">
        <f>IFERROR(__xludf.DUMMYFUNCTION("""COMPUTED_VALUE"""),43671.70833333333)</f>
        <v>43671.70833</v>
      </c>
      <c r="D745" s="8">
        <f>IFERROR(__xludf.DUMMYFUNCTION("""COMPUTED_VALUE"""),87.6)</f>
        <v>87.6</v>
      </c>
      <c r="E745" s="8">
        <f t="shared" si="4"/>
        <v>1.043105501</v>
      </c>
      <c r="F745" s="10">
        <f t="shared" si="5"/>
        <v>0.9586757991</v>
      </c>
      <c r="G745" s="5">
        <f t="shared" si="6"/>
        <v>165.0715484</v>
      </c>
      <c r="H745" s="8">
        <f t="shared" si="7"/>
        <v>0</v>
      </c>
      <c r="J745" s="8" t="str">
        <f t="shared" si="8"/>
        <v/>
      </c>
    </row>
    <row r="746">
      <c r="A746" s="9">
        <f>IFERROR(__xludf.DUMMYFUNCTION("""COMPUTED_VALUE"""),43672.70833333333)</f>
        <v>43672.70833</v>
      </c>
      <c r="B746" s="8">
        <f>IFERROR(__xludf.DUMMYFUNCTION("""COMPUTED_VALUE"""),85.5)</f>
        <v>85.5</v>
      </c>
      <c r="C746" s="9">
        <f>IFERROR(__xludf.DUMMYFUNCTION("""COMPUTED_VALUE"""),43672.70833333333)</f>
        <v>43672.70833</v>
      </c>
      <c r="D746" s="8">
        <f>IFERROR(__xludf.DUMMYFUNCTION("""COMPUTED_VALUE"""),87.4)</f>
        <v>87.4</v>
      </c>
      <c r="E746" s="8">
        <f t="shared" si="4"/>
        <v>1.022222222</v>
      </c>
      <c r="F746" s="10">
        <f t="shared" si="5"/>
        <v>0.9782608696</v>
      </c>
      <c r="G746" s="5">
        <f t="shared" si="6"/>
        <v>165.0715484</v>
      </c>
      <c r="H746" s="8">
        <f t="shared" si="7"/>
        <v>0</v>
      </c>
      <c r="J746" s="8" t="str">
        <f t="shared" si="8"/>
        <v/>
      </c>
    </row>
    <row r="747">
      <c r="A747" s="9">
        <f>IFERROR(__xludf.DUMMYFUNCTION("""COMPUTED_VALUE"""),43675.70833333333)</f>
        <v>43675.70833</v>
      </c>
      <c r="B747" s="8">
        <f>IFERROR(__xludf.DUMMYFUNCTION("""COMPUTED_VALUE"""),85.88)</f>
        <v>85.88</v>
      </c>
      <c r="C747" s="9">
        <f>IFERROR(__xludf.DUMMYFUNCTION("""COMPUTED_VALUE"""),43675.70833333333)</f>
        <v>43675.70833</v>
      </c>
      <c r="D747" s="8">
        <f>IFERROR(__xludf.DUMMYFUNCTION("""COMPUTED_VALUE"""),87.7)</f>
        <v>87.7</v>
      </c>
      <c r="E747" s="8">
        <f t="shared" si="4"/>
        <v>1.021192361</v>
      </c>
      <c r="F747" s="10">
        <f t="shared" si="5"/>
        <v>0.9792474344</v>
      </c>
      <c r="G747" s="5">
        <f t="shared" si="6"/>
        <v>165.0715484</v>
      </c>
      <c r="H747" s="8">
        <f t="shared" si="7"/>
        <v>0</v>
      </c>
      <c r="J747" s="8" t="str">
        <f t="shared" si="8"/>
        <v/>
      </c>
    </row>
    <row r="748">
      <c r="A748" s="9">
        <f>IFERROR(__xludf.DUMMYFUNCTION("""COMPUTED_VALUE"""),43676.70833333333)</f>
        <v>43676.70833</v>
      </c>
      <c r="B748" s="8">
        <f>IFERROR(__xludf.DUMMYFUNCTION("""COMPUTED_VALUE"""),84.86)</f>
        <v>84.86</v>
      </c>
      <c r="C748" s="9">
        <f>IFERROR(__xludf.DUMMYFUNCTION("""COMPUTED_VALUE"""),43676.70833333333)</f>
        <v>43676.70833</v>
      </c>
      <c r="D748" s="8">
        <f>IFERROR(__xludf.DUMMYFUNCTION("""COMPUTED_VALUE"""),87.4)</f>
        <v>87.4</v>
      </c>
      <c r="E748" s="8">
        <f t="shared" si="4"/>
        <v>1.029931652</v>
      </c>
      <c r="F748" s="10">
        <f t="shared" si="5"/>
        <v>0.9709382151</v>
      </c>
      <c r="G748" s="5">
        <f t="shared" si="6"/>
        <v>165.0715484</v>
      </c>
      <c r="H748" s="8">
        <f t="shared" si="7"/>
        <v>0</v>
      </c>
      <c r="J748" s="8" t="str">
        <f t="shared" si="8"/>
        <v/>
      </c>
    </row>
    <row r="749">
      <c r="A749" s="9">
        <f>IFERROR(__xludf.DUMMYFUNCTION("""COMPUTED_VALUE"""),43677.70833333333)</f>
        <v>43677.70833</v>
      </c>
      <c r="B749" s="8">
        <f>IFERROR(__xludf.DUMMYFUNCTION("""COMPUTED_VALUE"""),85.1)</f>
        <v>85.1</v>
      </c>
      <c r="C749" s="9">
        <f>IFERROR(__xludf.DUMMYFUNCTION("""COMPUTED_VALUE"""),43677.70833333333)</f>
        <v>43677.70833</v>
      </c>
      <c r="D749" s="8">
        <f>IFERROR(__xludf.DUMMYFUNCTION("""COMPUTED_VALUE"""),87.6)</f>
        <v>87.6</v>
      </c>
      <c r="E749" s="8">
        <f t="shared" si="4"/>
        <v>1.029377203</v>
      </c>
      <c r="F749" s="10">
        <f t="shared" si="5"/>
        <v>0.9714611872</v>
      </c>
      <c r="G749" s="5">
        <f t="shared" si="6"/>
        <v>165.0715484</v>
      </c>
      <c r="H749" s="8">
        <f t="shared" si="7"/>
        <v>0</v>
      </c>
      <c r="J749" s="8" t="str">
        <f t="shared" si="8"/>
        <v/>
      </c>
    </row>
    <row r="750">
      <c r="A750" s="9">
        <f>IFERROR(__xludf.DUMMYFUNCTION("""COMPUTED_VALUE"""),43678.70833333333)</f>
        <v>43678.70833</v>
      </c>
      <c r="B750" s="8">
        <f>IFERROR(__xludf.DUMMYFUNCTION("""COMPUTED_VALUE"""),86.94)</f>
        <v>86.94</v>
      </c>
      <c r="C750" s="9">
        <f>IFERROR(__xludf.DUMMYFUNCTION("""COMPUTED_VALUE"""),43678.70833333333)</f>
        <v>43678.70833</v>
      </c>
      <c r="D750" s="8">
        <f>IFERROR(__xludf.DUMMYFUNCTION("""COMPUTED_VALUE"""),89.3)</f>
        <v>89.3</v>
      </c>
      <c r="E750" s="8">
        <f t="shared" si="4"/>
        <v>1.027145158</v>
      </c>
      <c r="F750" s="10">
        <f t="shared" si="5"/>
        <v>0.9735722284</v>
      </c>
      <c r="G750" s="5">
        <f t="shared" si="6"/>
        <v>165.0715484</v>
      </c>
      <c r="H750" s="8">
        <f t="shared" si="7"/>
        <v>0</v>
      </c>
      <c r="J750" s="8" t="str">
        <f t="shared" si="8"/>
        <v/>
      </c>
    </row>
    <row r="751">
      <c r="A751" s="9">
        <f>IFERROR(__xludf.DUMMYFUNCTION("""COMPUTED_VALUE"""),43679.70833333333)</f>
        <v>43679.70833</v>
      </c>
      <c r="B751" s="8">
        <f>IFERROR(__xludf.DUMMYFUNCTION("""COMPUTED_VALUE"""),83.22)</f>
        <v>83.22</v>
      </c>
      <c r="C751" s="9">
        <f>IFERROR(__xludf.DUMMYFUNCTION("""COMPUTED_VALUE"""),43679.70833333333)</f>
        <v>43679.70833</v>
      </c>
      <c r="D751" s="8">
        <f>IFERROR(__xludf.DUMMYFUNCTION("""COMPUTED_VALUE"""),85.9)</f>
        <v>85.9</v>
      </c>
      <c r="E751" s="8">
        <f t="shared" si="4"/>
        <v>1.032203797</v>
      </c>
      <c r="F751" s="10">
        <f t="shared" si="5"/>
        <v>0.9688009313</v>
      </c>
      <c r="G751" s="5">
        <f t="shared" si="6"/>
        <v>165.0715484</v>
      </c>
      <c r="H751" s="8">
        <f t="shared" si="7"/>
        <v>0</v>
      </c>
      <c r="J751" s="8" t="str">
        <f t="shared" si="8"/>
        <v/>
      </c>
    </row>
    <row r="752">
      <c r="A752" s="9">
        <f>IFERROR(__xludf.DUMMYFUNCTION("""COMPUTED_VALUE"""),43682.70833333333)</f>
        <v>43682.70833</v>
      </c>
      <c r="B752" s="8">
        <f>IFERROR(__xludf.DUMMYFUNCTION("""COMPUTED_VALUE"""),81.92)</f>
        <v>81.92</v>
      </c>
      <c r="C752" s="9">
        <f>IFERROR(__xludf.DUMMYFUNCTION("""COMPUTED_VALUE"""),43682.70833333333)</f>
        <v>43682.70833</v>
      </c>
      <c r="D752" s="8">
        <f>IFERROR(__xludf.DUMMYFUNCTION("""COMPUTED_VALUE"""),84.0)</f>
        <v>84</v>
      </c>
      <c r="E752" s="8">
        <f t="shared" si="4"/>
        <v>1.025390625</v>
      </c>
      <c r="F752" s="10">
        <f t="shared" si="5"/>
        <v>0.9752380952</v>
      </c>
      <c r="G752" s="5">
        <f t="shared" si="6"/>
        <v>165.0715484</v>
      </c>
      <c r="H752" s="8">
        <f t="shared" si="7"/>
        <v>0</v>
      </c>
      <c r="J752" s="8" t="str">
        <f t="shared" si="8"/>
        <v/>
      </c>
    </row>
    <row r="753">
      <c r="A753" s="9">
        <f>IFERROR(__xludf.DUMMYFUNCTION("""COMPUTED_VALUE"""),43683.70833333333)</f>
        <v>43683.70833</v>
      </c>
      <c r="B753" s="8">
        <f>IFERROR(__xludf.DUMMYFUNCTION("""COMPUTED_VALUE"""),80.72)</f>
        <v>80.72</v>
      </c>
      <c r="C753" s="9">
        <f>IFERROR(__xludf.DUMMYFUNCTION("""COMPUTED_VALUE"""),43683.70833333333)</f>
        <v>43683.70833</v>
      </c>
      <c r="D753" s="8">
        <f>IFERROR(__xludf.DUMMYFUNCTION("""COMPUTED_VALUE"""),82.5)</f>
        <v>82.5</v>
      </c>
      <c r="E753" s="8">
        <f t="shared" si="4"/>
        <v>1.022051536</v>
      </c>
      <c r="F753" s="10">
        <f t="shared" si="5"/>
        <v>0.9784242424</v>
      </c>
      <c r="G753" s="5">
        <f t="shared" si="6"/>
        <v>165.0715484</v>
      </c>
      <c r="H753" s="8">
        <f t="shared" si="7"/>
        <v>0</v>
      </c>
      <c r="J753" s="8" t="str">
        <f t="shared" si="8"/>
        <v/>
      </c>
    </row>
    <row r="754">
      <c r="A754" s="9">
        <f>IFERROR(__xludf.DUMMYFUNCTION("""COMPUTED_VALUE"""),43684.70833333333)</f>
        <v>43684.70833</v>
      </c>
      <c r="B754" s="8">
        <f>IFERROR(__xludf.DUMMYFUNCTION("""COMPUTED_VALUE"""),81.76)</f>
        <v>81.76</v>
      </c>
      <c r="C754" s="9">
        <f>IFERROR(__xludf.DUMMYFUNCTION("""COMPUTED_VALUE"""),43684.70833333333)</f>
        <v>43684.70833</v>
      </c>
      <c r="D754" s="8">
        <f>IFERROR(__xludf.DUMMYFUNCTION("""COMPUTED_VALUE"""),83.4)</f>
        <v>83.4</v>
      </c>
      <c r="E754" s="8">
        <f t="shared" si="4"/>
        <v>1.020058708</v>
      </c>
      <c r="F754" s="10">
        <f t="shared" si="5"/>
        <v>0.9803357314</v>
      </c>
      <c r="G754" s="5">
        <f t="shared" si="6"/>
        <v>165.0715484</v>
      </c>
      <c r="H754" s="8">
        <f t="shared" si="7"/>
        <v>0</v>
      </c>
      <c r="J754" s="8" t="str">
        <f t="shared" si="8"/>
        <v/>
      </c>
    </row>
    <row r="755">
      <c r="A755" s="9">
        <f>IFERROR(__xludf.DUMMYFUNCTION("""COMPUTED_VALUE"""),43685.70833333333)</f>
        <v>43685.70833</v>
      </c>
      <c r="B755" s="8">
        <f>IFERROR(__xludf.DUMMYFUNCTION("""COMPUTED_VALUE"""),83.8)</f>
        <v>83.8</v>
      </c>
      <c r="C755" s="9">
        <f>IFERROR(__xludf.DUMMYFUNCTION("""COMPUTED_VALUE"""),43685.70833333333)</f>
        <v>43685.70833</v>
      </c>
      <c r="D755" s="8">
        <f>IFERROR(__xludf.DUMMYFUNCTION("""COMPUTED_VALUE"""),85.6)</f>
        <v>85.6</v>
      </c>
      <c r="E755" s="8">
        <f t="shared" si="4"/>
        <v>1.021479714</v>
      </c>
      <c r="F755" s="10">
        <f t="shared" si="5"/>
        <v>0.9789719626</v>
      </c>
      <c r="G755" s="5">
        <f t="shared" si="6"/>
        <v>165.0715484</v>
      </c>
      <c r="H755" s="8">
        <f t="shared" si="7"/>
        <v>0</v>
      </c>
      <c r="J755" s="8" t="str">
        <f t="shared" si="8"/>
        <v/>
      </c>
    </row>
    <row r="756">
      <c r="A756" s="9">
        <f>IFERROR(__xludf.DUMMYFUNCTION("""COMPUTED_VALUE"""),43686.70833333333)</f>
        <v>43686.70833</v>
      </c>
      <c r="B756" s="8">
        <f>IFERROR(__xludf.DUMMYFUNCTION("""COMPUTED_VALUE"""),82.84)</f>
        <v>82.84</v>
      </c>
      <c r="C756" s="9">
        <f>IFERROR(__xludf.DUMMYFUNCTION("""COMPUTED_VALUE"""),43686.70833333333)</f>
        <v>43686.70833</v>
      </c>
      <c r="D756" s="8">
        <f>IFERROR(__xludf.DUMMYFUNCTION("""COMPUTED_VALUE"""),84.9)</f>
        <v>84.9</v>
      </c>
      <c r="E756" s="8">
        <f t="shared" si="4"/>
        <v>1.024867214</v>
      </c>
      <c r="F756" s="10">
        <f t="shared" si="5"/>
        <v>0.9757361602</v>
      </c>
      <c r="G756" s="5">
        <f t="shared" si="6"/>
        <v>165.0715484</v>
      </c>
      <c r="H756" s="8">
        <f t="shared" si="7"/>
        <v>0</v>
      </c>
      <c r="J756" s="8" t="str">
        <f t="shared" si="8"/>
        <v/>
      </c>
    </row>
    <row r="757">
      <c r="A757" s="9">
        <f>IFERROR(__xludf.DUMMYFUNCTION("""COMPUTED_VALUE"""),43689.70833333333)</f>
        <v>43689.70833</v>
      </c>
      <c r="B757" s="8">
        <f>IFERROR(__xludf.DUMMYFUNCTION("""COMPUTED_VALUE"""),83.24)</f>
        <v>83.24</v>
      </c>
      <c r="C757" s="9">
        <f>IFERROR(__xludf.DUMMYFUNCTION("""COMPUTED_VALUE"""),43689.70833333333)</f>
        <v>43689.70833</v>
      </c>
      <c r="D757" s="8">
        <f>IFERROR(__xludf.DUMMYFUNCTION("""COMPUTED_VALUE"""),84.3)</f>
        <v>84.3</v>
      </c>
      <c r="E757" s="8">
        <f t="shared" si="4"/>
        <v>1.012734262</v>
      </c>
      <c r="F757" s="10">
        <f t="shared" si="5"/>
        <v>0.98742586</v>
      </c>
      <c r="G757" s="5">
        <f t="shared" si="6"/>
        <v>165.0715484</v>
      </c>
      <c r="H757" s="8">
        <f t="shared" si="7"/>
        <v>0</v>
      </c>
      <c r="J757" s="8" t="str">
        <f t="shared" si="8"/>
        <v/>
      </c>
    </row>
    <row r="758">
      <c r="A758" s="9">
        <f>IFERROR(__xludf.DUMMYFUNCTION("""COMPUTED_VALUE"""),43690.70833333333)</f>
        <v>43690.70833</v>
      </c>
      <c r="B758" s="8">
        <f>IFERROR(__xludf.DUMMYFUNCTION("""COMPUTED_VALUE"""),83.84)</f>
        <v>83.84</v>
      </c>
      <c r="C758" s="9">
        <f>IFERROR(__xludf.DUMMYFUNCTION("""COMPUTED_VALUE"""),43690.70833333333)</f>
        <v>43690.70833</v>
      </c>
      <c r="D758" s="8">
        <f>IFERROR(__xludf.DUMMYFUNCTION("""COMPUTED_VALUE"""),85.0)</f>
        <v>85</v>
      </c>
      <c r="E758" s="8">
        <f t="shared" si="4"/>
        <v>1.013835878</v>
      </c>
      <c r="F758" s="10">
        <f t="shared" si="5"/>
        <v>0.9863529412</v>
      </c>
      <c r="G758" s="5">
        <f t="shared" si="6"/>
        <v>165.0715484</v>
      </c>
      <c r="H758" s="8">
        <f t="shared" si="7"/>
        <v>0</v>
      </c>
      <c r="J758" s="8" t="str">
        <f t="shared" si="8"/>
        <v/>
      </c>
    </row>
    <row r="759">
      <c r="A759" s="9">
        <f>IFERROR(__xludf.DUMMYFUNCTION("""COMPUTED_VALUE"""),43691.70833333333)</f>
        <v>43691.70833</v>
      </c>
      <c r="B759" s="8">
        <f>IFERROR(__xludf.DUMMYFUNCTION("""COMPUTED_VALUE"""),80.46)</f>
        <v>80.46</v>
      </c>
      <c r="C759" s="9">
        <f>IFERROR(__xludf.DUMMYFUNCTION("""COMPUTED_VALUE"""),43691.70833333333)</f>
        <v>43691.70833</v>
      </c>
      <c r="D759" s="8">
        <f>IFERROR(__xludf.DUMMYFUNCTION("""COMPUTED_VALUE"""),81.8)</f>
        <v>81.8</v>
      </c>
      <c r="E759" s="8">
        <f t="shared" si="4"/>
        <v>1.016654238</v>
      </c>
      <c r="F759" s="10">
        <f t="shared" si="5"/>
        <v>0.9836185819</v>
      </c>
      <c r="G759" s="5">
        <f t="shared" si="6"/>
        <v>165.0715484</v>
      </c>
      <c r="H759" s="8">
        <f t="shared" si="7"/>
        <v>0</v>
      </c>
      <c r="J759" s="8" t="str">
        <f t="shared" si="8"/>
        <v/>
      </c>
    </row>
    <row r="760">
      <c r="A760" s="9">
        <f>IFERROR(__xludf.DUMMYFUNCTION("""COMPUTED_VALUE"""),43692.70833333333)</f>
        <v>43692.70833</v>
      </c>
      <c r="B760" s="8">
        <f>IFERROR(__xludf.DUMMYFUNCTION("""COMPUTED_VALUE"""),79.38)</f>
        <v>79.38</v>
      </c>
      <c r="C760" s="9">
        <f>IFERROR(__xludf.DUMMYFUNCTION("""COMPUTED_VALUE"""),43692.70833333333)</f>
        <v>43692.70833</v>
      </c>
      <c r="D760" s="8">
        <f>IFERROR(__xludf.DUMMYFUNCTION("""COMPUTED_VALUE"""),81.0)</f>
        <v>81</v>
      </c>
      <c r="E760" s="8">
        <f t="shared" si="4"/>
        <v>1.020408163</v>
      </c>
      <c r="F760" s="10">
        <f t="shared" si="5"/>
        <v>0.98</v>
      </c>
      <c r="G760" s="5">
        <f t="shared" si="6"/>
        <v>165.0715484</v>
      </c>
      <c r="H760" s="8">
        <f t="shared" si="7"/>
        <v>0</v>
      </c>
      <c r="J760" s="8" t="str">
        <f t="shared" si="8"/>
        <v/>
      </c>
    </row>
    <row r="761">
      <c r="A761" s="9">
        <f>IFERROR(__xludf.DUMMYFUNCTION("""COMPUTED_VALUE"""),43693.70833333333)</f>
        <v>43693.70833</v>
      </c>
      <c r="B761" s="8">
        <f>IFERROR(__xludf.DUMMYFUNCTION("""COMPUTED_VALUE"""),80.4)</f>
        <v>80.4</v>
      </c>
      <c r="C761" s="9">
        <f>IFERROR(__xludf.DUMMYFUNCTION("""COMPUTED_VALUE"""),43693.70833333333)</f>
        <v>43693.70833</v>
      </c>
      <c r="D761" s="8">
        <f>IFERROR(__xludf.DUMMYFUNCTION("""COMPUTED_VALUE"""),81.5)</f>
        <v>81.5</v>
      </c>
      <c r="E761" s="8">
        <f t="shared" si="4"/>
        <v>1.013681592</v>
      </c>
      <c r="F761" s="10">
        <f t="shared" si="5"/>
        <v>0.9865030675</v>
      </c>
      <c r="G761" s="5">
        <f t="shared" si="6"/>
        <v>165.0715484</v>
      </c>
      <c r="H761" s="8">
        <f t="shared" si="7"/>
        <v>0</v>
      </c>
      <c r="J761" s="8" t="str">
        <f t="shared" si="8"/>
        <v/>
      </c>
    </row>
    <row r="762">
      <c r="A762" s="9">
        <f>IFERROR(__xludf.DUMMYFUNCTION("""COMPUTED_VALUE"""),43696.70833333333)</f>
        <v>43696.70833</v>
      </c>
      <c r="B762" s="8">
        <f>IFERROR(__xludf.DUMMYFUNCTION("""COMPUTED_VALUE"""),81.2)</f>
        <v>81.2</v>
      </c>
      <c r="C762" s="9">
        <f>IFERROR(__xludf.DUMMYFUNCTION("""COMPUTED_VALUE"""),43696.70833333333)</f>
        <v>43696.70833</v>
      </c>
      <c r="D762" s="8">
        <f>IFERROR(__xludf.DUMMYFUNCTION("""COMPUTED_VALUE"""),83.2)</f>
        <v>83.2</v>
      </c>
      <c r="E762" s="8">
        <f t="shared" si="4"/>
        <v>1.024630542</v>
      </c>
      <c r="F762" s="10">
        <f t="shared" si="5"/>
        <v>0.9759615385</v>
      </c>
      <c r="G762" s="5">
        <f t="shared" si="6"/>
        <v>165.0715484</v>
      </c>
      <c r="H762" s="8">
        <f t="shared" si="7"/>
        <v>0</v>
      </c>
      <c r="J762" s="8" t="str">
        <f t="shared" si="8"/>
        <v/>
      </c>
    </row>
    <row r="763">
      <c r="A763" s="9">
        <f>IFERROR(__xludf.DUMMYFUNCTION("""COMPUTED_VALUE"""),43697.70833333333)</f>
        <v>43697.70833</v>
      </c>
      <c r="B763" s="8">
        <f>IFERROR(__xludf.DUMMYFUNCTION("""COMPUTED_VALUE"""),81.48)</f>
        <v>81.48</v>
      </c>
      <c r="C763" s="9">
        <f>IFERROR(__xludf.DUMMYFUNCTION("""COMPUTED_VALUE"""),43697.70833333333)</f>
        <v>43697.70833</v>
      </c>
      <c r="D763" s="8">
        <f>IFERROR(__xludf.DUMMYFUNCTION("""COMPUTED_VALUE"""),82.0)</f>
        <v>82</v>
      </c>
      <c r="E763" s="8">
        <f t="shared" si="4"/>
        <v>1.006381934</v>
      </c>
      <c r="F763" s="10">
        <f t="shared" si="5"/>
        <v>0.9936585366</v>
      </c>
      <c r="G763" s="5">
        <f t="shared" si="6"/>
        <v>165.0715484</v>
      </c>
      <c r="H763" s="8">
        <f t="shared" si="7"/>
        <v>0</v>
      </c>
      <c r="J763" s="8" t="str">
        <f t="shared" si="8"/>
        <v/>
      </c>
    </row>
    <row r="764">
      <c r="A764" s="9">
        <f>IFERROR(__xludf.DUMMYFUNCTION("""COMPUTED_VALUE"""),43698.70833333333)</f>
        <v>43698.70833</v>
      </c>
      <c r="B764" s="8">
        <f>IFERROR(__xludf.DUMMYFUNCTION("""COMPUTED_VALUE"""),80.56)</f>
        <v>80.56</v>
      </c>
      <c r="C764" s="9">
        <f>IFERROR(__xludf.DUMMYFUNCTION("""COMPUTED_VALUE"""),43698.70833333333)</f>
        <v>43698.70833</v>
      </c>
      <c r="D764" s="8">
        <f>IFERROR(__xludf.DUMMYFUNCTION("""COMPUTED_VALUE"""),81.3)</f>
        <v>81.3</v>
      </c>
      <c r="E764" s="8">
        <f t="shared" si="4"/>
        <v>1.0091857</v>
      </c>
      <c r="F764" s="10">
        <f t="shared" si="5"/>
        <v>0.990897909</v>
      </c>
      <c r="G764" s="5">
        <f t="shared" si="6"/>
        <v>165.0715484</v>
      </c>
      <c r="H764" s="8">
        <f t="shared" si="7"/>
        <v>0</v>
      </c>
      <c r="J764" s="8" t="str">
        <f t="shared" si="8"/>
        <v/>
      </c>
    </row>
    <row r="765">
      <c r="A765" s="9">
        <f>IFERROR(__xludf.DUMMYFUNCTION("""COMPUTED_VALUE"""),43699.70833333333)</f>
        <v>43699.70833</v>
      </c>
      <c r="B765" s="8">
        <f>IFERROR(__xludf.DUMMYFUNCTION("""COMPUTED_VALUE"""),78.48)</f>
        <v>78.48</v>
      </c>
      <c r="C765" s="9">
        <f>IFERROR(__xludf.DUMMYFUNCTION("""COMPUTED_VALUE"""),43699.70833333333)</f>
        <v>43699.70833</v>
      </c>
      <c r="D765" s="8">
        <f>IFERROR(__xludf.DUMMYFUNCTION("""COMPUTED_VALUE"""),79.4)</f>
        <v>79.4</v>
      </c>
      <c r="E765" s="8">
        <f t="shared" si="4"/>
        <v>1.011722732</v>
      </c>
      <c r="F765" s="10">
        <f t="shared" si="5"/>
        <v>0.9884130982</v>
      </c>
      <c r="G765" s="5">
        <f t="shared" si="6"/>
        <v>165.0715484</v>
      </c>
      <c r="H765" s="8">
        <f t="shared" si="7"/>
        <v>0</v>
      </c>
      <c r="J765" s="8" t="str">
        <f t="shared" si="8"/>
        <v/>
      </c>
    </row>
    <row r="766">
      <c r="A766" s="9">
        <f>IFERROR(__xludf.DUMMYFUNCTION("""COMPUTED_VALUE"""),43700.70833333333)</f>
        <v>43700.70833</v>
      </c>
      <c r="B766" s="8">
        <f>IFERROR(__xludf.DUMMYFUNCTION("""COMPUTED_VALUE"""),78.64)</f>
        <v>78.64</v>
      </c>
      <c r="C766" s="9">
        <f>IFERROR(__xludf.DUMMYFUNCTION("""COMPUTED_VALUE"""),43700.70833333333)</f>
        <v>43700.70833</v>
      </c>
      <c r="D766" s="8">
        <f>IFERROR(__xludf.DUMMYFUNCTION("""COMPUTED_VALUE"""),79.6)</f>
        <v>79.6</v>
      </c>
      <c r="E766" s="8">
        <f t="shared" si="4"/>
        <v>1.012207528</v>
      </c>
      <c r="F766" s="10">
        <f t="shared" si="5"/>
        <v>0.9879396985</v>
      </c>
      <c r="G766" s="5">
        <f t="shared" si="6"/>
        <v>165.0715484</v>
      </c>
      <c r="H766" s="8">
        <f t="shared" si="7"/>
        <v>0</v>
      </c>
      <c r="J766" s="8" t="str">
        <f t="shared" si="8"/>
        <v/>
      </c>
    </row>
    <row r="767">
      <c r="A767" s="9">
        <f>IFERROR(__xludf.DUMMYFUNCTION("""COMPUTED_VALUE"""),43703.70833333333)</f>
        <v>43703.70833</v>
      </c>
      <c r="B767" s="8">
        <f>IFERROR(__xludf.DUMMYFUNCTION("""COMPUTED_VALUE"""),78.36)</f>
        <v>78.36</v>
      </c>
      <c r="C767" s="9">
        <f>IFERROR(__xludf.DUMMYFUNCTION("""COMPUTED_VALUE"""),43703.70833333333)</f>
        <v>43703.70833</v>
      </c>
      <c r="D767" s="8">
        <f>IFERROR(__xludf.DUMMYFUNCTION("""COMPUTED_VALUE"""),78.9)</f>
        <v>78.9</v>
      </c>
      <c r="E767" s="8">
        <f t="shared" si="4"/>
        <v>1.006891271</v>
      </c>
      <c r="F767" s="10">
        <f t="shared" si="5"/>
        <v>0.9931558935</v>
      </c>
      <c r="G767" s="5">
        <f t="shared" si="6"/>
        <v>165.0715484</v>
      </c>
      <c r="H767" s="8">
        <f t="shared" si="7"/>
        <v>0</v>
      </c>
      <c r="J767" s="8" t="str">
        <f t="shared" si="8"/>
        <v/>
      </c>
    </row>
    <row r="768">
      <c r="A768" s="9">
        <f>IFERROR(__xludf.DUMMYFUNCTION("""COMPUTED_VALUE"""),43704.70833333333)</f>
        <v>43704.70833</v>
      </c>
      <c r="B768" s="8">
        <f>IFERROR(__xludf.DUMMYFUNCTION("""COMPUTED_VALUE"""),77.48)</f>
        <v>77.48</v>
      </c>
      <c r="C768" s="9">
        <f>IFERROR(__xludf.DUMMYFUNCTION("""COMPUTED_VALUE"""),43704.70833333333)</f>
        <v>43704.70833</v>
      </c>
      <c r="D768" s="8">
        <f>IFERROR(__xludf.DUMMYFUNCTION("""COMPUTED_VALUE"""),78.4)</f>
        <v>78.4</v>
      </c>
      <c r="E768" s="8">
        <f t="shared" si="4"/>
        <v>1.011874032</v>
      </c>
      <c r="F768" s="10">
        <f t="shared" si="5"/>
        <v>0.9882653061</v>
      </c>
      <c r="G768" s="5">
        <f t="shared" si="6"/>
        <v>165.0715484</v>
      </c>
      <c r="H768" s="8">
        <f t="shared" si="7"/>
        <v>0</v>
      </c>
      <c r="J768" s="8" t="str">
        <f t="shared" si="8"/>
        <v/>
      </c>
    </row>
    <row r="769">
      <c r="A769" s="9">
        <f>IFERROR(__xludf.DUMMYFUNCTION("""COMPUTED_VALUE"""),43705.70833333333)</f>
        <v>43705.70833</v>
      </c>
      <c r="B769" s="8">
        <f>IFERROR(__xludf.DUMMYFUNCTION("""COMPUTED_VALUE"""),74.84)</f>
        <v>74.84</v>
      </c>
      <c r="C769" s="9">
        <f>IFERROR(__xludf.DUMMYFUNCTION("""COMPUTED_VALUE"""),43705.70833333333)</f>
        <v>43705.70833</v>
      </c>
      <c r="D769" s="8">
        <f>IFERROR(__xludf.DUMMYFUNCTION("""COMPUTED_VALUE"""),75.9)</f>
        <v>75.9</v>
      </c>
      <c r="E769" s="8">
        <f t="shared" si="4"/>
        <v>1.014163549</v>
      </c>
      <c r="F769" s="10">
        <f t="shared" si="5"/>
        <v>0.9860342556</v>
      </c>
      <c r="G769" s="5">
        <f t="shared" si="6"/>
        <v>165.0715484</v>
      </c>
      <c r="H769" s="8">
        <f t="shared" si="7"/>
        <v>0</v>
      </c>
      <c r="J769" s="8" t="str">
        <f t="shared" si="8"/>
        <v/>
      </c>
    </row>
    <row r="770">
      <c r="A770" s="9">
        <f>IFERROR(__xludf.DUMMYFUNCTION("""COMPUTED_VALUE"""),43706.70833333333)</f>
        <v>43706.70833</v>
      </c>
      <c r="B770" s="8">
        <f>IFERROR(__xludf.DUMMYFUNCTION("""COMPUTED_VALUE"""),76.8)</f>
        <v>76.8</v>
      </c>
      <c r="C770" s="9">
        <f>IFERROR(__xludf.DUMMYFUNCTION("""COMPUTED_VALUE"""),43706.70833333333)</f>
        <v>43706.70833</v>
      </c>
      <c r="D770" s="8">
        <f>IFERROR(__xludf.DUMMYFUNCTION("""COMPUTED_VALUE"""),78.4)</f>
        <v>78.4</v>
      </c>
      <c r="E770" s="8">
        <f t="shared" si="4"/>
        <v>1.020833333</v>
      </c>
      <c r="F770" s="10">
        <f t="shared" si="5"/>
        <v>0.9795918367</v>
      </c>
      <c r="G770" s="5">
        <f t="shared" si="6"/>
        <v>165.0715484</v>
      </c>
      <c r="H770" s="8">
        <f t="shared" si="7"/>
        <v>0</v>
      </c>
      <c r="J770" s="8" t="str">
        <f t="shared" si="8"/>
        <v/>
      </c>
    </row>
    <row r="771">
      <c r="A771" s="9">
        <f>IFERROR(__xludf.DUMMYFUNCTION("""COMPUTED_VALUE"""),43707.70833333333)</f>
        <v>43707.70833</v>
      </c>
      <c r="B771" s="8">
        <f>IFERROR(__xludf.DUMMYFUNCTION("""COMPUTED_VALUE"""),76.46)</f>
        <v>76.46</v>
      </c>
      <c r="C771" s="9">
        <f>IFERROR(__xludf.DUMMYFUNCTION("""COMPUTED_VALUE"""),43707.70833333333)</f>
        <v>43707.70833</v>
      </c>
      <c r="D771" s="8">
        <f>IFERROR(__xludf.DUMMYFUNCTION("""COMPUTED_VALUE"""),77.6)</f>
        <v>77.6</v>
      </c>
      <c r="E771" s="8">
        <f t="shared" si="4"/>
        <v>1.014909757</v>
      </c>
      <c r="F771" s="10">
        <f t="shared" si="5"/>
        <v>0.9853092784</v>
      </c>
      <c r="G771" s="5">
        <f t="shared" si="6"/>
        <v>165.0715484</v>
      </c>
      <c r="H771" s="8">
        <f t="shared" si="7"/>
        <v>0</v>
      </c>
      <c r="J771" s="8" t="str">
        <f t="shared" si="8"/>
        <v/>
      </c>
    </row>
    <row r="772">
      <c r="A772" s="9">
        <f>IFERROR(__xludf.DUMMYFUNCTION("""COMPUTED_VALUE"""),43710.70833333333)</f>
        <v>43710.70833</v>
      </c>
      <c r="B772" s="8">
        <f>IFERROR(__xludf.DUMMYFUNCTION("""COMPUTED_VALUE"""),76.3)</f>
        <v>76.3</v>
      </c>
      <c r="C772" s="9">
        <f>IFERROR(__xludf.DUMMYFUNCTION("""COMPUTED_VALUE"""),43710.70833333333)</f>
        <v>43710.70833</v>
      </c>
      <c r="D772" s="8">
        <f>IFERROR(__xludf.DUMMYFUNCTION("""COMPUTED_VALUE"""),77.1)</f>
        <v>77.1</v>
      </c>
      <c r="E772" s="8">
        <f t="shared" si="4"/>
        <v>1.010484928</v>
      </c>
      <c r="F772" s="10">
        <f t="shared" si="5"/>
        <v>0.9896238651</v>
      </c>
      <c r="G772" s="5">
        <f t="shared" si="6"/>
        <v>165.0715484</v>
      </c>
      <c r="H772" s="8">
        <f t="shared" si="7"/>
        <v>0</v>
      </c>
      <c r="J772" s="8" t="str">
        <f t="shared" si="8"/>
        <v/>
      </c>
    </row>
    <row r="773">
      <c r="A773" s="9">
        <f>IFERROR(__xludf.DUMMYFUNCTION("""COMPUTED_VALUE"""),43711.70833333333)</f>
        <v>43711.70833</v>
      </c>
      <c r="B773" s="8">
        <f>IFERROR(__xludf.DUMMYFUNCTION("""COMPUTED_VALUE"""),75.94)</f>
        <v>75.94</v>
      </c>
      <c r="C773" s="9">
        <f>IFERROR(__xludf.DUMMYFUNCTION("""COMPUTED_VALUE"""),43711.70833333333)</f>
        <v>43711.70833</v>
      </c>
      <c r="D773" s="8">
        <f>IFERROR(__xludf.DUMMYFUNCTION("""COMPUTED_VALUE"""),76.5)</f>
        <v>76.5</v>
      </c>
      <c r="E773" s="8">
        <f t="shared" si="4"/>
        <v>1.007374243</v>
      </c>
      <c r="F773" s="10">
        <f t="shared" si="5"/>
        <v>0.9926797386</v>
      </c>
      <c r="G773" s="5">
        <f t="shared" si="6"/>
        <v>165.0715484</v>
      </c>
      <c r="H773" s="8">
        <f t="shared" si="7"/>
        <v>0</v>
      </c>
      <c r="J773" s="8" t="str">
        <f t="shared" si="8"/>
        <v/>
      </c>
    </row>
    <row r="774">
      <c r="A774" s="9">
        <f>IFERROR(__xludf.DUMMYFUNCTION("""COMPUTED_VALUE"""),43712.70833333333)</f>
        <v>43712.70833</v>
      </c>
      <c r="B774" s="8">
        <f>IFERROR(__xludf.DUMMYFUNCTION("""COMPUTED_VALUE"""),75.66)</f>
        <v>75.66</v>
      </c>
      <c r="C774" s="9">
        <f>IFERROR(__xludf.DUMMYFUNCTION("""COMPUTED_VALUE"""),43712.70833333333)</f>
        <v>43712.70833</v>
      </c>
      <c r="D774" s="8">
        <f>IFERROR(__xludf.DUMMYFUNCTION("""COMPUTED_VALUE"""),76.2)</f>
        <v>76.2</v>
      </c>
      <c r="E774" s="8">
        <f t="shared" si="4"/>
        <v>1.007137193</v>
      </c>
      <c r="F774" s="10">
        <f t="shared" si="5"/>
        <v>0.9929133858</v>
      </c>
      <c r="G774" s="5">
        <f t="shared" si="6"/>
        <v>165.0715484</v>
      </c>
      <c r="H774" s="8">
        <f t="shared" si="7"/>
        <v>0</v>
      </c>
      <c r="J774" s="8" t="str">
        <f t="shared" si="8"/>
        <v/>
      </c>
    </row>
    <row r="775">
      <c r="A775" s="9">
        <f>IFERROR(__xludf.DUMMYFUNCTION("""COMPUTED_VALUE"""),43713.70833333333)</f>
        <v>43713.70833</v>
      </c>
      <c r="B775" s="8">
        <f>IFERROR(__xludf.DUMMYFUNCTION("""COMPUTED_VALUE"""),76.94)</f>
        <v>76.94</v>
      </c>
      <c r="C775" s="9">
        <f>IFERROR(__xludf.DUMMYFUNCTION("""COMPUTED_VALUE"""),43713.70833333333)</f>
        <v>43713.70833</v>
      </c>
      <c r="D775" s="8">
        <f>IFERROR(__xludf.DUMMYFUNCTION("""COMPUTED_VALUE"""),77.1)</f>
        <v>77.1</v>
      </c>
      <c r="E775" s="8">
        <f t="shared" si="4"/>
        <v>1.002079543</v>
      </c>
      <c r="F775" s="10">
        <f t="shared" si="5"/>
        <v>0.997924773</v>
      </c>
      <c r="G775" s="5">
        <f t="shared" si="6"/>
        <v>165.0715484</v>
      </c>
      <c r="H775" s="8">
        <f t="shared" si="7"/>
        <v>0</v>
      </c>
      <c r="J775" s="8" t="str">
        <f t="shared" si="8"/>
        <v/>
      </c>
    </row>
    <row r="776">
      <c r="A776" s="9">
        <f>IFERROR(__xludf.DUMMYFUNCTION("""COMPUTED_VALUE"""),43714.70833333333)</f>
        <v>43714.70833</v>
      </c>
      <c r="B776" s="8">
        <f>IFERROR(__xludf.DUMMYFUNCTION("""COMPUTED_VALUE"""),77.62)</f>
        <v>77.62</v>
      </c>
      <c r="C776" s="9">
        <f>IFERROR(__xludf.DUMMYFUNCTION("""COMPUTED_VALUE"""),43714.70833333333)</f>
        <v>43714.70833</v>
      </c>
      <c r="D776" s="8">
        <f>IFERROR(__xludf.DUMMYFUNCTION("""COMPUTED_VALUE"""),77.3)</f>
        <v>77.3</v>
      </c>
      <c r="E776" s="8">
        <f t="shared" si="4"/>
        <v>0.9958773512</v>
      </c>
      <c r="F776" s="10">
        <f t="shared" si="5"/>
        <v>1.004139715</v>
      </c>
      <c r="G776" s="5">
        <f t="shared" si="6"/>
        <v>0</v>
      </c>
      <c r="H776" s="8">
        <f t="shared" si="7"/>
        <v>165.7548976</v>
      </c>
      <c r="J776" s="8" t="str">
        <f t="shared" si="8"/>
        <v/>
      </c>
    </row>
    <row r="777">
      <c r="A777" s="9">
        <f>IFERROR(__xludf.DUMMYFUNCTION("""COMPUTED_VALUE"""),43717.70833333333)</f>
        <v>43717.70833</v>
      </c>
      <c r="B777" s="8">
        <f>IFERROR(__xludf.DUMMYFUNCTION("""COMPUTED_VALUE"""),76.5)</f>
        <v>76.5</v>
      </c>
      <c r="C777" s="9">
        <f>IFERROR(__xludf.DUMMYFUNCTION("""COMPUTED_VALUE"""),43717.70833333333)</f>
        <v>43717.70833</v>
      </c>
      <c r="D777" s="8">
        <f>IFERROR(__xludf.DUMMYFUNCTION("""COMPUTED_VALUE"""),76.6)</f>
        <v>76.6</v>
      </c>
      <c r="E777" s="8">
        <f t="shared" si="4"/>
        <v>1.00130719</v>
      </c>
      <c r="F777" s="10">
        <f t="shared" si="5"/>
        <v>0.998694517</v>
      </c>
      <c r="G777" s="5">
        <f t="shared" si="6"/>
        <v>0</v>
      </c>
      <c r="H777" s="8">
        <f t="shared" si="7"/>
        <v>165.7548976</v>
      </c>
      <c r="J777" s="8" t="str">
        <f t="shared" si="8"/>
        <v/>
      </c>
    </row>
    <row r="778">
      <c r="A778" s="9">
        <f>IFERROR(__xludf.DUMMYFUNCTION("""COMPUTED_VALUE"""),43718.70833333333)</f>
        <v>43718.70833</v>
      </c>
      <c r="B778" s="8">
        <f>IFERROR(__xludf.DUMMYFUNCTION("""COMPUTED_VALUE"""),77.76)</f>
        <v>77.76</v>
      </c>
      <c r="C778" s="9">
        <f>IFERROR(__xludf.DUMMYFUNCTION("""COMPUTED_VALUE"""),43718.70833333333)</f>
        <v>43718.70833</v>
      </c>
      <c r="D778" s="8">
        <f>IFERROR(__xludf.DUMMYFUNCTION("""COMPUTED_VALUE"""),77.6)</f>
        <v>77.6</v>
      </c>
      <c r="E778" s="8">
        <f t="shared" si="4"/>
        <v>0.9979423868</v>
      </c>
      <c r="F778" s="10">
        <f t="shared" si="5"/>
        <v>1.002061856</v>
      </c>
      <c r="G778" s="5">
        <f t="shared" si="6"/>
        <v>0</v>
      </c>
      <c r="H778" s="8">
        <f t="shared" si="7"/>
        <v>165.7548976</v>
      </c>
      <c r="J778" s="8" t="str">
        <f t="shared" si="8"/>
        <v/>
      </c>
    </row>
    <row r="779">
      <c r="A779" s="9">
        <f>IFERROR(__xludf.DUMMYFUNCTION("""COMPUTED_VALUE"""),43719.70833333333)</f>
        <v>43719.70833</v>
      </c>
      <c r="B779" s="8">
        <f>IFERROR(__xludf.DUMMYFUNCTION("""COMPUTED_VALUE"""),77.44)</f>
        <v>77.44</v>
      </c>
      <c r="C779" s="9">
        <f>IFERROR(__xludf.DUMMYFUNCTION("""COMPUTED_VALUE"""),43719.70833333333)</f>
        <v>43719.70833</v>
      </c>
      <c r="D779" s="8">
        <f>IFERROR(__xludf.DUMMYFUNCTION("""COMPUTED_VALUE"""),77.5)</f>
        <v>77.5</v>
      </c>
      <c r="E779" s="8">
        <f t="shared" si="4"/>
        <v>1.000774793</v>
      </c>
      <c r="F779" s="10">
        <f t="shared" si="5"/>
        <v>0.9992258065</v>
      </c>
      <c r="G779" s="5">
        <f t="shared" si="6"/>
        <v>0</v>
      </c>
      <c r="H779" s="8">
        <f t="shared" si="7"/>
        <v>165.7548976</v>
      </c>
      <c r="J779" s="8" t="str">
        <f t="shared" si="8"/>
        <v/>
      </c>
    </row>
    <row r="780">
      <c r="A780" s="9">
        <f>IFERROR(__xludf.DUMMYFUNCTION("""COMPUTED_VALUE"""),43720.70833333333)</f>
        <v>43720.70833</v>
      </c>
      <c r="B780" s="8">
        <f>IFERROR(__xludf.DUMMYFUNCTION("""COMPUTED_VALUE"""),77.7)</f>
        <v>77.7</v>
      </c>
      <c r="C780" s="9">
        <f>IFERROR(__xludf.DUMMYFUNCTION("""COMPUTED_VALUE"""),43720.70833333333)</f>
        <v>43720.70833</v>
      </c>
      <c r="D780" s="8">
        <f>IFERROR(__xludf.DUMMYFUNCTION("""COMPUTED_VALUE"""),77.9)</f>
        <v>77.9</v>
      </c>
      <c r="E780" s="8">
        <f t="shared" si="4"/>
        <v>1.002574003</v>
      </c>
      <c r="F780" s="10">
        <f t="shared" si="5"/>
        <v>0.9974326059</v>
      </c>
      <c r="G780" s="5">
        <f t="shared" si="6"/>
        <v>0</v>
      </c>
      <c r="H780" s="8">
        <f t="shared" si="7"/>
        <v>165.7548976</v>
      </c>
      <c r="J780" s="8" t="str">
        <f t="shared" si="8"/>
        <v/>
      </c>
    </row>
    <row r="781">
      <c r="A781" s="9">
        <f>IFERROR(__xludf.DUMMYFUNCTION("""COMPUTED_VALUE"""),43721.70833333333)</f>
        <v>43721.70833</v>
      </c>
      <c r="B781" s="8">
        <f>IFERROR(__xludf.DUMMYFUNCTION("""COMPUTED_VALUE"""),77.74)</f>
        <v>77.74</v>
      </c>
      <c r="C781" s="9">
        <f>IFERROR(__xludf.DUMMYFUNCTION("""COMPUTED_VALUE"""),43721.70833333333)</f>
        <v>43721.70833</v>
      </c>
      <c r="D781" s="8">
        <f>IFERROR(__xludf.DUMMYFUNCTION("""COMPUTED_VALUE"""),77.6)</f>
        <v>77.6</v>
      </c>
      <c r="E781" s="8">
        <f t="shared" si="4"/>
        <v>0.9981991253</v>
      </c>
      <c r="F781" s="10">
        <f t="shared" si="5"/>
        <v>1.001804124</v>
      </c>
      <c r="G781" s="5">
        <f t="shared" si="6"/>
        <v>0</v>
      </c>
      <c r="H781" s="8">
        <f t="shared" si="7"/>
        <v>165.7548976</v>
      </c>
      <c r="J781" s="8" t="str">
        <f t="shared" si="8"/>
        <v/>
      </c>
    </row>
    <row r="782">
      <c r="A782" s="9">
        <f>IFERROR(__xludf.DUMMYFUNCTION("""COMPUTED_VALUE"""),43724.70833333333)</f>
        <v>43724.70833</v>
      </c>
      <c r="B782" s="8">
        <f>IFERROR(__xludf.DUMMYFUNCTION("""COMPUTED_VALUE"""),77.08)</f>
        <v>77.08</v>
      </c>
      <c r="C782" s="9">
        <f>IFERROR(__xludf.DUMMYFUNCTION("""COMPUTED_VALUE"""),43724.70833333333)</f>
        <v>43724.70833</v>
      </c>
      <c r="D782" s="8">
        <f>IFERROR(__xludf.DUMMYFUNCTION("""COMPUTED_VALUE"""),76.9)</f>
        <v>76.9</v>
      </c>
      <c r="E782" s="8">
        <f t="shared" si="4"/>
        <v>0.9976647639</v>
      </c>
      <c r="F782" s="10">
        <f t="shared" si="5"/>
        <v>1.002340702</v>
      </c>
      <c r="G782" s="5">
        <f t="shared" si="6"/>
        <v>0</v>
      </c>
      <c r="H782" s="8">
        <f t="shared" si="7"/>
        <v>165.7548976</v>
      </c>
      <c r="J782" s="8" t="str">
        <f t="shared" si="8"/>
        <v/>
      </c>
    </row>
    <row r="783">
      <c r="A783" s="9">
        <f>IFERROR(__xludf.DUMMYFUNCTION("""COMPUTED_VALUE"""),43725.70833333333)</f>
        <v>43725.70833</v>
      </c>
      <c r="B783" s="8">
        <f>IFERROR(__xludf.DUMMYFUNCTION("""COMPUTED_VALUE"""),77.94)</f>
        <v>77.94</v>
      </c>
      <c r="C783" s="9">
        <f>IFERROR(__xludf.DUMMYFUNCTION("""COMPUTED_VALUE"""),43725.70833333333)</f>
        <v>43725.70833</v>
      </c>
      <c r="D783" s="8">
        <f>IFERROR(__xludf.DUMMYFUNCTION("""COMPUTED_VALUE"""),78.0)</f>
        <v>78</v>
      </c>
      <c r="E783" s="8">
        <f t="shared" si="4"/>
        <v>1.000769823</v>
      </c>
      <c r="F783" s="10">
        <f t="shared" si="5"/>
        <v>0.9992307692</v>
      </c>
      <c r="G783" s="5">
        <f t="shared" si="6"/>
        <v>0</v>
      </c>
      <c r="H783" s="8">
        <f t="shared" si="7"/>
        <v>165.7548976</v>
      </c>
      <c r="J783" s="8" t="str">
        <f t="shared" si="8"/>
        <v/>
      </c>
    </row>
    <row r="784">
      <c r="A784" s="9">
        <f>IFERROR(__xludf.DUMMYFUNCTION("""COMPUTED_VALUE"""),43726.70833333333)</f>
        <v>43726.70833</v>
      </c>
      <c r="B784" s="8">
        <f>IFERROR(__xludf.DUMMYFUNCTION("""COMPUTED_VALUE"""),79.4)</f>
        <v>79.4</v>
      </c>
      <c r="C784" s="9">
        <f>IFERROR(__xludf.DUMMYFUNCTION("""COMPUTED_VALUE"""),43726.70833333333)</f>
        <v>43726.70833</v>
      </c>
      <c r="D784" s="8">
        <f>IFERROR(__xludf.DUMMYFUNCTION("""COMPUTED_VALUE"""),79.7)</f>
        <v>79.7</v>
      </c>
      <c r="E784" s="8">
        <f t="shared" si="4"/>
        <v>1.003778338</v>
      </c>
      <c r="F784" s="10">
        <f t="shared" si="5"/>
        <v>0.9962358846</v>
      </c>
      <c r="G784" s="5">
        <f t="shared" si="6"/>
        <v>0</v>
      </c>
      <c r="H784" s="8">
        <f t="shared" si="7"/>
        <v>165.7548976</v>
      </c>
      <c r="J784" s="8" t="str">
        <f t="shared" si="8"/>
        <v/>
      </c>
    </row>
    <row r="785">
      <c r="A785" s="9">
        <f>IFERROR(__xludf.DUMMYFUNCTION("""COMPUTED_VALUE"""),43727.70833333333)</f>
        <v>43727.70833</v>
      </c>
      <c r="B785" s="8">
        <f>IFERROR(__xludf.DUMMYFUNCTION("""COMPUTED_VALUE"""),79.8)</f>
        <v>79.8</v>
      </c>
      <c r="C785" s="9">
        <f>IFERROR(__xludf.DUMMYFUNCTION("""COMPUTED_VALUE"""),43727.70833333333)</f>
        <v>43727.70833</v>
      </c>
      <c r="D785" s="8">
        <f>IFERROR(__xludf.DUMMYFUNCTION("""COMPUTED_VALUE"""),80.0)</f>
        <v>80</v>
      </c>
      <c r="E785" s="8">
        <f t="shared" si="4"/>
        <v>1.002506266</v>
      </c>
      <c r="F785" s="10">
        <f t="shared" si="5"/>
        <v>0.9975</v>
      </c>
      <c r="G785" s="5">
        <f t="shared" si="6"/>
        <v>0</v>
      </c>
      <c r="H785" s="8">
        <f t="shared" si="7"/>
        <v>165.7548976</v>
      </c>
      <c r="J785" s="8" t="str">
        <f t="shared" si="8"/>
        <v/>
      </c>
    </row>
    <row r="786">
      <c r="A786" s="9">
        <f>IFERROR(__xludf.DUMMYFUNCTION("""COMPUTED_VALUE"""),43728.70833333333)</f>
        <v>43728.70833</v>
      </c>
      <c r="B786" s="8">
        <f>IFERROR(__xludf.DUMMYFUNCTION("""COMPUTED_VALUE"""),81.28)</f>
        <v>81.28</v>
      </c>
      <c r="C786" s="9">
        <f>IFERROR(__xludf.DUMMYFUNCTION("""COMPUTED_VALUE"""),43728.70833333333)</f>
        <v>43728.70833</v>
      </c>
      <c r="D786" s="8">
        <f>IFERROR(__xludf.DUMMYFUNCTION("""COMPUTED_VALUE"""),81.7)</f>
        <v>81.7</v>
      </c>
      <c r="E786" s="8">
        <f t="shared" si="4"/>
        <v>1.005167323</v>
      </c>
      <c r="F786" s="10">
        <f t="shared" si="5"/>
        <v>0.9948592411</v>
      </c>
      <c r="G786" s="5">
        <f t="shared" si="6"/>
        <v>0</v>
      </c>
      <c r="H786" s="8">
        <f t="shared" si="7"/>
        <v>165.7548976</v>
      </c>
      <c r="J786" s="8" t="str">
        <f t="shared" si="8"/>
        <v/>
      </c>
    </row>
    <row r="787">
      <c r="A787" s="9">
        <f>IFERROR(__xludf.DUMMYFUNCTION("""COMPUTED_VALUE"""),43731.70833333333)</f>
        <v>43731.70833</v>
      </c>
      <c r="B787" s="8">
        <f>IFERROR(__xludf.DUMMYFUNCTION("""COMPUTED_VALUE"""),79.98)</f>
        <v>79.98</v>
      </c>
      <c r="C787" s="9">
        <f>IFERROR(__xludf.DUMMYFUNCTION("""COMPUTED_VALUE"""),43731.70833333333)</f>
        <v>43731.70833</v>
      </c>
      <c r="D787" s="8">
        <f>IFERROR(__xludf.DUMMYFUNCTION("""COMPUTED_VALUE"""),79.8)</f>
        <v>79.8</v>
      </c>
      <c r="E787" s="8">
        <f t="shared" si="4"/>
        <v>0.9977494374</v>
      </c>
      <c r="F787" s="10">
        <f t="shared" si="5"/>
        <v>1.002255639</v>
      </c>
      <c r="G787" s="5">
        <f t="shared" si="6"/>
        <v>0</v>
      </c>
      <c r="H787" s="8">
        <f t="shared" si="7"/>
        <v>165.7548976</v>
      </c>
      <c r="J787" s="8" t="str">
        <f t="shared" si="8"/>
        <v/>
      </c>
    </row>
    <row r="788">
      <c r="A788" s="9">
        <f>IFERROR(__xludf.DUMMYFUNCTION("""COMPUTED_VALUE"""),43732.70833333333)</f>
        <v>43732.70833</v>
      </c>
      <c r="B788" s="8">
        <f>IFERROR(__xludf.DUMMYFUNCTION("""COMPUTED_VALUE"""),80.68)</f>
        <v>80.68</v>
      </c>
      <c r="C788" s="9">
        <f>IFERROR(__xludf.DUMMYFUNCTION("""COMPUTED_VALUE"""),43732.70833333333)</f>
        <v>43732.70833</v>
      </c>
      <c r="D788" s="8">
        <f>IFERROR(__xludf.DUMMYFUNCTION("""COMPUTED_VALUE"""),81.0)</f>
        <v>81</v>
      </c>
      <c r="E788" s="8">
        <f t="shared" si="4"/>
        <v>1.003966287</v>
      </c>
      <c r="F788" s="10">
        <f t="shared" si="5"/>
        <v>0.9960493827</v>
      </c>
      <c r="G788" s="5">
        <f t="shared" si="6"/>
        <v>0</v>
      </c>
      <c r="H788" s="8">
        <f t="shared" si="7"/>
        <v>165.7548976</v>
      </c>
      <c r="J788" s="8" t="str">
        <f t="shared" si="8"/>
        <v/>
      </c>
    </row>
    <row r="789">
      <c r="A789" s="9">
        <f>IFERROR(__xludf.DUMMYFUNCTION("""COMPUTED_VALUE"""),43733.70833333333)</f>
        <v>43733.70833</v>
      </c>
      <c r="B789" s="8">
        <f>IFERROR(__xludf.DUMMYFUNCTION("""COMPUTED_VALUE"""),79.76)</f>
        <v>79.76</v>
      </c>
      <c r="C789" s="9">
        <f>IFERROR(__xludf.DUMMYFUNCTION("""COMPUTED_VALUE"""),43733.70833333333)</f>
        <v>43733.70833</v>
      </c>
      <c r="D789" s="8">
        <f>IFERROR(__xludf.DUMMYFUNCTION("""COMPUTED_VALUE"""),80.1)</f>
        <v>80.1</v>
      </c>
      <c r="E789" s="8">
        <f t="shared" si="4"/>
        <v>1.004262788</v>
      </c>
      <c r="F789" s="10">
        <f t="shared" si="5"/>
        <v>0.9957553059</v>
      </c>
      <c r="G789" s="5">
        <f t="shared" si="6"/>
        <v>0</v>
      </c>
      <c r="H789" s="8">
        <f t="shared" si="7"/>
        <v>165.7548976</v>
      </c>
      <c r="J789" s="8" t="str">
        <f t="shared" si="8"/>
        <v/>
      </c>
    </row>
    <row r="790">
      <c r="A790" s="9">
        <f>IFERROR(__xludf.DUMMYFUNCTION("""COMPUTED_VALUE"""),43734.70833333333)</f>
        <v>43734.70833</v>
      </c>
      <c r="B790" s="8">
        <f>IFERROR(__xludf.DUMMYFUNCTION("""COMPUTED_VALUE"""),77.98)</f>
        <v>77.98</v>
      </c>
      <c r="C790" s="9">
        <f>IFERROR(__xludf.DUMMYFUNCTION("""COMPUTED_VALUE"""),43734.70833333333)</f>
        <v>43734.70833</v>
      </c>
      <c r="D790" s="8">
        <f>IFERROR(__xludf.DUMMYFUNCTION("""COMPUTED_VALUE"""),77.9)</f>
        <v>77.9</v>
      </c>
      <c r="E790" s="8">
        <f t="shared" si="4"/>
        <v>0.9989740959</v>
      </c>
      <c r="F790" s="10">
        <f t="shared" si="5"/>
        <v>1.001026958</v>
      </c>
      <c r="G790" s="5">
        <f t="shared" si="6"/>
        <v>0</v>
      </c>
      <c r="H790" s="8">
        <f t="shared" si="7"/>
        <v>165.7548976</v>
      </c>
      <c r="J790" s="8" t="str">
        <f t="shared" si="8"/>
        <v/>
      </c>
    </row>
    <row r="791">
      <c r="A791" s="9">
        <f>IFERROR(__xludf.DUMMYFUNCTION("""COMPUTED_VALUE"""),43735.70833333333)</f>
        <v>43735.70833</v>
      </c>
      <c r="B791" s="8">
        <f>IFERROR(__xludf.DUMMYFUNCTION("""COMPUTED_VALUE"""),78.88)</f>
        <v>78.88</v>
      </c>
      <c r="C791" s="9">
        <f>IFERROR(__xludf.DUMMYFUNCTION("""COMPUTED_VALUE"""),43735.70833333333)</f>
        <v>43735.70833</v>
      </c>
      <c r="D791" s="8">
        <f>IFERROR(__xludf.DUMMYFUNCTION("""COMPUTED_VALUE"""),79.2)</f>
        <v>79.2</v>
      </c>
      <c r="E791" s="8">
        <f t="shared" si="4"/>
        <v>1.004056795</v>
      </c>
      <c r="F791" s="10">
        <f t="shared" si="5"/>
        <v>0.995959596</v>
      </c>
      <c r="G791" s="5">
        <f t="shared" si="6"/>
        <v>0</v>
      </c>
      <c r="H791" s="8">
        <f t="shared" si="7"/>
        <v>165.7548976</v>
      </c>
      <c r="J791" s="8" t="str">
        <f t="shared" si="8"/>
        <v/>
      </c>
    </row>
    <row r="792">
      <c r="A792" s="9">
        <f>IFERROR(__xludf.DUMMYFUNCTION("""COMPUTED_VALUE"""),43738.70833333333)</f>
        <v>43738.70833</v>
      </c>
      <c r="B792" s="8">
        <f>IFERROR(__xludf.DUMMYFUNCTION("""COMPUTED_VALUE"""),78.66)</f>
        <v>78.66</v>
      </c>
      <c r="C792" s="9">
        <f>IFERROR(__xludf.DUMMYFUNCTION("""COMPUTED_VALUE"""),43738.70833333333)</f>
        <v>43738.70833</v>
      </c>
      <c r="D792" s="8">
        <f>IFERROR(__xludf.DUMMYFUNCTION("""COMPUTED_VALUE"""),78.8)</f>
        <v>78.8</v>
      </c>
      <c r="E792" s="8">
        <f t="shared" si="4"/>
        <v>1.001779812</v>
      </c>
      <c r="F792" s="10">
        <f t="shared" si="5"/>
        <v>0.9982233503</v>
      </c>
      <c r="G792" s="5">
        <f t="shared" si="6"/>
        <v>0</v>
      </c>
      <c r="H792" s="8">
        <f t="shared" si="7"/>
        <v>165.7548976</v>
      </c>
      <c r="J792" s="8" t="str">
        <f t="shared" si="8"/>
        <v/>
      </c>
    </row>
    <row r="793">
      <c r="A793" s="9">
        <f>IFERROR(__xludf.DUMMYFUNCTION("""COMPUTED_VALUE"""),43739.70833333333)</f>
        <v>43739.70833</v>
      </c>
      <c r="B793" s="8">
        <f>IFERROR(__xludf.DUMMYFUNCTION("""COMPUTED_VALUE"""),78.44)</f>
        <v>78.44</v>
      </c>
      <c r="C793" s="9">
        <f>IFERROR(__xludf.DUMMYFUNCTION("""COMPUTED_VALUE"""),43739.70833333333)</f>
        <v>43739.70833</v>
      </c>
      <c r="D793" s="8">
        <f>IFERROR(__xludf.DUMMYFUNCTION("""COMPUTED_VALUE"""),78.1)</f>
        <v>78.1</v>
      </c>
      <c r="E793" s="8">
        <f t="shared" si="4"/>
        <v>0.9956654768</v>
      </c>
      <c r="F793" s="10">
        <f t="shared" si="5"/>
        <v>1.004353393</v>
      </c>
      <c r="G793" s="5">
        <f t="shared" si="6"/>
        <v>0</v>
      </c>
      <c r="H793" s="8">
        <f t="shared" si="7"/>
        <v>165.7548976</v>
      </c>
      <c r="J793" s="8" t="str">
        <f t="shared" si="8"/>
        <v/>
      </c>
    </row>
    <row r="794">
      <c r="A794" s="9">
        <f>IFERROR(__xludf.DUMMYFUNCTION("""COMPUTED_VALUE"""),43740.70833333333)</f>
        <v>43740.70833</v>
      </c>
      <c r="B794" s="8">
        <f>IFERROR(__xludf.DUMMYFUNCTION("""COMPUTED_VALUE"""),76.86)</f>
        <v>76.86</v>
      </c>
      <c r="C794" s="9">
        <f>IFERROR(__xludf.DUMMYFUNCTION("""COMPUTED_VALUE"""),43740.70833333333)</f>
        <v>43740.70833</v>
      </c>
      <c r="D794" s="8">
        <f>IFERROR(__xludf.DUMMYFUNCTION("""COMPUTED_VALUE"""),76.2)</f>
        <v>76.2</v>
      </c>
      <c r="E794" s="8">
        <f t="shared" si="4"/>
        <v>0.9914129586</v>
      </c>
      <c r="F794" s="10">
        <f t="shared" si="5"/>
        <v>1.008661417</v>
      </c>
      <c r="G794" s="5">
        <f t="shared" si="6"/>
        <v>0</v>
      </c>
      <c r="H794" s="8">
        <f t="shared" si="7"/>
        <v>165.7548976</v>
      </c>
      <c r="J794" s="8" t="str">
        <f t="shared" si="8"/>
        <v/>
      </c>
    </row>
    <row r="795">
      <c r="A795" s="9">
        <f>IFERROR(__xludf.DUMMYFUNCTION("""COMPUTED_VALUE"""),43741.70833333333)</f>
        <v>43741.70833</v>
      </c>
      <c r="B795" s="8">
        <f>IFERROR(__xludf.DUMMYFUNCTION("""COMPUTED_VALUE"""),76.56)</f>
        <v>76.56</v>
      </c>
      <c r="C795" s="9">
        <f>IFERROR(__xludf.DUMMYFUNCTION("""COMPUTED_VALUE"""),43741.70833333333)</f>
        <v>43741.70833</v>
      </c>
      <c r="D795" s="8">
        <f>IFERROR(__xludf.DUMMYFUNCTION("""COMPUTED_VALUE"""),76.6)</f>
        <v>76.6</v>
      </c>
      <c r="E795" s="8">
        <f t="shared" si="4"/>
        <v>1.000522466</v>
      </c>
      <c r="F795" s="10">
        <f t="shared" si="5"/>
        <v>0.9994778068</v>
      </c>
      <c r="G795" s="5">
        <f t="shared" si="6"/>
        <v>0</v>
      </c>
      <c r="H795" s="8">
        <f t="shared" si="7"/>
        <v>165.7548976</v>
      </c>
      <c r="J795" s="8" t="str">
        <f t="shared" si="8"/>
        <v/>
      </c>
    </row>
    <row r="796">
      <c r="A796" s="9">
        <f>IFERROR(__xludf.DUMMYFUNCTION("""COMPUTED_VALUE"""),43742.70833333333)</f>
        <v>43742.70833</v>
      </c>
      <c r="B796" s="8">
        <f>IFERROR(__xludf.DUMMYFUNCTION("""COMPUTED_VALUE"""),76.42)</f>
        <v>76.42</v>
      </c>
      <c r="C796" s="9">
        <f>IFERROR(__xludf.DUMMYFUNCTION("""COMPUTED_VALUE"""),43742.70833333333)</f>
        <v>43742.70833</v>
      </c>
      <c r="D796" s="8">
        <f>IFERROR(__xludf.DUMMYFUNCTION("""COMPUTED_VALUE"""),76.5)</f>
        <v>76.5</v>
      </c>
      <c r="E796" s="8">
        <f t="shared" si="4"/>
        <v>1.001046846</v>
      </c>
      <c r="F796" s="10">
        <f t="shared" si="5"/>
        <v>0.9989542484</v>
      </c>
      <c r="G796" s="5">
        <f t="shared" si="6"/>
        <v>0</v>
      </c>
      <c r="H796" s="8">
        <f t="shared" si="7"/>
        <v>165.7548976</v>
      </c>
      <c r="J796" s="8" t="str">
        <f t="shared" si="8"/>
        <v/>
      </c>
    </row>
    <row r="797">
      <c r="A797" s="9">
        <f>IFERROR(__xludf.DUMMYFUNCTION("""COMPUTED_VALUE"""),43745.70833333333)</f>
        <v>43745.70833</v>
      </c>
      <c r="B797" s="8">
        <f>IFERROR(__xludf.DUMMYFUNCTION("""COMPUTED_VALUE"""),79.52)</f>
        <v>79.52</v>
      </c>
      <c r="C797" s="9">
        <f>IFERROR(__xludf.DUMMYFUNCTION("""COMPUTED_VALUE"""),43745.70833333333)</f>
        <v>43745.70833</v>
      </c>
      <c r="D797" s="8">
        <f>IFERROR(__xludf.DUMMYFUNCTION("""COMPUTED_VALUE"""),79.6)</f>
        <v>79.6</v>
      </c>
      <c r="E797" s="8">
        <f t="shared" si="4"/>
        <v>1.001006036</v>
      </c>
      <c r="F797" s="10">
        <f t="shared" si="5"/>
        <v>0.9989949749</v>
      </c>
      <c r="G797" s="5">
        <f t="shared" si="6"/>
        <v>0</v>
      </c>
      <c r="H797" s="8">
        <f t="shared" si="7"/>
        <v>165.7548976</v>
      </c>
      <c r="J797" s="8" t="str">
        <f t="shared" si="8"/>
        <v/>
      </c>
    </row>
    <row r="798">
      <c r="A798" s="9">
        <f>IFERROR(__xludf.DUMMYFUNCTION("""COMPUTED_VALUE"""),43746.70833333333)</f>
        <v>43746.70833</v>
      </c>
      <c r="B798" s="8">
        <f>IFERROR(__xludf.DUMMYFUNCTION("""COMPUTED_VALUE"""),80.6)</f>
        <v>80.6</v>
      </c>
      <c r="C798" s="9">
        <f>IFERROR(__xludf.DUMMYFUNCTION("""COMPUTED_VALUE"""),43746.70833333333)</f>
        <v>43746.70833</v>
      </c>
      <c r="D798" s="8">
        <f>IFERROR(__xludf.DUMMYFUNCTION("""COMPUTED_VALUE"""),80.5)</f>
        <v>80.5</v>
      </c>
      <c r="E798" s="8">
        <f t="shared" si="4"/>
        <v>0.9987593052</v>
      </c>
      <c r="F798" s="10">
        <f t="shared" si="5"/>
        <v>1.001242236</v>
      </c>
      <c r="G798" s="5">
        <f t="shared" si="6"/>
        <v>0</v>
      </c>
      <c r="H798" s="8">
        <f t="shared" si="7"/>
        <v>165.7548976</v>
      </c>
      <c r="J798" s="8" t="str">
        <f t="shared" si="8"/>
        <v/>
      </c>
    </row>
    <row r="799">
      <c r="A799" s="9">
        <f>IFERROR(__xludf.DUMMYFUNCTION("""COMPUTED_VALUE"""),43747.70833333333)</f>
        <v>43747.70833</v>
      </c>
      <c r="B799" s="8">
        <f>IFERROR(__xludf.DUMMYFUNCTION("""COMPUTED_VALUE"""),81.74)</f>
        <v>81.74</v>
      </c>
      <c r="C799" s="9">
        <f>IFERROR(__xludf.DUMMYFUNCTION("""COMPUTED_VALUE"""),43747.70833333333)</f>
        <v>43747.70833</v>
      </c>
      <c r="D799" s="8">
        <f>IFERROR(__xludf.DUMMYFUNCTION("""COMPUTED_VALUE"""),82.3)</f>
        <v>82.3</v>
      </c>
      <c r="E799" s="8">
        <f t="shared" si="4"/>
        <v>1.006850991</v>
      </c>
      <c r="F799" s="10">
        <f t="shared" si="5"/>
        <v>0.9931956258</v>
      </c>
      <c r="G799" s="5">
        <f t="shared" si="6"/>
        <v>0</v>
      </c>
      <c r="H799" s="8">
        <f t="shared" si="7"/>
        <v>165.7548976</v>
      </c>
      <c r="J799" s="8" t="str">
        <f t="shared" si="8"/>
        <v/>
      </c>
    </row>
    <row r="800">
      <c r="A800" s="9">
        <f>IFERROR(__xludf.DUMMYFUNCTION("""COMPUTED_VALUE"""),43748.70833333333)</f>
        <v>43748.70833</v>
      </c>
      <c r="B800" s="8">
        <f>IFERROR(__xludf.DUMMYFUNCTION("""COMPUTED_VALUE"""),81.88)</f>
        <v>81.88</v>
      </c>
      <c r="C800" s="9">
        <f>IFERROR(__xludf.DUMMYFUNCTION("""COMPUTED_VALUE"""),43748.70833333333)</f>
        <v>43748.70833</v>
      </c>
      <c r="D800" s="8">
        <f>IFERROR(__xludf.DUMMYFUNCTION("""COMPUTED_VALUE"""),82.0)</f>
        <v>82</v>
      </c>
      <c r="E800" s="8">
        <f t="shared" si="4"/>
        <v>1.001465559</v>
      </c>
      <c r="F800" s="10">
        <f t="shared" si="5"/>
        <v>0.9985365854</v>
      </c>
      <c r="G800" s="5">
        <f t="shared" si="6"/>
        <v>0</v>
      </c>
      <c r="H800" s="8">
        <f t="shared" si="7"/>
        <v>165.7548976</v>
      </c>
      <c r="J800" s="8" t="str">
        <f t="shared" si="8"/>
        <v/>
      </c>
    </row>
    <row r="801">
      <c r="A801" s="9">
        <f>IFERROR(__xludf.DUMMYFUNCTION("""COMPUTED_VALUE"""),43749.70833333333)</f>
        <v>43749.70833</v>
      </c>
      <c r="B801" s="8">
        <f>IFERROR(__xludf.DUMMYFUNCTION("""COMPUTED_VALUE"""),82.72)</f>
        <v>82.72</v>
      </c>
      <c r="C801" s="9">
        <f>IFERROR(__xludf.DUMMYFUNCTION("""COMPUTED_VALUE"""),43749.70833333333)</f>
        <v>43749.70833</v>
      </c>
      <c r="D801" s="8">
        <f>IFERROR(__xludf.DUMMYFUNCTION("""COMPUTED_VALUE"""),82.8)</f>
        <v>82.8</v>
      </c>
      <c r="E801" s="8">
        <f t="shared" si="4"/>
        <v>1.000967118</v>
      </c>
      <c r="F801" s="10">
        <f t="shared" si="5"/>
        <v>0.9990338164</v>
      </c>
      <c r="G801" s="5">
        <f t="shared" si="6"/>
        <v>0</v>
      </c>
      <c r="H801" s="8">
        <f t="shared" si="7"/>
        <v>165.7548976</v>
      </c>
      <c r="J801" s="8" t="str">
        <f t="shared" si="8"/>
        <v/>
      </c>
    </row>
    <row r="802">
      <c r="A802" s="9">
        <f>IFERROR(__xludf.DUMMYFUNCTION("""COMPUTED_VALUE"""),43752.70833333333)</f>
        <v>43752.70833</v>
      </c>
      <c r="B802" s="8">
        <f>IFERROR(__xludf.DUMMYFUNCTION("""COMPUTED_VALUE"""),82.0)</f>
        <v>82</v>
      </c>
      <c r="C802" s="9">
        <f>IFERROR(__xludf.DUMMYFUNCTION("""COMPUTED_VALUE"""),43752.70833333333)</f>
        <v>43752.70833</v>
      </c>
      <c r="D802" s="8">
        <f>IFERROR(__xludf.DUMMYFUNCTION("""COMPUTED_VALUE"""),81.9)</f>
        <v>81.9</v>
      </c>
      <c r="E802" s="8">
        <f t="shared" si="4"/>
        <v>0.9987804878</v>
      </c>
      <c r="F802" s="10">
        <f t="shared" si="5"/>
        <v>1.001221001</v>
      </c>
      <c r="G802" s="5">
        <f t="shared" si="6"/>
        <v>0</v>
      </c>
      <c r="H802" s="8">
        <f t="shared" si="7"/>
        <v>165.7548976</v>
      </c>
      <c r="J802" s="8" t="str">
        <f t="shared" si="8"/>
        <v/>
      </c>
    </row>
    <row r="803">
      <c r="A803" s="9">
        <f>IFERROR(__xludf.DUMMYFUNCTION("""COMPUTED_VALUE"""),43753.70833333333)</f>
        <v>43753.70833</v>
      </c>
      <c r="B803" s="8">
        <f>IFERROR(__xludf.DUMMYFUNCTION("""COMPUTED_VALUE"""),83.22)</f>
        <v>83.22</v>
      </c>
      <c r="C803" s="9">
        <f>IFERROR(__xludf.DUMMYFUNCTION("""COMPUTED_VALUE"""),43753.70833333333)</f>
        <v>43753.70833</v>
      </c>
      <c r="D803" s="8">
        <f>IFERROR(__xludf.DUMMYFUNCTION("""COMPUTED_VALUE"""),83.4)</f>
        <v>83.4</v>
      </c>
      <c r="E803" s="8">
        <f t="shared" si="4"/>
        <v>1.002162942</v>
      </c>
      <c r="F803" s="10">
        <f t="shared" si="5"/>
        <v>0.9978417266</v>
      </c>
      <c r="G803" s="5">
        <f t="shared" si="6"/>
        <v>0</v>
      </c>
      <c r="H803" s="8">
        <f t="shared" si="7"/>
        <v>165.7548976</v>
      </c>
      <c r="J803" s="8" t="str">
        <f t="shared" si="8"/>
        <v/>
      </c>
    </row>
    <row r="804">
      <c r="A804" s="9">
        <f>IFERROR(__xludf.DUMMYFUNCTION("""COMPUTED_VALUE"""),43754.70833333333)</f>
        <v>43754.70833</v>
      </c>
      <c r="B804" s="8">
        <f>IFERROR(__xludf.DUMMYFUNCTION("""COMPUTED_VALUE"""),83.78)</f>
        <v>83.78</v>
      </c>
      <c r="C804" s="9">
        <f>IFERROR(__xludf.DUMMYFUNCTION("""COMPUTED_VALUE"""),43754.70833333333)</f>
        <v>43754.70833</v>
      </c>
      <c r="D804" s="8">
        <f>IFERROR(__xludf.DUMMYFUNCTION("""COMPUTED_VALUE"""),83.8)</f>
        <v>83.8</v>
      </c>
      <c r="E804" s="8">
        <f t="shared" si="4"/>
        <v>1.00023872</v>
      </c>
      <c r="F804" s="10">
        <f t="shared" si="5"/>
        <v>0.9997613365</v>
      </c>
      <c r="G804" s="5">
        <f t="shared" si="6"/>
        <v>0</v>
      </c>
      <c r="H804" s="8">
        <f t="shared" si="7"/>
        <v>165.7548976</v>
      </c>
      <c r="J804" s="8" t="str">
        <f t="shared" si="8"/>
        <v/>
      </c>
    </row>
    <row r="805">
      <c r="A805" s="9">
        <f>IFERROR(__xludf.DUMMYFUNCTION("""COMPUTED_VALUE"""),43755.70833333333)</f>
        <v>43755.70833</v>
      </c>
      <c r="B805" s="8">
        <f>IFERROR(__xludf.DUMMYFUNCTION("""COMPUTED_VALUE"""),88.96)</f>
        <v>88.96</v>
      </c>
      <c r="C805" s="9">
        <f>IFERROR(__xludf.DUMMYFUNCTION("""COMPUTED_VALUE"""),43755.70833333333)</f>
        <v>43755.70833</v>
      </c>
      <c r="D805" s="8">
        <f>IFERROR(__xludf.DUMMYFUNCTION("""COMPUTED_VALUE"""),88.6)</f>
        <v>88.6</v>
      </c>
      <c r="E805" s="8">
        <f t="shared" si="4"/>
        <v>0.9959532374</v>
      </c>
      <c r="F805" s="10">
        <f t="shared" si="5"/>
        <v>1.004063205</v>
      </c>
      <c r="G805" s="5">
        <f t="shared" si="6"/>
        <v>0</v>
      </c>
      <c r="H805" s="8">
        <f t="shared" si="7"/>
        <v>165.7548976</v>
      </c>
      <c r="J805" s="8" t="str">
        <f t="shared" si="8"/>
        <v/>
      </c>
    </row>
    <row r="806">
      <c r="A806" s="9">
        <f>IFERROR(__xludf.DUMMYFUNCTION("""COMPUTED_VALUE"""),43756.70833333333)</f>
        <v>43756.70833</v>
      </c>
      <c r="B806" s="8">
        <f>IFERROR(__xludf.DUMMYFUNCTION("""COMPUTED_VALUE"""),88.74)</f>
        <v>88.74</v>
      </c>
      <c r="C806" s="9">
        <f>IFERROR(__xludf.DUMMYFUNCTION("""COMPUTED_VALUE"""),43756.70833333333)</f>
        <v>43756.70833</v>
      </c>
      <c r="D806" s="8">
        <f>IFERROR(__xludf.DUMMYFUNCTION("""COMPUTED_VALUE"""),88.5)</f>
        <v>88.5</v>
      </c>
      <c r="E806" s="8">
        <f t="shared" si="4"/>
        <v>0.9972954699</v>
      </c>
      <c r="F806" s="10">
        <f t="shared" si="5"/>
        <v>1.002711864</v>
      </c>
      <c r="G806" s="5">
        <f t="shared" si="6"/>
        <v>0</v>
      </c>
      <c r="H806" s="8">
        <f t="shared" si="7"/>
        <v>165.7548976</v>
      </c>
      <c r="J806" s="8" t="str">
        <f t="shared" si="8"/>
        <v/>
      </c>
    </row>
    <row r="807">
      <c r="A807" s="9">
        <f>IFERROR(__xludf.DUMMYFUNCTION("""COMPUTED_VALUE"""),43759.70833333333)</f>
        <v>43759.70833</v>
      </c>
      <c r="B807" s="8">
        <f>IFERROR(__xludf.DUMMYFUNCTION("""COMPUTED_VALUE"""),87.74)</f>
        <v>87.74</v>
      </c>
      <c r="C807" s="9">
        <f>IFERROR(__xludf.DUMMYFUNCTION("""COMPUTED_VALUE"""),43759.70833333333)</f>
        <v>43759.70833</v>
      </c>
      <c r="D807" s="8">
        <f>IFERROR(__xludf.DUMMYFUNCTION("""COMPUTED_VALUE"""),87.6)</f>
        <v>87.6</v>
      </c>
      <c r="E807" s="8">
        <f t="shared" si="4"/>
        <v>0.9984043766</v>
      </c>
      <c r="F807" s="10">
        <f t="shared" si="5"/>
        <v>1.001598174</v>
      </c>
      <c r="G807" s="5">
        <f t="shared" si="6"/>
        <v>0</v>
      </c>
      <c r="H807" s="8">
        <f t="shared" si="7"/>
        <v>165.7548976</v>
      </c>
      <c r="J807" s="8" t="str">
        <f t="shared" si="8"/>
        <v/>
      </c>
    </row>
    <row r="808">
      <c r="A808" s="9">
        <f>IFERROR(__xludf.DUMMYFUNCTION("""COMPUTED_VALUE"""),43760.70833333333)</f>
        <v>43760.70833</v>
      </c>
      <c r="B808" s="8">
        <f>IFERROR(__xludf.DUMMYFUNCTION("""COMPUTED_VALUE"""),87.08)</f>
        <v>87.08</v>
      </c>
      <c r="C808" s="9">
        <f>IFERROR(__xludf.DUMMYFUNCTION("""COMPUTED_VALUE"""),43760.70833333333)</f>
        <v>43760.70833</v>
      </c>
      <c r="D808" s="8">
        <f>IFERROR(__xludf.DUMMYFUNCTION("""COMPUTED_VALUE"""),87.0)</f>
        <v>87</v>
      </c>
      <c r="E808" s="8">
        <f t="shared" si="4"/>
        <v>0.9990813045</v>
      </c>
      <c r="F808" s="10">
        <f t="shared" si="5"/>
        <v>1.00091954</v>
      </c>
      <c r="G808" s="5">
        <f t="shared" si="6"/>
        <v>0</v>
      </c>
      <c r="H808" s="8">
        <f t="shared" si="7"/>
        <v>165.7548976</v>
      </c>
      <c r="J808" s="8" t="str">
        <f t="shared" si="8"/>
        <v/>
      </c>
    </row>
    <row r="809">
      <c r="A809" s="9">
        <f>IFERROR(__xludf.DUMMYFUNCTION("""COMPUTED_VALUE"""),43761.70833333333)</f>
        <v>43761.70833</v>
      </c>
      <c r="B809" s="8">
        <f>IFERROR(__xludf.DUMMYFUNCTION("""COMPUTED_VALUE"""),88.42)</f>
        <v>88.42</v>
      </c>
      <c r="C809" s="9">
        <f>IFERROR(__xludf.DUMMYFUNCTION("""COMPUTED_VALUE"""),43761.70833333333)</f>
        <v>43761.70833</v>
      </c>
      <c r="D809" s="8">
        <f>IFERROR(__xludf.DUMMYFUNCTION("""COMPUTED_VALUE"""),88.2)</f>
        <v>88.2</v>
      </c>
      <c r="E809" s="8">
        <f t="shared" si="4"/>
        <v>0.9975118751</v>
      </c>
      <c r="F809" s="10">
        <f t="shared" si="5"/>
        <v>1.002494331</v>
      </c>
      <c r="G809" s="5">
        <f t="shared" si="6"/>
        <v>0</v>
      </c>
      <c r="H809" s="8">
        <f t="shared" si="7"/>
        <v>165.7548976</v>
      </c>
      <c r="J809" s="8" t="str">
        <f t="shared" si="8"/>
        <v/>
      </c>
    </row>
    <row r="810">
      <c r="A810" s="9">
        <f>IFERROR(__xludf.DUMMYFUNCTION("""COMPUTED_VALUE"""),43762.70833333333)</f>
        <v>43762.70833</v>
      </c>
      <c r="B810" s="8">
        <f>IFERROR(__xludf.DUMMYFUNCTION("""COMPUTED_VALUE"""),87.02)</f>
        <v>87.02</v>
      </c>
      <c r="C810" s="9">
        <f>IFERROR(__xludf.DUMMYFUNCTION("""COMPUTED_VALUE"""),43762.70833333333)</f>
        <v>43762.70833</v>
      </c>
      <c r="D810" s="8">
        <f>IFERROR(__xludf.DUMMYFUNCTION("""COMPUTED_VALUE"""),86.9)</f>
        <v>86.9</v>
      </c>
      <c r="E810" s="8">
        <f t="shared" si="4"/>
        <v>0.9986210067</v>
      </c>
      <c r="F810" s="10">
        <f t="shared" si="5"/>
        <v>1.001380898</v>
      </c>
      <c r="G810" s="5">
        <f t="shared" si="6"/>
        <v>0</v>
      </c>
      <c r="H810" s="8">
        <f t="shared" si="7"/>
        <v>165.7548976</v>
      </c>
      <c r="J810" s="8" t="str">
        <f t="shared" si="8"/>
        <v/>
      </c>
    </row>
    <row r="811">
      <c r="A811" s="9">
        <f>IFERROR(__xludf.DUMMYFUNCTION("""COMPUTED_VALUE"""),43763.70833333333)</f>
        <v>43763.70833</v>
      </c>
      <c r="B811" s="8">
        <f>IFERROR(__xludf.DUMMYFUNCTION("""COMPUTED_VALUE"""),87.1)</f>
        <v>87.1</v>
      </c>
      <c r="C811" s="9">
        <f>IFERROR(__xludf.DUMMYFUNCTION("""COMPUTED_VALUE"""),43763.70833333333)</f>
        <v>43763.70833</v>
      </c>
      <c r="D811" s="8">
        <f>IFERROR(__xludf.DUMMYFUNCTION("""COMPUTED_VALUE"""),86.5)</f>
        <v>86.5</v>
      </c>
      <c r="E811" s="8">
        <f t="shared" si="4"/>
        <v>0.9931113662</v>
      </c>
      <c r="F811" s="10">
        <f t="shared" si="5"/>
        <v>1.006936416</v>
      </c>
      <c r="G811" s="5">
        <f t="shared" si="6"/>
        <v>0</v>
      </c>
      <c r="H811" s="8">
        <f t="shared" si="7"/>
        <v>165.7548976</v>
      </c>
      <c r="J811" s="8" t="str">
        <f t="shared" si="8"/>
        <v/>
      </c>
    </row>
    <row r="812">
      <c r="A812" s="9">
        <f>IFERROR(__xludf.DUMMYFUNCTION("""COMPUTED_VALUE"""),43766.70833333333)</f>
        <v>43766.70833</v>
      </c>
      <c r="B812" s="8">
        <f>IFERROR(__xludf.DUMMYFUNCTION("""COMPUTED_VALUE"""),86.22)</f>
        <v>86.22</v>
      </c>
      <c r="C812" s="9">
        <f>IFERROR(__xludf.DUMMYFUNCTION("""COMPUTED_VALUE"""),43766.70833333333)</f>
        <v>43766.70833</v>
      </c>
      <c r="D812" s="8">
        <f>IFERROR(__xludf.DUMMYFUNCTION("""COMPUTED_VALUE"""),86.1)</f>
        <v>86.1</v>
      </c>
      <c r="E812" s="8">
        <f t="shared" si="4"/>
        <v>0.9986082116</v>
      </c>
      <c r="F812" s="10">
        <f t="shared" si="5"/>
        <v>1.001393728</v>
      </c>
      <c r="G812" s="5">
        <f t="shared" si="6"/>
        <v>0</v>
      </c>
      <c r="H812" s="8">
        <f t="shared" si="7"/>
        <v>165.7548976</v>
      </c>
      <c r="J812" s="8" t="str">
        <f t="shared" si="8"/>
        <v/>
      </c>
    </row>
    <row r="813">
      <c r="A813" s="9">
        <f>IFERROR(__xludf.DUMMYFUNCTION("""COMPUTED_VALUE"""),43767.70833333333)</f>
        <v>43767.70833</v>
      </c>
      <c r="B813" s="8">
        <f>IFERROR(__xludf.DUMMYFUNCTION("""COMPUTED_VALUE"""),84.02)</f>
        <v>84.02</v>
      </c>
      <c r="C813" s="9">
        <f>IFERROR(__xludf.DUMMYFUNCTION("""COMPUTED_VALUE"""),43767.70833333333)</f>
        <v>43767.70833</v>
      </c>
      <c r="D813" s="8">
        <f>IFERROR(__xludf.DUMMYFUNCTION("""COMPUTED_VALUE"""),84.0)</f>
        <v>84</v>
      </c>
      <c r="E813" s="8">
        <f t="shared" si="4"/>
        <v>0.9997619614</v>
      </c>
      <c r="F813" s="10">
        <f t="shared" si="5"/>
        <v>1.000238095</v>
      </c>
      <c r="G813" s="5">
        <f t="shared" si="6"/>
        <v>0</v>
      </c>
      <c r="H813" s="8">
        <f t="shared" si="7"/>
        <v>165.7548976</v>
      </c>
      <c r="J813" s="8" t="str">
        <f t="shared" si="8"/>
        <v/>
      </c>
    </row>
    <row r="814">
      <c r="A814" s="9">
        <f>IFERROR(__xludf.DUMMYFUNCTION("""COMPUTED_VALUE"""),43768.70833333333)</f>
        <v>43768.70833</v>
      </c>
      <c r="B814" s="8">
        <f>IFERROR(__xludf.DUMMYFUNCTION("""COMPUTED_VALUE"""),84.4)</f>
        <v>84.4</v>
      </c>
      <c r="C814" s="9">
        <f>IFERROR(__xludf.DUMMYFUNCTION("""COMPUTED_VALUE"""),43768.70833333333)</f>
        <v>43768.70833</v>
      </c>
      <c r="D814" s="8">
        <f>IFERROR(__xludf.DUMMYFUNCTION("""COMPUTED_VALUE"""),84.2)</f>
        <v>84.2</v>
      </c>
      <c r="E814" s="8">
        <f t="shared" si="4"/>
        <v>0.9976303318</v>
      </c>
      <c r="F814" s="10">
        <f t="shared" si="5"/>
        <v>1.002375297</v>
      </c>
      <c r="G814" s="5">
        <f t="shared" si="6"/>
        <v>0</v>
      </c>
      <c r="H814" s="8">
        <f t="shared" si="7"/>
        <v>165.7548976</v>
      </c>
      <c r="J814" s="8" t="str">
        <f t="shared" si="8"/>
        <v/>
      </c>
    </row>
    <row r="815">
      <c r="A815" s="9">
        <f>IFERROR(__xludf.DUMMYFUNCTION("""COMPUTED_VALUE"""),43769.70833333333)</f>
        <v>43769.70833</v>
      </c>
      <c r="B815" s="8">
        <f>IFERROR(__xludf.DUMMYFUNCTION("""COMPUTED_VALUE"""),84.36)</f>
        <v>84.36</v>
      </c>
      <c r="C815" s="9">
        <f>IFERROR(__xludf.DUMMYFUNCTION("""COMPUTED_VALUE"""),43769.70833333333)</f>
        <v>43769.70833</v>
      </c>
      <c r="D815" s="8">
        <f>IFERROR(__xludf.DUMMYFUNCTION("""COMPUTED_VALUE"""),84.1)</f>
        <v>84.1</v>
      </c>
      <c r="E815" s="8">
        <f t="shared" si="4"/>
        <v>0.9969179706</v>
      </c>
      <c r="F815" s="10">
        <f t="shared" si="5"/>
        <v>1.003091558</v>
      </c>
      <c r="G815" s="5">
        <f t="shared" si="6"/>
        <v>0</v>
      </c>
      <c r="H815" s="8">
        <f t="shared" si="7"/>
        <v>165.7548976</v>
      </c>
      <c r="J815" s="8" t="str">
        <f t="shared" si="8"/>
        <v/>
      </c>
    </row>
    <row r="816">
      <c r="A816" s="9">
        <f>IFERROR(__xludf.DUMMYFUNCTION("""COMPUTED_VALUE"""),43770.70833333333)</f>
        <v>43770.70833</v>
      </c>
      <c r="B816" s="8">
        <f>IFERROR(__xludf.DUMMYFUNCTION("""COMPUTED_VALUE"""),84.38)</f>
        <v>84.38</v>
      </c>
      <c r="C816" s="9">
        <f>IFERROR(__xludf.DUMMYFUNCTION("""COMPUTED_VALUE"""),43770.70833333333)</f>
        <v>43770.70833</v>
      </c>
      <c r="D816" s="8">
        <f>IFERROR(__xludf.DUMMYFUNCTION("""COMPUTED_VALUE"""),84.0)</f>
        <v>84</v>
      </c>
      <c r="E816" s="8">
        <f t="shared" si="4"/>
        <v>0.9954965632</v>
      </c>
      <c r="F816" s="10">
        <f t="shared" si="5"/>
        <v>1.00452381</v>
      </c>
      <c r="G816" s="5">
        <f t="shared" si="6"/>
        <v>0</v>
      </c>
      <c r="H816" s="8">
        <f t="shared" si="7"/>
        <v>165.7548976</v>
      </c>
      <c r="J816" s="8" t="str">
        <f t="shared" si="8"/>
        <v/>
      </c>
    </row>
    <row r="817">
      <c r="A817" s="9">
        <f>IFERROR(__xludf.DUMMYFUNCTION("""COMPUTED_VALUE"""),43773.70833333333)</f>
        <v>43773.70833</v>
      </c>
      <c r="B817" s="8">
        <f>IFERROR(__xludf.DUMMYFUNCTION("""COMPUTED_VALUE"""),86.64)</f>
        <v>86.64</v>
      </c>
      <c r="C817" s="9">
        <f>IFERROR(__xludf.DUMMYFUNCTION("""COMPUTED_VALUE"""),43773.70833333333)</f>
        <v>43773.70833</v>
      </c>
      <c r="D817" s="8">
        <f>IFERROR(__xludf.DUMMYFUNCTION("""COMPUTED_VALUE"""),86.7)</f>
        <v>86.7</v>
      </c>
      <c r="E817" s="8">
        <f t="shared" si="4"/>
        <v>1.000692521</v>
      </c>
      <c r="F817" s="10">
        <f t="shared" si="5"/>
        <v>0.9993079585</v>
      </c>
      <c r="G817" s="5">
        <f t="shared" si="6"/>
        <v>0</v>
      </c>
      <c r="H817" s="8">
        <f t="shared" si="7"/>
        <v>165.7548976</v>
      </c>
      <c r="J817" s="8" t="str">
        <f t="shared" si="8"/>
        <v/>
      </c>
    </row>
    <row r="818">
      <c r="A818" s="9">
        <f>IFERROR(__xludf.DUMMYFUNCTION("""COMPUTED_VALUE"""),43774.70833333333)</f>
        <v>43774.70833</v>
      </c>
      <c r="B818" s="8">
        <f>IFERROR(__xludf.DUMMYFUNCTION("""COMPUTED_VALUE"""),85.36)</f>
        <v>85.36</v>
      </c>
      <c r="C818" s="9">
        <f>IFERROR(__xludf.DUMMYFUNCTION("""COMPUTED_VALUE"""),43774.70833333333)</f>
        <v>43774.70833</v>
      </c>
      <c r="D818" s="8">
        <f>IFERROR(__xludf.DUMMYFUNCTION("""COMPUTED_VALUE"""),85.1)</f>
        <v>85.1</v>
      </c>
      <c r="E818" s="8">
        <f t="shared" si="4"/>
        <v>0.9969540769</v>
      </c>
      <c r="F818" s="10">
        <f t="shared" si="5"/>
        <v>1.003055229</v>
      </c>
      <c r="G818" s="5">
        <f t="shared" si="6"/>
        <v>0</v>
      </c>
      <c r="H818" s="8">
        <f t="shared" si="7"/>
        <v>165.7548976</v>
      </c>
      <c r="J818" s="8" t="str">
        <f t="shared" si="8"/>
        <v/>
      </c>
    </row>
    <row r="819">
      <c r="A819" s="9">
        <f>IFERROR(__xludf.DUMMYFUNCTION("""COMPUTED_VALUE"""),43775.70833333333)</f>
        <v>43775.70833</v>
      </c>
      <c r="B819" s="8">
        <f>IFERROR(__xludf.DUMMYFUNCTION("""COMPUTED_VALUE"""),85.4)</f>
        <v>85.4</v>
      </c>
      <c r="C819" s="9">
        <f>IFERROR(__xludf.DUMMYFUNCTION("""COMPUTED_VALUE"""),43775.70833333333)</f>
        <v>43775.70833</v>
      </c>
      <c r="D819" s="8">
        <f>IFERROR(__xludf.DUMMYFUNCTION("""COMPUTED_VALUE"""),85.2)</f>
        <v>85.2</v>
      </c>
      <c r="E819" s="8">
        <f t="shared" si="4"/>
        <v>0.9976580796</v>
      </c>
      <c r="F819" s="10">
        <f t="shared" si="5"/>
        <v>1.002347418</v>
      </c>
      <c r="G819" s="5">
        <f t="shared" si="6"/>
        <v>0</v>
      </c>
      <c r="H819" s="8">
        <f t="shared" si="7"/>
        <v>165.7548976</v>
      </c>
      <c r="J819" s="8" t="str">
        <f t="shared" si="8"/>
        <v/>
      </c>
    </row>
    <row r="820">
      <c r="A820" s="9">
        <f>IFERROR(__xludf.DUMMYFUNCTION("""COMPUTED_VALUE"""),43776.70833333333)</f>
        <v>43776.70833</v>
      </c>
      <c r="B820" s="8">
        <f>IFERROR(__xludf.DUMMYFUNCTION("""COMPUTED_VALUE"""),84.76)</f>
        <v>84.76</v>
      </c>
      <c r="C820" s="9">
        <f>IFERROR(__xludf.DUMMYFUNCTION("""COMPUTED_VALUE"""),43776.70833333333)</f>
        <v>43776.70833</v>
      </c>
      <c r="D820" s="8">
        <f>IFERROR(__xludf.DUMMYFUNCTION("""COMPUTED_VALUE"""),84.5)</f>
        <v>84.5</v>
      </c>
      <c r="E820" s="8">
        <f t="shared" si="4"/>
        <v>0.9969325153</v>
      </c>
      <c r="F820" s="10">
        <f t="shared" si="5"/>
        <v>1.003076923</v>
      </c>
      <c r="G820" s="5">
        <f t="shared" si="6"/>
        <v>0</v>
      </c>
      <c r="H820" s="8">
        <f t="shared" si="7"/>
        <v>165.7548976</v>
      </c>
      <c r="J820" s="8" t="str">
        <f t="shared" si="8"/>
        <v/>
      </c>
    </row>
    <row r="821">
      <c r="A821" s="9">
        <f>IFERROR(__xludf.DUMMYFUNCTION("""COMPUTED_VALUE"""),43777.70833333333)</f>
        <v>43777.70833</v>
      </c>
      <c r="B821" s="8">
        <f>IFERROR(__xludf.DUMMYFUNCTION("""COMPUTED_VALUE"""),87.14)</f>
        <v>87.14</v>
      </c>
      <c r="C821" s="9">
        <f>IFERROR(__xludf.DUMMYFUNCTION("""COMPUTED_VALUE"""),43777.70833333333)</f>
        <v>43777.70833</v>
      </c>
      <c r="D821" s="8">
        <f>IFERROR(__xludf.DUMMYFUNCTION("""COMPUTED_VALUE"""),86.6)</f>
        <v>86.6</v>
      </c>
      <c r="E821" s="8">
        <f t="shared" si="4"/>
        <v>0.9938030755</v>
      </c>
      <c r="F821" s="10">
        <f t="shared" si="5"/>
        <v>1.006235566</v>
      </c>
      <c r="G821" s="5">
        <f t="shared" si="6"/>
        <v>0</v>
      </c>
      <c r="H821" s="8">
        <f t="shared" si="7"/>
        <v>165.7548976</v>
      </c>
      <c r="J821" s="8" t="str">
        <f t="shared" si="8"/>
        <v/>
      </c>
    </row>
    <row r="822">
      <c r="A822" s="9">
        <f>IFERROR(__xludf.DUMMYFUNCTION("""COMPUTED_VALUE"""),43780.70833333333)</f>
        <v>43780.70833</v>
      </c>
      <c r="B822" s="8">
        <f>IFERROR(__xludf.DUMMYFUNCTION("""COMPUTED_VALUE"""),87.56)</f>
        <v>87.56</v>
      </c>
      <c r="C822" s="9">
        <f>IFERROR(__xludf.DUMMYFUNCTION("""COMPUTED_VALUE"""),43780.70833333333)</f>
        <v>43780.70833</v>
      </c>
      <c r="D822" s="8">
        <f>IFERROR(__xludf.DUMMYFUNCTION("""COMPUTED_VALUE"""),87.3)</f>
        <v>87.3</v>
      </c>
      <c r="E822" s="8">
        <f t="shared" si="4"/>
        <v>0.9970306076</v>
      </c>
      <c r="F822" s="10">
        <f t="shared" si="5"/>
        <v>1.002978236</v>
      </c>
      <c r="G822" s="5">
        <f t="shared" si="6"/>
        <v>0</v>
      </c>
      <c r="H822" s="8">
        <f t="shared" si="7"/>
        <v>165.7548976</v>
      </c>
      <c r="J822" s="8" t="str">
        <f t="shared" si="8"/>
        <v/>
      </c>
    </row>
    <row r="823">
      <c r="A823" s="9">
        <f>IFERROR(__xludf.DUMMYFUNCTION("""COMPUTED_VALUE"""),43781.70833333333)</f>
        <v>43781.70833</v>
      </c>
      <c r="B823" s="8">
        <f>IFERROR(__xludf.DUMMYFUNCTION("""COMPUTED_VALUE"""),87.9)</f>
        <v>87.9</v>
      </c>
      <c r="C823" s="9">
        <f>IFERROR(__xludf.DUMMYFUNCTION("""COMPUTED_VALUE"""),43781.70833333333)</f>
        <v>43781.70833</v>
      </c>
      <c r="D823" s="8">
        <f>IFERROR(__xludf.DUMMYFUNCTION("""COMPUTED_VALUE"""),87.6)</f>
        <v>87.6</v>
      </c>
      <c r="E823" s="8">
        <f t="shared" si="4"/>
        <v>0.9965870307</v>
      </c>
      <c r="F823" s="10">
        <f t="shared" si="5"/>
        <v>1.003424658</v>
      </c>
      <c r="G823" s="5">
        <f t="shared" si="6"/>
        <v>0</v>
      </c>
      <c r="H823" s="8">
        <f t="shared" si="7"/>
        <v>165.7548976</v>
      </c>
      <c r="J823" s="8" t="str">
        <f t="shared" si="8"/>
        <v/>
      </c>
    </row>
    <row r="824">
      <c r="A824" s="9">
        <f>IFERROR(__xludf.DUMMYFUNCTION("""COMPUTED_VALUE"""),43782.70833333333)</f>
        <v>43782.70833</v>
      </c>
      <c r="B824" s="8">
        <f>IFERROR(__xludf.DUMMYFUNCTION("""COMPUTED_VALUE"""),87.14)</f>
        <v>87.14</v>
      </c>
      <c r="C824" s="9">
        <f>IFERROR(__xludf.DUMMYFUNCTION("""COMPUTED_VALUE"""),43782.70833333333)</f>
        <v>43782.70833</v>
      </c>
      <c r="D824" s="8">
        <f>IFERROR(__xludf.DUMMYFUNCTION("""COMPUTED_VALUE"""),87.1)</f>
        <v>87.1</v>
      </c>
      <c r="E824" s="8">
        <f t="shared" si="4"/>
        <v>0.9995409686</v>
      </c>
      <c r="F824" s="10">
        <f t="shared" si="5"/>
        <v>1.000459242</v>
      </c>
      <c r="G824" s="5">
        <f t="shared" si="6"/>
        <v>0</v>
      </c>
      <c r="H824" s="8">
        <f t="shared" si="7"/>
        <v>165.7548976</v>
      </c>
      <c r="J824" s="8" t="str">
        <f t="shared" si="8"/>
        <v/>
      </c>
    </row>
    <row r="825">
      <c r="A825" s="9">
        <f>IFERROR(__xludf.DUMMYFUNCTION("""COMPUTED_VALUE"""),43783.70833333333)</f>
        <v>43783.70833</v>
      </c>
      <c r="B825" s="8">
        <f>IFERROR(__xludf.DUMMYFUNCTION("""COMPUTED_VALUE"""),86.22)</f>
        <v>86.22</v>
      </c>
      <c r="C825" s="9">
        <f>IFERROR(__xludf.DUMMYFUNCTION("""COMPUTED_VALUE"""),43783.70833333333)</f>
        <v>43783.70833</v>
      </c>
      <c r="D825" s="8">
        <f>IFERROR(__xludf.DUMMYFUNCTION("""COMPUTED_VALUE"""),86.4)</f>
        <v>86.4</v>
      </c>
      <c r="E825" s="8">
        <f t="shared" si="4"/>
        <v>1.002087683</v>
      </c>
      <c r="F825" s="10">
        <f t="shared" si="5"/>
        <v>0.9979166667</v>
      </c>
      <c r="G825" s="5">
        <f t="shared" si="6"/>
        <v>0</v>
      </c>
      <c r="H825" s="8">
        <f t="shared" si="7"/>
        <v>165.7548976</v>
      </c>
      <c r="J825" s="8" t="str">
        <f t="shared" si="8"/>
        <v/>
      </c>
    </row>
    <row r="826">
      <c r="A826" s="9">
        <f>IFERROR(__xludf.DUMMYFUNCTION("""COMPUTED_VALUE"""),43784.70833333333)</f>
        <v>43784.70833</v>
      </c>
      <c r="B826" s="8">
        <f>IFERROR(__xludf.DUMMYFUNCTION("""COMPUTED_VALUE"""),88.0)</f>
        <v>88</v>
      </c>
      <c r="C826" s="9">
        <f>IFERROR(__xludf.DUMMYFUNCTION("""COMPUTED_VALUE"""),43784.70833333333)</f>
        <v>43784.70833</v>
      </c>
      <c r="D826" s="8">
        <f>IFERROR(__xludf.DUMMYFUNCTION("""COMPUTED_VALUE"""),87.9)</f>
        <v>87.9</v>
      </c>
      <c r="E826" s="8">
        <f t="shared" si="4"/>
        <v>0.9988636364</v>
      </c>
      <c r="F826" s="10">
        <f t="shared" si="5"/>
        <v>1.001137656</v>
      </c>
      <c r="G826" s="5">
        <f t="shared" si="6"/>
        <v>0</v>
      </c>
      <c r="H826" s="8">
        <f t="shared" si="7"/>
        <v>165.7548976</v>
      </c>
      <c r="J826" s="8" t="str">
        <f t="shared" si="8"/>
        <v/>
      </c>
    </row>
    <row r="827">
      <c r="A827" s="9">
        <f>IFERROR(__xludf.DUMMYFUNCTION("""COMPUTED_VALUE"""),43787.70833333333)</f>
        <v>43787.70833</v>
      </c>
      <c r="B827" s="8">
        <f>IFERROR(__xludf.DUMMYFUNCTION("""COMPUTED_VALUE"""),87.48)</f>
        <v>87.48</v>
      </c>
      <c r="C827" s="9">
        <f>IFERROR(__xludf.DUMMYFUNCTION("""COMPUTED_VALUE"""),43787.70833333333)</f>
        <v>43787.70833</v>
      </c>
      <c r="D827" s="8">
        <f>IFERROR(__xludf.DUMMYFUNCTION("""COMPUTED_VALUE"""),87.3)</f>
        <v>87.3</v>
      </c>
      <c r="E827" s="8">
        <f t="shared" si="4"/>
        <v>0.9979423868</v>
      </c>
      <c r="F827" s="10">
        <f t="shared" si="5"/>
        <v>1.002061856</v>
      </c>
      <c r="G827" s="5">
        <f t="shared" si="6"/>
        <v>0</v>
      </c>
      <c r="H827" s="8">
        <f t="shared" si="7"/>
        <v>165.7548976</v>
      </c>
      <c r="J827" s="8" t="str">
        <f t="shared" si="8"/>
        <v/>
      </c>
    </row>
    <row r="828">
      <c r="A828" s="9">
        <f>IFERROR(__xludf.DUMMYFUNCTION("""COMPUTED_VALUE"""),43788.70833333333)</f>
        <v>43788.70833</v>
      </c>
      <c r="B828" s="8">
        <f>IFERROR(__xludf.DUMMYFUNCTION("""COMPUTED_VALUE"""),88.06)</f>
        <v>88.06</v>
      </c>
      <c r="C828" s="9">
        <f>IFERROR(__xludf.DUMMYFUNCTION("""COMPUTED_VALUE"""),43788.70833333333)</f>
        <v>43788.70833</v>
      </c>
      <c r="D828" s="8">
        <f>IFERROR(__xludf.DUMMYFUNCTION("""COMPUTED_VALUE"""),87.9)</f>
        <v>87.9</v>
      </c>
      <c r="E828" s="8">
        <f t="shared" si="4"/>
        <v>0.998183057</v>
      </c>
      <c r="F828" s="10">
        <f t="shared" si="5"/>
        <v>1.00182025</v>
      </c>
      <c r="G828" s="5">
        <f t="shared" si="6"/>
        <v>0</v>
      </c>
      <c r="H828" s="8">
        <f t="shared" si="7"/>
        <v>165.7548976</v>
      </c>
      <c r="J828" s="8" t="str">
        <f t="shared" si="8"/>
        <v/>
      </c>
    </row>
    <row r="829">
      <c r="A829" s="9">
        <f>IFERROR(__xludf.DUMMYFUNCTION("""COMPUTED_VALUE"""),43789.70833333333)</f>
        <v>43789.70833</v>
      </c>
      <c r="B829" s="8">
        <f>IFERROR(__xludf.DUMMYFUNCTION("""COMPUTED_VALUE"""),87.38)</f>
        <v>87.38</v>
      </c>
      <c r="C829" s="9">
        <f>IFERROR(__xludf.DUMMYFUNCTION("""COMPUTED_VALUE"""),43789.70833333333)</f>
        <v>43789.70833</v>
      </c>
      <c r="D829" s="8">
        <f>IFERROR(__xludf.DUMMYFUNCTION("""COMPUTED_VALUE"""),87.1)</f>
        <v>87.1</v>
      </c>
      <c r="E829" s="8">
        <f t="shared" si="4"/>
        <v>0.9967956054</v>
      </c>
      <c r="F829" s="10">
        <f t="shared" si="5"/>
        <v>1.003214696</v>
      </c>
      <c r="G829" s="5">
        <f t="shared" si="6"/>
        <v>0</v>
      </c>
      <c r="H829" s="8">
        <f t="shared" si="7"/>
        <v>165.7548976</v>
      </c>
      <c r="J829" s="8" t="str">
        <f t="shared" si="8"/>
        <v/>
      </c>
    </row>
    <row r="830">
      <c r="A830" s="9">
        <f>IFERROR(__xludf.DUMMYFUNCTION("""COMPUTED_VALUE"""),43790.70833333333)</f>
        <v>43790.70833</v>
      </c>
      <c r="B830" s="8">
        <f>IFERROR(__xludf.DUMMYFUNCTION("""COMPUTED_VALUE"""),86.58)</f>
        <v>86.58</v>
      </c>
      <c r="C830" s="9">
        <f>IFERROR(__xludf.DUMMYFUNCTION("""COMPUTED_VALUE"""),43790.70833333333)</f>
        <v>43790.70833</v>
      </c>
      <c r="D830" s="8">
        <f>IFERROR(__xludf.DUMMYFUNCTION("""COMPUTED_VALUE"""),87.7)</f>
        <v>87.7</v>
      </c>
      <c r="E830" s="8">
        <f t="shared" si="4"/>
        <v>1.012936013</v>
      </c>
      <c r="F830" s="10">
        <f t="shared" si="5"/>
        <v>0.9872291904</v>
      </c>
      <c r="G830" s="5">
        <f t="shared" si="6"/>
        <v>167.8991051</v>
      </c>
      <c r="H830" s="8">
        <f t="shared" si="7"/>
        <v>0</v>
      </c>
      <c r="J830" s="8" t="str">
        <f t="shared" si="8"/>
        <v/>
      </c>
    </row>
    <row r="831">
      <c r="A831" s="9">
        <f>IFERROR(__xludf.DUMMYFUNCTION("""COMPUTED_VALUE"""),43791.70833333333)</f>
        <v>43791.70833</v>
      </c>
      <c r="B831" s="8">
        <f>IFERROR(__xludf.DUMMYFUNCTION("""COMPUTED_VALUE"""),86.26)</f>
        <v>86.26</v>
      </c>
      <c r="C831" s="9">
        <f>IFERROR(__xludf.DUMMYFUNCTION("""COMPUTED_VALUE"""),43791.70833333333)</f>
        <v>43791.70833</v>
      </c>
      <c r="D831" s="8">
        <f>IFERROR(__xludf.DUMMYFUNCTION("""COMPUTED_VALUE"""),86.1)</f>
        <v>86.1</v>
      </c>
      <c r="E831" s="8">
        <f t="shared" si="4"/>
        <v>0.9981451426</v>
      </c>
      <c r="F831" s="10">
        <f t="shared" si="5"/>
        <v>1.001858304</v>
      </c>
      <c r="G831" s="5">
        <f t="shared" si="6"/>
        <v>0</v>
      </c>
      <c r="H831" s="8">
        <f t="shared" si="7"/>
        <v>168.2111127</v>
      </c>
      <c r="J831" s="8" t="str">
        <f t="shared" si="8"/>
        <v/>
      </c>
    </row>
    <row r="832">
      <c r="A832" s="9">
        <f>IFERROR(__xludf.DUMMYFUNCTION("""COMPUTED_VALUE"""),43794.70833333333)</f>
        <v>43794.70833</v>
      </c>
      <c r="B832" s="8">
        <f>IFERROR(__xludf.DUMMYFUNCTION("""COMPUTED_VALUE"""),87.9)</f>
        <v>87.9</v>
      </c>
      <c r="C832" s="9">
        <f>IFERROR(__xludf.DUMMYFUNCTION("""COMPUTED_VALUE"""),43794.70833333333)</f>
        <v>43794.70833</v>
      </c>
      <c r="D832" s="8">
        <f>IFERROR(__xludf.DUMMYFUNCTION("""COMPUTED_VALUE"""),87.6)</f>
        <v>87.6</v>
      </c>
      <c r="E832" s="8">
        <f t="shared" si="4"/>
        <v>0.9965870307</v>
      </c>
      <c r="F832" s="10">
        <f t="shared" si="5"/>
        <v>1.003424658</v>
      </c>
      <c r="G832" s="5">
        <f t="shared" si="6"/>
        <v>0</v>
      </c>
      <c r="H832" s="8">
        <f t="shared" si="7"/>
        <v>168.2111127</v>
      </c>
      <c r="J832" s="8" t="str">
        <f t="shared" si="8"/>
        <v/>
      </c>
    </row>
    <row r="833">
      <c r="A833" s="9">
        <f>IFERROR(__xludf.DUMMYFUNCTION("""COMPUTED_VALUE"""),43795.70833333333)</f>
        <v>43795.70833</v>
      </c>
      <c r="B833" s="8">
        <f>IFERROR(__xludf.DUMMYFUNCTION("""COMPUTED_VALUE"""),87.2)</f>
        <v>87.2</v>
      </c>
      <c r="C833" s="9">
        <f>IFERROR(__xludf.DUMMYFUNCTION("""COMPUTED_VALUE"""),43795.70833333333)</f>
        <v>43795.70833</v>
      </c>
      <c r="D833" s="8">
        <f>IFERROR(__xludf.DUMMYFUNCTION("""COMPUTED_VALUE"""),87.0)</f>
        <v>87</v>
      </c>
      <c r="E833" s="8">
        <f t="shared" si="4"/>
        <v>0.997706422</v>
      </c>
      <c r="F833" s="10">
        <f t="shared" si="5"/>
        <v>1.002298851</v>
      </c>
      <c r="G833" s="5">
        <f t="shared" si="6"/>
        <v>0</v>
      </c>
      <c r="H833" s="8">
        <f t="shared" si="7"/>
        <v>168.2111127</v>
      </c>
      <c r="J833" s="8" t="str">
        <f t="shared" si="8"/>
        <v/>
      </c>
    </row>
    <row r="834">
      <c r="A834" s="9">
        <f>IFERROR(__xludf.DUMMYFUNCTION("""COMPUTED_VALUE"""),43796.70833333333)</f>
        <v>43796.70833</v>
      </c>
      <c r="B834" s="8">
        <f>IFERROR(__xludf.DUMMYFUNCTION("""COMPUTED_VALUE"""),86.96)</f>
        <v>86.96</v>
      </c>
      <c r="C834" s="9">
        <f>IFERROR(__xludf.DUMMYFUNCTION("""COMPUTED_VALUE"""),43796.70833333333)</f>
        <v>43796.70833</v>
      </c>
      <c r="D834" s="8">
        <f>IFERROR(__xludf.DUMMYFUNCTION("""COMPUTED_VALUE"""),86.9)</f>
        <v>86.9</v>
      </c>
      <c r="E834" s="8">
        <f t="shared" si="4"/>
        <v>0.9993100276</v>
      </c>
      <c r="F834" s="10">
        <f t="shared" si="5"/>
        <v>1.000690449</v>
      </c>
      <c r="G834" s="5">
        <f t="shared" si="6"/>
        <v>0</v>
      </c>
      <c r="H834" s="8">
        <f t="shared" si="7"/>
        <v>168.2111127</v>
      </c>
      <c r="J834" s="8" t="str">
        <f t="shared" si="8"/>
        <v/>
      </c>
    </row>
    <row r="835">
      <c r="A835" s="9">
        <f>IFERROR(__xludf.DUMMYFUNCTION("""COMPUTED_VALUE"""),43797.70833333333)</f>
        <v>43797.70833</v>
      </c>
      <c r="B835" s="8">
        <f>IFERROR(__xludf.DUMMYFUNCTION("""COMPUTED_VALUE"""),87.08)</f>
        <v>87.08</v>
      </c>
      <c r="C835" s="9">
        <f>IFERROR(__xludf.DUMMYFUNCTION("""COMPUTED_VALUE"""),43797.70833333333)</f>
        <v>43797.70833</v>
      </c>
      <c r="D835" s="8">
        <f>IFERROR(__xludf.DUMMYFUNCTION("""COMPUTED_VALUE"""),87.0)</f>
        <v>87</v>
      </c>
      <c r="E835" s="8">
        <f t="shared" si="4"/>
        <v>0.9990813045</v>
      </c>
      <c r="F835" s="10">
        <f t="shared" si="5"/>
        <v>1.00091954</v>
      </c>
      <c r="G835" s="5">
        <f t="shared" si="6"/>
        <v>0</v>
      </c>
      <c r="H835" s="8">
        <f t="shared" si="7"/>
        <v>168.2111127</v>
      </c>
      <c r="J835" s="8" t="str">
        <f t="shared" si="8"/>
        <v/>
      </c>
    </row>
    <row r="836">
      <c r="A836" s="9">
        <f>IFERROR(__xludf.DUMMYFUNCTION("""COMPUTED_VALUE"""),43798.70833333333)</f>
        <v>43798.70833</v>
      </c>
      <c r="B836" s="8">
        <f>IFERROR(__xludf.DUMMYFUNCTION("""COMPUTED_VALUE"""),86.3)</f>
        <v>86.3</v>
      </c>
      <c r="C836" s="9">
        <f>IFERROR(__xludf.DUMMYFUNCTION("""COMPUTED_VALUE"""),43798.70833333333)</f>
        <v>43798.70833</v>
      </c>
      <c r="D836" s="8">
        <f>IFERROR(__xludf.DUMMYFUNCTION("""COMPUTED_VALUE"""),86.0)</f>
        <v>86</v>
      </c>
      <c r="E836" s="8">
        <f t="shared" si="4"/>
        <v>0.9965237543</v>
      </c>
      <c r="F836" s="10">
        <f t="shared" si="5"/>
        <v>1.003488372</v>
      </c>
      <c r="G836" s="5">
        <f t="shared" si="6"/>
        <v>0</v>
      </c>
      <c r="H836" s="8">
        <f t="shared" si="7"/>
        <v>168.2111127</v>
      </c>
      <c r="J836" s="8" t="str">
        <f t="shared" si="8"/>
        <v/>
      </c>
    </row>
    <row r="837">
      <c r="A837" s="9">
        <f>IFERROR(__xludf.DUMMYFUNCTION("""COMPUTED_VALUE"""),43801.70833333333)</f>
        <v>43801.70833</v>
      </c>
      <c r="B837" s="8">
        <f>IFERROR(__xludf.DUMMYFUNCTION("""COMPUTED_VALUE"""),85.42)</f>
        <v>85.42</v>
      </c>
      <c r="C837" s="9">
        <f>IFERROR(__xludf.DUMMYFUNCTION("""COMPUTED_VALUE"""),43801.70833333333)</f>
        <v>43801.70833</v>
      </c>
      <c r="D837" s="8">
        <f>IFERROR(__xludf.DUMMYFUNCTION("""COMPUTED_VALUE"""),85.6)</f>
        <v>85.6</v>
      </c>
      <c r="E837" s="8">
        <f t="shared" si="4"/>
        <v>1.002107235</v>
      </c>
      <c r="F837" s="10">
        <f t="shared" si="5"/>
        <v>0.9978971963</v>
      </c>
      <c r="G837" s="5">
        <f t="shared" si="6"/>
        <v>0</v>
      </c>
      <c r="H837" s="8">
        <f t="shared" si="7"/>
        <v>168.2111127</v>
      </c>
      <c r="J837" s="8" t="str">
        <f t="shared" si="8"/>
        <v/>
      </c>
    </row>
    <row r="838">
      <c r="A838" s="9">
        <f>IFERROR(__xludf.DUMMYFUNCTION("""COMPUTED_VALUE"""),43802.70833333333)</f>
        <v>43802.70833</v>
      </c>
      <c r="B838" s="8">
        <f>IFERROR(__xludf.DUMMYFUNCTION("""COMPUTED_VALUE"""),87.34)</f>
        <v>87.34</v>
      </c>
      <c r="C838" s="9">
        <f>IFERROR(__xludf.DUMMYFUNCTION("""COMPUTED_VALUE"""),43802.70833333333)</f>
        <v>43802.70833</v>
      </c>
      <c r="D838" s="8">
        <f>IFERROR(__xludf.DUMMYFUNCTION("""COMPUTED_VALUE"""),87.5)</f>
        <v>87.5</v>
      </c>
      <c r="E838" s="8">
        <f t="shared" si="4"/>
        <v>1.001831921</v>
      </c>
      <c r="F838" s="10">
        <f t="shared" si="5"/>
        <v>0.9981714286</v>
      </c>
      <c r="G838" s="5">
        <f t="shared" si="6"/>
        <v>0</v>
      </c>
      <c r="H838" s="8">
        <f t="shared" si="7"/>
        <v>168.2111127</v>
      </c>
      <c r="J838" s="8" t="str">
        <f t="shared" si="8"/>
        <v/>
      </c>
    </row>
    <row r="839">
      <c r="A839" s="9">
        <f>IFERROR(__xludf.DUMMYFUNCTION("""COMPUTED_VALUE"""),43803.70833333333)</f>
        <v>43803.70833</v>
      </c>
      <c r="B839" s="8">
        <f>IFERROR(__xludf.DUMMYFUNCTION("""COMPUTED_VALUE"""),88.14)</f>
        <v>88.14</v>
      </c>
      <c r="C839" s="9">
        <f>IFERROR(__xludf.DUMMYFUNCTION("""COMPUTED_VALUE"""),43803.70833333333)</f>
        <v>43803.70833</v>
      </c>
      <c r="D839" s="8">
        <f>IFERROR(__xludf.DUMMYFUNCTION("""COMPUTED_VALUE"""),87.7)</f>
        <v>87.7</v>
      </c>
      <c r="E839" s="8">
        <f t="shared" si="4"/>
        <v>0.9950079419</v>
      </c>
      <c r="F839" s="10">
        <f t="shared" si="5"/>
        <v>1.005017104</v>
      </c>
      <c r="G839" s="5">
        <f t="shared" si="6"/>
        <v>0</v>
      </c>
      <c r="H839" s="8">
        <f t="shared" si="7"/>
        <v>168.2111127</v>
      </c>
      <c r="J839" s="8" t="str">
        <f t="shared" si="8"/>
        <v/>
      </c>
    </row>
    <row r="840">
      <c r="A840" s="9">
        <f>IFERROR(__xludf.DUMMYFUNCTION("""COMPUTED_VALUE"""),43804.70833333333)</f>
        <v>43804.70833</v>
      </c>
      <c r="B840" s="8">
        <f>IFERROR(__xludf.DUMMYFUNCTION("""COMPUTED_VALUE"""),86.84)</f>
        <v>86.84</v>
      </c>
      <c r="C840" s="9">
        <f>IFERROR(__xludf.DUMMYFUNCTION("""COMPUTED_VALUE"""),43804.70833333333)</f>
        <v>43804.70833</v>
      </c>
      <c r="D840" s="8">
        <f>IFERROR(__xludf.DUMMYFUNCTION("""COMPUTED_VALUE"""),87.4)</f>
        <v>87.4</v>
      </c>
      <c r="E840" s="8">
        <f t="shared" si="4"/>
        <v>1.006448641</v>
      </c>
      <c r="F840" s="10">
        <f t="shared" si="5"/>
        <v>0.9935926773</v>
      </c>
      <c r="G840" s="5">
        <f t="shared" si="6"/>
        <v>0</v>
      </c>
      <c r="H840" s="8">
        <f t="shared" si="7"/>
        <v>168.2111127</v>
      </c>
      <c r="J840" s="8" t="str">
        <f t="shared" si="8"/>
        <v/>
      </c>
    </row>
    <row r="841">
      <c r="A841" s="9">
        <f>IFERROR(__xludf.DUMMYFUNCTION("""COMPUTED_VALUE"""),43805.70833333333)</f>
        <v>43805.70833</v>
      </c>
      <c r="B841" s="8">
        <f>IFERROR(__xludf.DUMMYFUNCTION("""COMPUTED_VALUE"""),87.62)</f>
        <v>87.62</v>
      </c>
      <c r="C841" s="9">
        <f>IFERROR(__xludf.DUMMYFUNCTION("""COMPUTED_VALUE"""),43805.70833333333)</f>
        <v>43805.70833</v>
      </c>
      <c r="D841" s="8">
        <f>IFERROR(__xludf.DUMMYFUNCTION("""COMPUTED_VALUE"""),87.3)</f>
        <v>87.3</v>
      </c>
      <c r="E841" s="8">
        <f t="shared" si="4"/>
        <v>0.9963478658</v>
      </c>
      <c r="F841" s="10">
        <f t="shared" si="5"/>
        <v>1.003665521</v>
      </c>
      <c r="G841" s="5">
        <f t="shared" si="6"/>
        <v>0</v>
      </c>
      <c r="H841" s="8">
        <f t="shared" si="7"/>
        <v>168.2111127</v>
      </c>
      <c r="J841" s="8" t="str">
        <f t="shared" si="8"/>
        <v/>
      </c>
    </row>
    <row r="842">
      <c r="A842" s="9">
        <f>IFERROR(__xludf.DUMMYFUNCTION("""COMPUTED_VALUE"""),43808.70833333333)</f>
        <v>43808.70833</v>
      </c>
      <c r="B842" s="8">
        <f>IFERROR(__xludf.DUMMYFUNCTION("""COMPUTED_VALUE"""),87.28)</f>
        <v>87.28</v>
      </c>
      <c r="C842" s="9">
        <f>IFERROR(__xludf.DUMMYFUNCTION("""COMPUTED_VALUE"""),43808.70833333333)</f>
        <v>43808.70833</v>
      </c>
      <c r="D842" s="8">
        <f>IFERROR(__xludf.DUMMYFUNCTION("""COMPUTED_VALUE"""),87.2)</f>
        <v>87.2</v>
      </c>
      <c r="E842" s="8">
        <f t="shared" si="4"/>
        <v>0.9990834097</v>
      </c>
      <c r="F842" s="10">
        <f t="shared" si="5"/>
        <v>1.000917431</v>
      </c>
      <c r="G842" s="5">
        <f t="shared" si="6"/>
        <v>0</v>
      </c>
      <c r="H842" s="8">
        <f t="shared" si="7"/>
        <v>168.2111127</v>
      </c>
      <c r="J842" s="8" t="str">
        <f t="shared" si="8"/>
        <v/>
      </c>
    </row>
    <row r="843">
      <c r="A843" s="9">
        <f>IFERROR(__xludf.DUMMYFUNCTION("""COMPUTED_VALUE"""),43809.70833333333)</f>
        <v>43809.70833</v>
      </c>
      <c r="B843" s="8">
        <f>IFERROR(__xludf.DUMMYFUNCTION("""COMPUTED_VALUE"""),86.16)</f>
        <v>86.16</v>
      </c>
      <c r="C843" s="9">
        <f>IFERROR(__xludf.DUMMYFUNCTION("""COMPUTED_VALUE"""),43809.70833333333)</f>
        <v>43809.70833</v>
      </c>
      <c r="D843" s="8">
        <f>IFERROR(__xludf.DUMMYFUNCTION("""COMPUTED_VALUE"""),86.1)</f>
        <v>86.1</v>
      </c>
      <c r="E843" s="8">
        <f t="shared" si="4"/>
        <v>0.9993036212</v>
      </c>
      <c r="F843" s="10">
        <f t="shared" si="5"/>
        <v>1.000696864</v>
      </c>
      <c r="G843" s="5">
        <f t="shared" si="6"/>
        <v>0</v>
      </c>
      <c r="H843" s="8">
        <f t="shared" si="7"/>
        <v>168.2111127</v>
      </c>
      <c r="J843" s="8" t="str">
        <f t="shared" si="8"/>
        <v/>
      </c>
    </row>
    <row r="844">
      <c r="A844" s="9">
        <f>IFERROR(__xludf.DUMMYFUNCTION("""COMPUTED_VALUE"""),43810.70833333333)</f>
        <v>43810.70833</v>
      </c>
      <c r="B844" s="8">
        <f>IFERROR(__xludf.DUMMYFUNCTION("""COMPUTED_VALUE"""),85.26)</f>
        <v>85.26</v>
      </c>
      <c r="C844" s="9">
        <f>IFERROR(__xludf.DUMMYFUNCTION("""COMPUTED_VALUE"""),43810.70833333333)</f>
        <v>43810.70833</v>
      </c>
      <c r="D844" s="8">
        <f>IFERROR(__xludf.DUMMYFUNCTION("""COMPUTED_VALUE"""),85.9)</f>
        <v>85.9</v>
      </c>
      <c r="E844" s="8">
        <f t="shared" si="4"/>
        <v>1.007506451</v>
      </c>
      <c r="F844" s="10">
        <f t="shared" si="5"/>
        <v>0.9925494761</v>
      </c>
      <c r="G844" s="5">
        <f t="shared" si="6"/>
        <v>0</v>
      </c>
      <c r="H844" s="8">
        <f t="shared" si="7"/>
        <v>168.2111127</v>
      </c>
      <c r="J844" s="8" t="str">
        <f t="shared" si="8"/>
        <v/>
      </c>
    </row>
    <row r="845">
      <c r="A845" s="9">
        <f>IFERROR(__xludf.DUMMYFUNCTION("""COMPUTED_VALUE"""),43811.70833333333)</f>
        <v>43811.70833</v>
      </c>
      <c r="B845" s="8">
        <f>IFERROR(__xludf.DUMMYFUNCTION("""COMPUTED_VALUE"""),85.56)</f>
        <v>85.56</v>
      </c>
      <c r="C845" s="9">
        <f>IFERROR(__xludf.DUMMYFUNCTION("""COMPUTED_VALUE"""),43811.70833333333)</f>
        <v>43811.70833</v>
      </c>
      <c r="D845" s="8">
        <f>IFERROR(__xludf.DUMMYFUNCTION("""COMPUTED_VALUE"""),86.1)</f>
        <v>86.1</v>
      </c>
      <c r="E845" s="8">
        <f t="shared" si="4"/>
        <v>1.00631136</v>
      </c>
      <c r="F845" s="10">
        <f t="shared" si="5"/>
        <v>0.993728223</v>
      </c>
      <c r="G845" s="5">
        <f t="shared" si="6"/>
        <v>0</v>
      </c>
      <c r="H845" s="8">
        <f t="shared" si="7"/>
        <v>168.2111127</v>
      </c>
      <c r="J845" s="8" t="str">
        <f t="shared" si="8"/>
        <v/>
      </c>
    </row>
    <row r="846">
      <c r="A846" s="9">
        <f>IFERROR(__xludf.DUMMYFUNCTION("""COMPUTED_VALUE"""),43812.70833333333)</f>
        <v>43812.70833</v>
      </c>
      <c r="B846" s="8">
        <f>IFERROR(__xludf.DUMMYFUNCTION("""COMPUTED_VALUE"""),85.04)</f>
        <v>85.04</v>
      </c>
      <c r="C846" s="9">
        <f>IFERROR(__xludf.DUMMYFUNCTION("""COMPUTED_VALUE"""),43812.70833333333)</f>
        <v>43812.70833</v>
      </c>
      <c r="D846" s="8">
        <f>IFERROR(__xludf.DUMMYFUNCTION("""COMPUTED_VALUE"""),85.5)</f>
        <v>85.5</v>
      </c>
      <c r="E846" s="8">
        <f t="shared" si="4"/>
        <v>1.005409219</v>
      </c>
      <c r="F846" s="10">
        <f t="shared" si="5"/>
        <v>0.994619883</v>
      </c>
      <c r="G846" s="5">
        <f t="shared" si="6"/>
        <v>0</v>
      </c>
      <c r="H846" s="8">
        <f t="shared" si="7"/>
        <v>168.2111127</v>
      </c>
      <c r="J846" s="8" t="str">
        <f t="shared" si="8"/>
        <v/>
      </c>
    </row>
    <row r="847">
      <c r="A847" s="9">
        <f>IFERROR(__xludf.DUMMYFUNCTION("""COMPUTED_VALUE"""),43815.70833333333)</f>
        <v>43815.70833</v>
      </c>
      <c r="B847" s="8">
        <f>IFERROR(__xludf.DUMMYFUNCTION("""COMPUTED_VALUE"""),86.94)</f>
        <v>86.94</v>
      </c>
      <c r="C847" s="9">
        <f>IFERROR(__xludf.DUMMYFUNCTION("""COMPUTED_VALUE"""),43815.70833333333)</f>
        <v>43815.70833</v>
      </c>
      <c r="D847" s="8">
        <f>IFERROR(__xludf.DUMMYFUNCTION("""COMPUTED_VALUE"""),87.6)</f>
        <v>87.6</v>
      </c>
      <c r="E847" s="8">
        <f t="shared" si="4"/>
        <v>1.007591442</v>
      </c>
      <c r="F847" s="10">
        <f t="shared" si="5"/>
        <v>0.9924657534</v>
      </c>
      <c r="G847" s="5">
        <f t="shared" si="6"/>
        <v>0</v>
      </c>
      <c r="H847" s="8">
        <f t="shared" si="7"/>
        <v>168.2111127</v>
      </c>
      <c r="J847" s="8" t="str">
        <f t="shared" si="8"/>
        <v/>
      </c>
    </row>
    <row r="848">
      <c r="A848" s="9">
        <f>IFERROR(__xludf.DUMMYFUNCTION("""COMPUTED_VALUE"""),43816.70833333333)</f>
        <v>43816.70833</v>
      </c>
      <c r="B848" s="8">
        <f>IFERROR(__xludf.DUMMYFUNCTION("""COMPUTED_VALUE"""),86.94)</f>
        <v>86.94</v>
      </c>
      <c r="C848" s="9">
        <f>IFERROR(__xludf.DUMMYFUNCTION("""COMPUTED_VALUE"""),43816.70833333333)</f>
        <v>43816.70833</v>
      </c>
      <c r="D848" s="8">
        <f>IFERROR(__xludf.DUMMYFUNCTION("""COMPUTED_VALUE"""),87.9)</f>
        <v>87.9</v>
      </c>
      <c r="E848" s="8">
        <f t="shared" si="4"/>
        <v>1.011042098</v>
      </c>
      <c r="F848" s="10">
        <f t="shared" si="5"/>
        <v>0.9890784983</v>
      </c>
      <c r="G848" s="5">
        <f t="shared" si="6"/>
        <v>170.0685163</v>
      </c>
      <c r="H848" s="8">
        <f t="shared" si="7"/>
        <v>0</v>
      </c>
      <c r="J848" s="8" t="str">
        <f t="shared" si="8"/>
        <v/>
      </c>
    </row>
    <row r="849">
      <c r="A849" s="9">
        <f>IFERROR(__xludf.DUMMYFUNCTION("""COMPUTED_VALUE"""),43817.70833333333)</f>
        <v>43817.70833</v>
      </c>
      <c r="B849" s="8">
        <f>IFERROR(__xludf.DUMMYFUNCTION("""COMPUTED_VALUE"""),86.4)</f>
        <v>86.4</v>
      </c>
      <c r="C849" s="9">
        <f>IFERROR(__xludf.DUMMYFUNCTION("""COMPUTED_VALUE"""),43817.70833333333)</f>
        <v>43817.70833</v>
      </c>
      <c r="D849" s="8">
        <f>IFERROR(__xludf.DUMMYFUNCTION("""COMPUTED_VALUE"""),86.9)</f>
        <v>86.9</v>
      </c>
      <c r="E849" s="8">
        <f t="shared" si="4"/>
        <v>1.005787037</v>
      </c>
      <c r="F849" s="10">
        <f t="shared" si="5"/>
        <v>0.9942462601</v>
      </c>
      <c r="G849" s="5">
        <f t="shared" si="6"/>
        <v>170.0685163</v>
      </c>
      <c r="H849" s="8">
        <f t="shared" si="7"/>
        <v>0</v>
      </c>
      <c r="J849" s="8" t="str">
        <f t="shared" si="8"/>
        <v/>
      </c>
    </row>
    <row r="850">
      <c r="A850" s="9">
        <f>IFERROR(__xludf.DUMMYFUNCTION("""COMPUTED_VALUE"""),43818.70833333333)</f>
        <v>43818.70833</v>
      </c>
      <c r="B850" s="8">
        <f>IFERROR(__xludf.DUMMYFUNCTION("""COMPUTED_VALUE"""),83.0)</f>
        <v>83</v>
      </c>
      <c r="C850" s="9">
        <f>IFERROR(__xludf.DUMMYFUNCTION("""COMPUTED_VALUE"""),43818.70833333333)</f>
        <v>43818.70833</v>
      </c>
      <c r="D850" s="8">
        <f>IFERROR(__xludf.DUMMYFUNCTION("""COMPUTED_VALUE"""),84.6)</f>
        <v>84.6</v>
      </c>
      <c r="E850" s="8">
        <f t="shared" si="4"/>
        <v>1.019277108</v>
      </c>
      <c r="F850" s="10">
        <f t="shared" si="5"/>
        <v>0.9810874704</v>
      </c>
      <c r="G850" s="5">
        <f t="shared" si="6"/>
        <v>170.0685163</v>
      </c>
      <c r="H850" s="8">
        <f t="shared" si="7"/>
        <v>0</v>
      </c>
      <c r="J850" s="8" t="str">
        <f t="shared" si="8"/>
        <v/>
      </c>
    </row>
    <row r="851">
      <c r="A851" s="9">
        <f>IFERROR(__xludf.DUMMYFUNCTION("""COMPUTED_VALUE"""),43819.70833333333)</f>
        <v>43819.70833</v>
      </c>
      <c r="B851" s="8">
        <f>IFERROR(__xludf.DUMMYFUNCTION("""COMPUTED_VALUE"""),82.72)</f>
        <v>82.72</v>
      </c>
      <c r="C851" s="9">
        <f>IFERROR(__xludf.DUMMYFUNCTION("""COMPUTED_VALUE"""),43819.70833333333)</f>
        <v>43819.70833</v>
      </c>
      <c r="D851" s="8">
        <f>IFERROR(__xludf.DUMMYFUNCTION("""COMPUTED_VALUE"""),85.5)</f>
        <v>85.5</v>
      </c>
      <c r="E851" s="8">
        <f t="shared" si="4"/>
        <v>1.03360735</v>
      </c>
      <c r="F851" s="10">
        <f t="shared" si="5"/>
        <v>0.9674853801</v>
      </c>
      <c r="G851" s="5">
        <f t="shared" si="6"/>
        <v>170.0685163</v>
      </c>
      <c r="H851" s="8">
        <f t="shared" si="7"/>
        <v>0</v>
      </c>
      <c r="J851" s="8" t="str">
        <f t="shared" si="8"/>
        <v/>
      </c>
    </row>
    <row r="852">
      <c r="A852" s="9">
        <f>IFERROR(__xludf.DUMMYFUNCTION("""COMPUTED_VALUE"""),43822.70833333333)</f>
        <v>43822.70833</v>
      </c>
      <c r="B852" s="8">
        <f>IFERROR(__xludf.DUMMYFUNCTION("""COMPUTED_VALUE"""),83.06)</f>
        <v>83.06</v>
      </c>
      <c r="C852" s="9">
        <f>IFERROR(__xludf.DUMMYFUNCTION("""COMPUTED_VALUE"""),43822.70833333333)</f>
        <v>43822.70833</v>
      </c>
      <c r="D852" s="8">
        <f>IFERROR(__xludf.DUMMYFUNCTION("""COMPUTED_VALUE"""),86.3)</f>
        <v>86.3</v>
      </c>
      <c r="E852" s="8">
        <f t="shared" si="4"/>
        <v>1.039007946</v>
      </c>
      <c r="F852" s="10">
        <f t="shared" si="5"/>
        <v>0.9624565469</v>
      </c>
      <c r="G852" s="5">
        <f t="shared" si="6"/>
        <v>170.0685163</v>
      </c>
      <c r="H852" s="8">
        <f t="shared" si="7"/>
        <v>0</v>
      </c>
      <c r="J852" s="8" t="str">
        <f t="shared" si="8"/>
        <v/>
      </c>
    </row>
    <row r="853">
      <c r="A853" s="9">
        <f>IFERROR(__xludf.DUMMYFUNCTION("""COMPUTED_VALUE"""),43826.70833333333)</f>
        <v>43826.70833</v>
      </c>
      <c r="B853" s="8">
        <f>IFERROR(__xludf.DUMMYFUNCTION("""COMPUTED_VALUE"""),83.02)</f>
        <v>83.02</v>
      </c>
      <c r="C853" s="9">
        <f>IFERROR(__xludf.DUMMYFUNCTION("""COMPUTED_VALUE"""),43826.70833333333)</f>
        <v>43826.70833</v>
      </c>
      <c r="D853" s="8">
        <f>IFERROR(__xludf.DUMMYFUNCTION("""COMPUTED_VALUE"""),87.4)</f>
        <v>87.4</v>
      </c>
      <c r="E853" s="8">
        <f t="shared" si="4"/>
        <v>1.052758371</v>
      </c>
      <c r="F853" s="10">
        <f t="shared" si="5"/>
        <v>0.9498855835</v>
      </c>
      <c r="G853" s="5">
        <f t="shared" si="6"/>
        <v>170.0685163</v>
      </c>
      <c r="H853" s="8">
        <f t="shared" si="7"/>
        <v>0</v>
      </c>
      <c r="J853" s="8" t="str">
        <f t="shared" si="8"/>
        <v/>
      </c>
    </row>
    <row r="854">
      <c r="A854" s="9">
        <f>IFERROR(__xludf.DUMMYFUNCTION("""COMPUTED_VALUE"""),43829.70833333333)</f>
        <v>43829.70833</v>
      </c>
      <c r="B854" s="8">
        <f>IFERROR(__xludf.DUMMYFUNCTION("""COMPUTED_VALUE"""),81.56)</f>
        <v>81.56</v>
      </c>
      <c r="C854" s="9">
        <f>IFERROR(__xludf.DUMMYFUNCTION("""COMPUTED_VALUE"""),43829.70833333333)</f>
        <v>43829.70833</v>
      </c>
      <c r="D854" s="8">
        <f>IFERROR(__xludf.DUMMYFUNCTION("""COMPUTED_VALUE"""),85.4)</f>
        <v>85.4</v>
      </c>
      <c r="E854" s="8">
        <f t="shared" si="4"/>
        <v>1.047081903</v>
      </c>
      <c r="F854" s="10">
        <f t="shared" si="5"/>
        <v>0.9550351288</v>
      </c>
      <c r="G854" s="5">
        <f t="shared" si="6"/>
        <v>170.0685163</v>
      </c>
      <c r="H854" s="8">
        <f t="shared" si="7"/>
        <v>0</v>
      </c>
      <c r="J854" s="8" t="str">
        <f t="shared" si="8"/>
        <v/>
      </c>
    </row>
    <row r="855">
      <c r="A855" s="9">
        <f>IFERROR(__xludf.DUMMYFUNCTION("""COMPUTED_VALUE"""),43832.70833333333)</f>
        <v>43832.70833</v>
      </c>
      <c r="B855" s="8">
        <f>IFERROR(__xludf.DUMMYFUNCTION("""COMPUTED_VALUE"""),84.0)</f>
        <v>84</v>
      </c>
      <c r="C855" s="9">
        <f>IFERROR(__xludf.DUMMYFUNCTION("""COMPUTED_VALUE"""),43832.70833333333)</f>
        <v>43832.70833</v>
      </c>
      <c r="D855" s="8">
        <f>IFERROR(__xludf.DUMMYFUNCTION("""COMPUTED_VALUE"""),87.3)</f>
        <v>87.3</v>
      </c>
      <c r="E855" s="8">
        <f t="shared" si="4"/>
        <v>1.039285714</v>
      </c>
      <c r="F855" s="10">
        <f t="shared" si="5"/>
        <v>0.9621993127</v>
      </c>
      <c r="G855" s="5">
        <f t="shared" si="6"/>
        <v>170.0685163</v>
      </c>
      <c r="H855" s="8">
        <f t="shared" si="7"/>
        <v>0</v>
      </c>
      <c r="J855" s="8" t="str">
        <f t="shared" si="8"/>
        <v/>
      </c>
    </row>
    <row r="856">
      <c r="A856" s="9">
        <f>IFERROR(__xludf.DUMMYFUNCTION("""COMPUTED_VALUE"""),43833.70833333333)</f>
        <v>43833.70833</v>
      </c>
      <c r="B856" s="8">
        <f>IFERROR(__xludf.DUMMYFUNCTION("""COMPUTED_VALUE"""),82.54)</f>
        <v>82.54</v>
      </c>
      <c r="C856" s="9">
        <f>IFERROR(__xludf.DUMMYFUNCTION("""COMPUTED_VALUE"""),43833.70833333333)</f>
        <v>43833.70833</v>
      </c>
      <c r="D856" s="8">
        <f>IFERROR(__xludf.DUMMYFUNCTION("""COMPUTED_VALUE"""),86.3)</f>
        <v>86.3</v>
      </c>
      <c r="E856" s="8">
        <f t="shared" si="4"/>
        <v>1.045553671</v>
      </c>
      <c r="F856" s="10">
        <f t="shared" si="5"/>
        <v>0.9564310545</v>
      </c>
      <c r="G856" s="5">
        <f t="shared" si="6"/>
        <v>170.0685163</v>
      </c>
      <c r="H856" s="8">
        <f t="shared" si="7"/>
        <v>0</v>
      </c>
      <c r="J856" s="8" t="str">
        <f t="shared" si="8"/>
        <v/>
      </c>
    </row>
    <row r="857">
      <c r="A857" s="9">
        <f>IFERROR(__xludf.DUMMYFUNCTION("""COMPUTED_VALUE"""),43837.70833333333)</f>
        <v>43837.70833</v>
      </c>
      <c r="B857" s="8">
        <f>IFERROR(__xludf.DUMMYFUNCTION("""COMPUTED_VALUE"""),83.52)</f>
        <v>83.52</v>
      </c>
      <c r="C857" s="9">
        <f>IFERROR(__xludf.DUMMYFUNCTION("""COMPUTED_VALUE"""),43837.70833333333)</f>
        <v>43837.70833</v>
      </c>
      <c r="D857" s="8">
        <f>IFERROR(__xludf.DUMMYFUNCTION("""COMPUTED_VALUE"""),86.1)</f>
        <v>86.1</v>
      </c>
      <c r="E857" s="8">
        <f t="shared" si="4"/>
        <v>1.030890805</v>
      </c>
      <c r="F857" s="10">
        <f t="shared" si="5"/>
        <v>0.9700348432</v>
      </c>
      <c r="G857" s="5">
        <f t="shared" si="6"/>
        <v>170.0685163</v>
      </c>
      <c r="H857" s="8">
        <f t="shared" si="7"/>
        <v>0</v>
      </c>
      <c r="J857" s="8" t="str">
        <f t="shared" si="8"/>
        <v/>
      </c>
    </row>
    <row r="858">
      <c r="A858" s="9">
        <f>IFERROR(__xludf.DUMMYFUNCTION("""COMPUTED_VALUE"""),43838.70833333333)</f>
        <v>43838.70833</v>
      </c>
      <c r="B858" s="8">
        <f>IFERROR(__xludf.DUMMYFUNCTION("""COMPUTED_VALUE"""),83.78)</f>
        <v>83.78</v>
      </c>
      <c r="C858" s="9">
        <f>IFERROR(__xludf.DUMMYFUNCTION("""COMPUTED_VALUE"""),43838.70833333333)</f>
        <v>43838.70833</v>
      </c>
      <c r="D858" s="8">
        <f>IFERROR(__xludf.DUMMYFUNCTION("""COMPUTED_VALUE"""),85.9)</f>
        <v>85.9</v>
      </c>
      <c r="E858" s="8">
        <f t="shared" si="4"/>
        <v>1.025304369</v>
      </c>
      <c r="F858" s="10">
        <f t="shared" si="5"/>
        <v>0.9753201397</v>
      </c>
      <c r="G858" s="5">
        <f t="shared" si="6"/>
        <v>170.0685163</v>
      </c>
      <c r="H858" s="8">
        <f t="shared" si="7"/>
        <v>0</v>
      </c>
      <c r="J858" s="8" t="str">
        <f t="shared" si="8"/>
        <v/>
      </c>
    </row>
    <row r="859">
      <c r="A859" s="9">
        <f>IFERROR(__xludf.DUMMYFUNCTION("""COMPUTED_VALUE"""),43839.70833333333)</f>
        <v>43839.70833</v>
      </c>
      <c r="B859" s="8">
        <f>IFERROR(__xludf.DUMMYFUNCTION("""COMPUTED_VALUE"""),84.04)</f>
        <v>84.04</v>
      </c>
      <c r="C859" s="9">
        <f>IFERROR(__xludf.DUMMYFUNCTION("""COMPUTED_VALUE"""),43839.70833333333)</f>
        <v>43839.70833</v>
      </c>
      <c r="D859" s="8">
        <f>IFERROR(__xludf.DUMMYFUNCTION("""COMPUTED_VALUE"""),86.7)</f>
        <v>86.7</v>
      </c>
      <c r="E859" s="8">
        <f t="shared" si="4"/>
        <v>1.031651594</v>
      </c>
      <c r="F859" s="10">
        <f t="shared" si="5"/>
        <v>0.9693194925</v>
      </c>
      <c r="G859" s="5">
        <f t="shared" si="6"/>
        <v>170.0685163</v>
      </c>
      <c r="H859" s="8">
        <f t="shared" si="7"/>
        <v>0</v>
      </c>
      <c r="J859" s="8" t="str">
        <f t="shared" si="8"/>
        <v/>
      </c>
    </row>
    <row r="860">
      <c r="A860" s="9">
        <f>IFERROR(__xludf.DUMMYFUNCTION("""COMPUTED_VALUE"""),43840.70833333333)</f>
        <v>43840.70833</v>
      </c>
      <c r="B860" s="8">
        <f>IFERROR(__xludf.DUMMYFUNCTION("""COMPUTED_VALUE"""),82.16)</f>
        <v>82.16</v>
      </c>
      <c r="C860" s="9">
        <f>IFERROR(__xludf.DUMMYFUNCTION("""COMPUTED_VALUE"""),43840.70833333333)</f>
        <v>43840.70833</v>
      </c>
      <c r="D860" s="8">
        <f>IFERROR(__xludf.DUMMYFUNCTION("""COMPUTED_VALUE"""),85.7)</f>
        <v>85.7</v>
      </c>
      <c r="E860" s="8">
        <f t="shared" si="4"/>
        <v>1.04308666</v>
      </c>
      <c r="F860" s="10">
        <f t="shared" si="5"/>
        <v>0.9586931155</v>
      </c>
      <c r="G860" s="5">
        <f t="shared" si="6"/>
        <v>170.0685163</v>
      </c>
      <c r="H860" s="8">
        <f t="shared" si="7"/>
        <v>0</v>
      </c>
      <c r="J860" s="8" t="str">
        <f t="shared" si="8"/>
        <v/>
      </c>
    </row>
    <row r="861">
      <c r="A861" s="9">
        <f>IFERROR(__xludf.DUMMYFUNCTION("""COMPUTED_VALUE"""),43843.70833333333)</f>
        <v>43843.70833</v>
      </c>
      <c r="B861" s="8">
        <f>IFERROR(__xludf.DUMMYFUNCTION("""COMPUTED_VALUE"""),83.56)</f>
        <v>83.56</v>
      </c>
      <c r="C861" s="9">
        <f>IFERROR(__xludf.DUMMYFUNCTION("""COMPUTED_VALUE"""),43843.70833333333)</f>
        <v>43843.70833</v>
      </c>
      <c r="D861" s="8">
        <f>IFERROR(__xludf.DUMMYFUNCTION("""COMPUTED_VALUE"""),87.1)</f>
        <v>87.1</v>
      </c>
      <c r="E861" s="8">
        <f t="shared" si="4"/>
        <v>1.042364768</v>
      </c>
      <c r="F861" s="10">
        <f t="shared" si="5"/>
        <v>0.9593570608</v>
      </c>
      <c r="G861" s="5">
        <f t="shared" si="6"/>
        <v>170.0685163</v>
      </c>
      <c r="H861" s="8">
        <f t="shared" si="7"/>
        <v>0</v>
      </c>
      <c r="J861" s="8" t="str">
        <f t="shared" si="8"/>
        <v/>
      </c>
    </row>
    <row r="862">
      <c r="A862" s="9">
        <f>IFERROR(__xludf.DUMMYFUNCTION("""COMPUTED_VALUE"""),43844.70833333333)</f>
        <v>43844.70833</v>
      </c>
      <c r="B862" s="8">
        <f>IFERROR(__xludf.DUMMYFUNCTION("""COMPUTED_VALUE"""),82.6)</f>
        <v>82.6</v>
      </c>
      <c r="C862" s="9">
        <f>IFERROR(__xludf.DUMMYFUNCTION("""COMPUTED_VALUE"""),43844.70833333333)</f>
        <v>43844.70833</v>
      </c>
      <c r="D862" s="8">
        <f>IFERROR(__xludf.DUMMYFUNCTION("""COMPUTED_VALUE"""),86.0)</f>
        <v>86</v>
      </c>
      <c r="E862" s="8">
        <f t="shared" si="4"/>
        <v>1.041162228</v>
      </c>
      <c r="F862" s="10">
        <f t="shared" si="5"/>
        <v>0.9604651163</v>
      </c>
      <c r="G862" s="5">
        <f t="shared" si="6"/>
        <v>170.0685163</v>
      </c>
      <c r="H862" s="8">
        <f t="shared" si="7"/>
        <v>0</v>
      </c>
      <c r="J862" s="8" t="str">
        <f t="shared" si="8"/>
        <v/>
      </c>
    </row>
    <row r="863">
      <c r="A863" s="9">
        <f>IFERROR(__xludf.DUMMYFUNCTION("""COMPUTED_VALUE"""),43845.70833333333)</f>
        <v>43845.70833</v>
      </c>
      <c r="B863" s="8">
        <f>IFERROR(__xludf.DUMMYFUNCTION("""COMPUTED_VALUE"""),83.24)</f>
        <v>83.24</v>
      </c>
      <c r="C863" s="9">
        <f>IFERROR(__xludf.DUMMYFUNCTION("""COMPUTED_VALUE"""),43845.70833333333)</f>
        <v>43845.70833</v>
      </c>
      <c r="D863" s="8">
        <f>IFERROR(__xludf.DUMMYFUNCTION("""COMPUTED_VALUE"""),86.8)</f>
        <v>86.8</v>
      </c>
      <c r="E863" s="8">
        <f t="shared" si="4"/>
        <v>1.0427679</v>
      </c>
      <c r="F863" s="10">
        <f t="shared" si="5"/>
        <v>0.9589861751</v>
      </c>
      <c r="G863" s="5">
        <f t="shared" si="6"/>
        <v>170.0685163</v>
      </c>
      <c r="H863" s="8">
        <f t="shared" si="7"/>
        <v>0</v>
      </c>
      <c r="J863" s="8" t="str">
        <f t="shared" si="8"/>
        <v/>
      </c>
    </row>
    <row r="864">
      <c r="A864" s="9">
        <f>IFERROR(__xludf.DUMMYFUNCTION("""COMPUTED_VALUE"""),43846.70833333333)</f>
        <v>43846.70833</v>
      </c>
      <c r="B864" s="8">
        <f>IFERROR(__xludf.DUMMYFUNCTION("""COMPUTED_VALUE"""),85.54)</f>
        <v>85.54</v>
      </c>
      <c r="C864" s="9">
        <f>IFERROR(__xludf.DUMMYFUNCTION("""COMPUTED_VALUE"""),43846.70833333333)</f>
        <v>43846.70833</v>
      </c>
      <c r="D864" s="8">
        <f>IFERROR(__xludf.DUMMYFUNCTION("""COMPUTED_VALUE"""),90.2)</f>
        <v>90.2</v>
      </c>
      <c r="E864" s="8">
        <f t="shared" si="4"/>
        <v>1.054477437</v>
      </c>
      <c r="F864" s="10">
        <f t="shared" si="5"/>
        <v>0.9483370288</v>
      </c>
      <c r="G864" s="5">
        <f t="shared" si="6"/>
        <v>170.0685163</v>
      </c>
      <c r="H864" s="8">
        <f t="shared" si="7"/>
        <v>0</v>
      </c>
      <c r="J864" s="8" t="str">
        <f t="shared" si="8"/>
        <v/>
      </c>
    </row>
    <row r="865">
      <c r="A865" s="9">
        <f>IFERROR(__xludf.DUMMYFUNCTION("""COMPUTED_VALUE"""),43847.70833333333)</f>
        <v>43847.70833</v>
      </c>
      <c r="B865" s="8">
        <f>IFERROR(__xludf.DUMMYFUNCTION("""COMPUTED_VALUE"""),85.44)</f>
        <v>85.44</v>
      </c>
      <c r="C865" s="9">
        <f>IFERROR(__xludf.DUMMYFUNCTION("""COMPUTED_VALUE"""),43847.70833333333)</f>
        <v>43847.70833</v>
      </c>
      <c r="D865" s="8">
        <f>IFERROR(__xludf.DUMMYFUNCTION("""COMPUTED_VALUE"""),90.1)</f>
        <v>90.1</v>
      </c>
      <c r="E865" s="8">
        <f t="shared" si="4"/>
        <v>1.054541199</v>
      </c>
      <c r="F865" s="10">
        <f t="shared" si="5"/>
        <v>0.9482796892</v>
      </c>
      <c r="G865" s="5">
        <f t="shared" si="6"/>
        <v>170.0685163</v>
      </c>
      <c r="H865" s="8">
        <f t="shared" si="7"/>
        <v>0</v>
      </c>
      <c r="J865" s="8" t="str">
        <f t="shared" si="8"/>
        <v/>
      </c>
    </row>
    <row r="866">
      <c r="A866" s="9">
        <f>IFERROR(__xludf.DUMMYFUNCTION("""COMPUTED_VALUE"""),43850.70833333333)</f>
        <v>43850.70833</v>
      </c>
      <c r="B866" s="8">
        <f>IFERROR(__xludf.DUMMYFUNCTION("""COMPUTED_VALUE"""),84.68)</f>
        <v>84.68</v>
      </c>
      <c r="C866" s="9">
        <f>IFERROR(__xludf.DUMMYFUNCTION("""COMPUTED_VALUE"""),43850.70833333333)</f>
        <v>43850.70833</v>
      </c>
      <c r="D866" s="8">
        <f>IFERROR(__xludf.DUMMYFUNCTION("""COMPUTED_VALUE"""),89.4)</f>
        <v>89.4</v>
      </c>
      <c r="E866" s="8">
        <f t="shared" si="4"/>
        <v>1.055739254</v>
      </c>
      <c r="F866" s="10">
        <f t="shared" si="5"/>
        <v>0.9472035794</v>
      </c>
      <c r="G866" s="5">
        <f t="shared" si="6"/>
        <v>170.0685163</v>
      </c>
      <c r="H866" s="8">
        <f t="shared" si="7"/>
        <v>0</v>
      </c>
      <c r="J866" s="8" t="str">
        <f t="shared" si="8"/>
        <v/>
      </c>
    </row>
    <row r="867">
      <c r="A867" s="9">
        <f>IFERROR(__xludf.DUMMYFUNCTION("""COMPUTED_VALUE"""),43851.70833333333)</f>
        <v>43851.70833</v>
      </c>
      <c r="B867" s="8">
        <f>IFERROR(__xludf.DUMMYFUNCTION("""COMPUTED_VALUE"""),84.36)</f>
        <v>84.36</v>
      </c>
      <c r="C867" s="9">
        <f>IFERROR(__xludf.DUMMYFUNCTION("""COMPUTED_VALUE"""),43851.70833333333)</f>
        <v>43851.70833</v>
      </c>
      <c r="D867" s="8">
        <f>IFERROR(__xludf.DUMMYFUNCTION("""COMPUTED_VALUE"""),88.3)</f>
        <v>88.3</v>
      </c>
      <c r="E867" s="8">
        <f t="shared" si="4"/>
        <v>1.046704599</v>
      </c>
      <c r="F867" s="10">
        <f t="shared" si="5"/>
        <v>0.9553793884</v>
      </c>
      <c r="G867" s="5">
        <f t="shared" si="6"/>
        <v>170.0685163</v>
      </c>
      <c r="H867" s="8">
        <f t="shared" si="7"/>
        <v>0</v>
      </c>
      <c r="J867" s="8" t="str">
        <f t="shared" si="8"/>
        <v/>
      </c>
    </row>
    <row r="868">
      <c r="A868" s="9">
        <f>IFERROR(__xludf.DUMMYFUNCTION("""COMPUTED_VALUE"""),43852.70833333333)</f>
        <v>43852.70833</v>
      </c>
      <c r="B868" s="8">
        <f>IFERROR(__xludf.DUMMYFUNCTION("""COMPUTED_VALUE"""),85.42)</f>
        <v>85.42</v>
      </c>
      <c r="C868" s="9">
        <f>IFERROR(__xludf.DUMMYFUNCTION("""COMPUTED_VALUE"""),43852.70833333333)</f>
        <v>43852.70833</v>
      </c>
      <c r="D868" s="8">
        <f>IFERROR(__xludf.DUMMYFUNCTION("""COMPUTED_VALUE"""),89.7)</f>
        <v>89.7</v>
      </c>
      <c r="E868" s="8">
        <f t="shared" si="4"/>
        <v>1.050105362</v>
      </c>
      <c r="F868" s="10">
        <f t="shared" si="5"/>
        <v>0.9522853958</v>
      </c>
      <c r="G868" s="5">
        <f t="shared" si="6"/>
        <v>170.0685163</v>
      </c>
      <c r="H868" s="8">
        <f t="shared" si="7"/>
        <v>0</v>
      </c>
      <c r="J868" s="8" t="str">
        <f t="shared" si="8"/>
        <v/>
      </c>
    </row>
    <row r="869">
      <c r="A869" s="9">
        <f>IFERROR(__xludf.DUMMYFUNCTION("""COMPUTED_VALUE"""),43853.70833333333)</f>
        <v>43853.70833</v>
      </c>
      <c r="B869" s="8">
        <f>IFERROR(__xludf.DUMMYFUNCTION("""COMPUTED_VALUE"""),84.56)</f>
        <v>84.56</v>
      </c>
      <c r="C869" s="9">
        <f>IFERROR(__xludf.DUMMYFUNCTION("""COMPUTED_VALUE"""),43853.70833333333)</f>
        <v>43853.70833</v>
      </c>
      <c r="D869" s="8">
        <f>IFERROR(__xludf.DUMMYFUNCTION("""COMPUTED_VALUE"""),88.7)</f>
        <v>88.7</v>
      </c>
      <c r="E869" s="8">
        <f t="shared" si="4"/>
        <v>1.048959319</v>
      </c>
      <c r="F869" s="10">
        <f t="shared" si="5"/>
        <v>0.9533258174</v>
      </c>
      <c r="G869" s="5">
        <f t="shared" si="6"/>
        <v>170.0685163</v>
      </c>
      <c r="H869" s="8">
        <f t="shared" si="7"/>
        <v>0</v>
      </c>
      <c r="J869" s="8" t="str">
        <f t="shared" si="8"/>
        <v/>
      </c>
    </row>
    <row r="870">
      <c r="A870" s="9">
        <f>IFERROR(__xludf.DUMMYFUNCTION("""COMPUTED_VALUE"""),43854.70833333333)</f>
        <v>43854.70833</v>
      </c>
      <c r="B870" s="8">
        <f>IFERROR(__xludf.DUMMYFUNCTION("""COMPUTED_VALUE"""),79.7)</f>
        <v>79.7</v>
      </c>
      <c r="C870" s="9">
        <f>IFERROR(__xludf.DUMMYFUNCTION("""COMPUTED_VALUE"""),43854.70833333333)</f>
        <v>43854.70833</v>
      </c>
      <c r="D870" s="8">
        <f>IFERROR(__xludf.DUMMYFUNCTION("""COMPUTED_VALUE"""),84.7)</f>
        <v>84.7</v>
      </c>
      <c r="E870" s="8">
        <f t="shared" si="4"/>
        <v>1.062735257</v>
      </c>
      <c r="F870" s="10">
        <f t="shared" si="5"/>
        <v>0.9409681228</v>
      </c>
      <c r="G870" s="5">
        <f t="shared" si="6"/>
        <v>170.0685163</v>
      </c>
      <c r="H870" s="8">
        <f t="shared" si="7"/>
        <v>0</v>
      </c>
      <c r="J870" s="8" t="str">
        <f t="shared" si="8"/>
        <v/>
      </c>
    </row>
    <row r="871">
      <c r="A871" s="9">
        <f>IFERROR(__xludf.DUMMYFUNCTION("""COMPUTED_VALUE"""),43857.70833333333)</f>
        <v>43857.70833</v>
      </c>
      <c r="B871" s="8">
        <f>IFERROR(__xludf.DUMMYFUNCTION("""COMPUTED_VALUE"""),79.1)</f>
        <v>79.1</v>
      </c>
      <c r="C871" s="9">
        <f>IFERROR(__xludf.DUMMYFUNCTION("""COMPUTED_VALUE"""),43857.70833333333)</f>
        <v>43857.70833</v>
      </c>
      <c r="D871" s="8">
        <f>IFERROR(__xludf.DUMMYFUNCTION("""COMPUTED_VALUE"""),84.5)</f>
        <v>84.5</v>
      </c>
      <c r="E871" s="8">
        <f t="shared" si="4"/>
        <v>1.068268015</v>
      </c>
      <c r="F871" s="10">
        <f t="shared" si="5"/>
        <v>0.9360946746</v>
      </c>
      <c r="G871" s="5">
        <f t="shared" si="6"/>
        <v>170.0685163</v>
      </c>
      <c r="H871" s="8">
        <f t="shared" si="7"/>
        <v>0</v>
      </c>
      <c r="J871" s="8" t="str">
        <f t="shared" si="8"/>
        <v/>
      </c>
    </row>
    <row r="872">
      <c r="A872" s="9">
        <f>IFERROR(__xludf.DUMMYFUNCTION("""COMPUTED_VALUE"""),43858.70833333333)</f>
        <v>43858.70833</v>
      </c>
      <c r="B872" s="8">
        <f>IFERROR(__xludf.DUMMYFUNCTION("""COMPUTED_VALUE"""),79.06)</f>
        <v>79.06</v>
      </c>
      <c r="C872" s="9">
        <f>IFERROR(__xludf.DUMMYFUNCTION("""COMPUTED_VALUE"""),43858.70833333333)</f>
        <v>43858.70833</v>
      </c>
      <c r="D872" s="8">
        <f>IFERROR(__xludf.DUMMYFUNCTION("""COMPUTED_VALUE"""),84.5)</f>
        <v>84.5</v>
      </c>
      <c r="E872" s="8">
        <f t="shared" si="4"/>
        <v>1.0688085</v>
      </c>
      <c r="F872" s="10">
        <f t="shared" si="5"/>
        <v>0.9356213018</v>
      </c>
      <c r="G872" s="5">
        <f t="shared" si="6"/>
        <v>170.0685163</v>
      </c>
      <c r="H872" s="8">
        <f t="shared" si="7"/>
        <v>0</v>
      </c>
      <c r="J872" s="8" t="str">
        <f t="shared" si="8"/>
        <v/>
      </c>
    </row>
    <row r="873">
      <c r="A873" s="9">
        <f>IFERROR(__xludf.DUMMYFUNCTION("""COMPUTED_VALUE"""),43859.70833333333)</f>
        <v>43859.70833</v>
      </c>
      <c r="B873" s="8">
        <f>IFERROR(__xludf.DUMMYFUNCTION("""COMPUTED_VALUE"""),78.1)</f>
        <v>78.1</v>
      </c>
      <c r="C873" s="9">
        <f>IFERROR(__xludf.DUMMYFUNCTION("""COMPUTED_VALUE"""),43859.70833333333)</f>
        <v>43859.70833</v>
      </c>
      <c r="D873" s="8">
        <f>IFERROR(__xludf.DUMMYFUNCTION("""COMPUTED_VALUE"""),83.5)</f>
        <v>83.5</v>
      </c>
      <c r="E873" s="8">
        <f t="shared" si="4"/>
        <v>1.069142125</v>
      </c>
      <c r="F873" s="10">
        <f t="shared" si="5"/>
        <v>0.9353293413</v>
      </c>
      <c r="G873" s="5">
        <f t="shared" si="6"/>
        <v>170.0685163</v>
      </c>
      <c r="H873" s="8">
        <f t="shared" si="7"/>
        <v>0</v>
      </c>
      <c r="J873" s="8" t="str">
        <f t="shared" si="8"/>
        <v/>
      </c>
    </row>
    <row r="874">
      <c r="A874" s="9">
        <f>IFERROR(__xludf.DUMMYFUNCTION("""COMPUTED_VALUE"""),43860.70833333333)</f>
        <v>43860.70833</v>
      </c>
      <c r="B874" s="8">
        <f>IFERROR(__xludf.DUMMYFUNCTION("""COMPUTED_VALUE"""),76.18)</f>
        <v>76.18</v>
      </c>
      <c r="C874" s="9">
        <f>IFERROR(__xludf.DUMMYFUNCTION("""COMPUTED_VALUE"""),43860.70833333333)</f>
        <v>43860.70833</v>
      </c>
      <c r="D874" s="8">
        <f>IFERROR(__xludf.DUMMYFUNCTION("""COMPUTED_VALUE"""),81.5)</f>
        <v>81.5</v>
      </c>
      <c r="E874" s="8">
        <f t="shared" si="4"/>
        <v>1.069834602</v>
      </c>
      <c r="F874" s="10">
        <f t="shared" si="5"/>
        <v>0.9347239264</v>
      </c>
      <c r="G874" s="5">
        <f t="shared" si="6"/>
        <v>170.0685163</v>
      </c>
      <c r="H874" s="8">
        <f t="shared" si="7"/>
        <v>0</v>
      </c>
      <c r="J874" s="8" t="str">
        <f t="shared" si="8"/>
        <v/>
      </c>
    </row>
    <row r="875">
      <c r="A875" s="9">
        <f>IFERROR(__xludf.DUMMYFUNCTION("""COMPUTED_VALUE"""),43861.70833333333)</f>
        <v>43861.70833</v>
      </c>
      <c r="B875" s="8">
        <f>IFERROR(__xludf.DUMMYFUNCTION("""COMPUTED_VALUE"""),75.76)</f>
        <v>75.76</v>
      </c>
      <c r="C875" s="9">
        <f>IFERROR(__xludf.DUMMYFUNCTION("""COMPUTED_VALUE"""),43861.70833333333)</f>
        <v>43861.70833</v>
      </c>
      <c r="D875" s="8">
        <f>IFERROR(__xludf.DUMMYFUNCTION("""COMPUTED_VALUE"""),81.1)</f>
        <v>81.1</v>
      </c>
      <c r="E875" s="8">
        <f t="shared" si="4"/>
        <v>1.070485744</v>
      </c>
      <c r="F875" s="10">
        <f t="shared" si="5"/>
        <v>0.9341553637</v>
      </c>
      <c r="G875" s="5">
        <f t="shared" si="6"/>
        <v>170.0685163</v>
      </c>
      <c r="H875" s="8">
        <f t="shared" si="7"/>
        <v>0</v>
      </c>
      <c r="J875" s="8" t="str">
        <f t="shared" si="8"/>
        <v/>
      </c>
    </row>
    <row r="876">
      <c r="A876" s="9">
        <f>IFERROR(__xludf.DUMMYFUNCTION("""COMPUTED_VALUE"""),43864.70833333333)</f>
        <v>43864.70833</v>
      </c>
      <c r="B876" s="8">
        <f>IFERROR(__xludf.DUMMYFUNCTION("""COMPUTED_VALUE"""),76.12)</f>
        <v>76.12</v>
      </c>
      <c r="C876" s="9">
        <f>IFERROR(__xludf.DUMMYFUNCTION("""COMPUTED_VALUE"""),43864.70833333333)</f>
        <v>43864.70833</v>
      </c>
      <c r="D876" s="8">
        <f>IFERROR(__xludf.DUMMYFUNCTION("""COMPUTED_VALUE"""),81.1)</f>
        <v>81.1</v>
      </c>
      <c r="E876" s="8">
        <f t="shared" si="4"/>
        <v>1.065423016</v>
      </c>
      <c r="F876" s="10">
        <f t="shared" si="5"/>
        <v>0.938594328</v>
      </c>
      <c r="G876" s="5">
        <f t="shared" si="6"/>
        <v>170.0685163</v>
      </c>
      <c r="H876" s="8">
        <f t="shared" si="7"/>
        <v>0</v>
      </c>
      <c r="J876" s="8" t="str">
        <f t="shared" si="8"/>
        <v/>
      </c>
    </row>
    <row r="877">
      <c r="A877" s="9">
        <f>IFERROR(__xludf.DUMMYFUNCTION("""COMPUTED_VALUE"""),43865.70833333333)</f>
        <v>43865.70833</v>
      </c>
      <c r="B877" s="8">
        <f>IFERROR(__xludf.DUMMYFUNCTION("""COMPUTED_VALUE"""),78.1)</f>
        <v>78.1</v>
      </c>
      <c r="C877" s="9">
        <f>IFERROR(__xludf.DUMMYFUNCTION("""COMPUTED_VALUE"""),43865.70833333333)</f>
        <v>43865.70833</v>
      </c>
      <c r="D877" s="8">
        <f>IFERROR(__xludf.DUMMYFUNCTION("""COMPUTED_VALUE"""),82.2)</f>
        <v>82.2</v>
      </c>
      <c r="E877" s="8">
        <f t="shared" si="4"/>
        <v>1.052496799</v>
      </c>
      <c r="F877" s="10">
        <f t="shared" si="5"/>
        <v>0.9501216545</v>
      </c>
      <c r="G877" s="5">
        <f t="shared" si="6"/>
        <v>170.0685163</v>
      </c>
      <c r="H877" s="8">
        <f t="shared" si="7"/>
        <v>0</v>
      </c>
      <c r="J877" s="8" t="str">
        <f t="shared" si="8"/>
        <v/>
      </c>
    </row>
    <row r="878">
      <c r="A878" s="9">
        <f>IFERROR(__xludf.DUMMYFUNCTION("""COMPUTED_VALUE"""),43866.70833333333)</f>
        <v>43866.70833</v>
      </c>
      <c r="B878" s="8">
        <f>IFERROR(__xludf.DUMMYFUNCTION("""COMPUTED_VALUE"""),77.92)</f>
        <v>77.92</v>
      </c>
      <c r="C878" s="9">
        <f>IFERROR(__xludf.DUMMYFUNCTION("""COMPUTED_VALUE"""),43866.70833333333)</f>
        <v>43866.70833</v>
      </c>
      <c r="D878" s="8">
        <f>IFERROR(__xludf.DUMMYFUNCTION("""COMPUTED_VALUE"""),81.0)</f>
        <v>81</v>
      </c>
      <c r="E878" s="8">
        <f t="shared" si="4"/>
        <v>1.039527721</v>
      </c>
      <c r="F878" s="10">
        <f t="shared" si="5"/>
        <v>0.9619753086</v>
      </c>
      <c r="G878" s="5">
        <f t="shared" si="6"/>
        <v>170.0685163</v>
      </c>
      <c r="H878" s="8">
        <f t="shared" si="7"/>
        <v>0</v>
      </c>
      <c r="J878" s="8" t="str">
        <f t="shared" si="8"/>
        <v/>
      </c>
    </row>
    <row r="879">
      <c r="A879" s="9">
        <f>IFERROR(__xludf.DUMMYFUNCTION("""COMPUTED_VALUE"""),43867.70833333333)</f>
        <v>43867.70833</v>
      </c>
      <c r="B879" s="8">
        <f>IFERROR(__xludf.DUMMYFUNCTION("""COMPUTED_VALUE"""),79.2)</f>
        <v>79.2</v>
      </c>
      <c r="C879" s="9">
        <f>IFERROR(__xludf.DUMMYFUNCTION("""COMPUTED_VALUE"""),43867.70833333333)</f>
        <v>43867.70833</v>
      </c>
      <c r="D879" s="8">
        <f>IFERROR(__xludf.DUMMYFUNCTION("""COMPUTED_VALUE"""),82.7)</f>
        <v>82.7</v>
      </c>
      <c r="E879" s="8">
        <f t="shared" si="4"/>
        <v>1.044191919</v>
      </c>
      <c r="F879" s="10">
        <f t="shared" si="5"/>
        <v>0.9576783555</v>
      </c>
      <c r="G879" s="5">
        <f t="shared" si="6"/>
        <v>170.0685163</v>
      </c>
      <c r="H879" s="8">
        <f t="shared" si="7"/>
        <v>0</v>
      </c>
      <c r="J879" s="8" t="str">
        <f t="shared" si="8"/>
        <v/>
      </c>
    </row>
    <row r="880">
      <c r="A880" s="9">
        <f>IFERROR(__xludf.DUMMYFUNCTION("""COMPUTED_VALUE"""),43868.70833333333)</f>
        <v>43868.70833</v>
      </c>
      <c r="B880" s="8">
        <f>IFERROR(__xludf.DUMMYFUNCTION("""COMPUTED_VALUE"""),83.7)</f>
        <v>83.7</v>
      </c>
      <c r="C880" s="9">
        <f>IFERROR(__xludf.DUMMYFUNCTION("""COMPUTED_VALUE"""),43868.70833333333)</f>
        <v>43868.70833</v>
      </c>
      <c r="D880" s="8">
        <f>IFERROR(__xludf.DUMMYFUNCTION("""COMPUTED_VALUE"""),89.8)</f>
        <v>89.8</v>
      </c>
      <c r="E880" s="8">
        <f t="shared" si="4"/>
        <v>1.072879331</v>
      </c>
      <c r="F880" s="10">
        <f t="shared" si="5"/>
        <v>0.9320712695</v>
      </c>
      <c r="G880" s="5">
        <f t="shared" si="6"/>
        <v>170.0685163</v>
      </c>
      <c r="H880" s="8">
        <f t="shared" si="7"/>
        <v>0</v>
      </c>
      <c r="J880" s="8" t="str">
        <f t="shared" si="8"/>
        <v/>
      </c>
    </row>
    <row r="881">
      <c r="A881" s="9">
        <f>IFERROR(__xludf.DUMMYFUNCTION("""COMPUTED_VALUE"""),43871.70833333333)</f>
        <v>43871.70833</v>
      </c>
      <c r="B881" s="8">
        <f>IFERROR(__xludf.DUMMYFUNCTION("""COMPUTED_VALUE"""),83.0)</f>
        <v>83</v>
      </c>
      <c r="C881" s="9">
        <f>IFERROR(__xludf.DUMMYFUNCTION("""COMPUTED_VALUE"""),43871.70833333333)</f>
        <v>43871.70833</v>
      </c>
      <c r="D881" s="8">
        <f>IFERROR(__xludf.DUMMYFUNCTION("""COMPUTED_VALUE"""),89.9)</f>
        <v>89.9</v>
      </c>
      <c r="E881" s="8">
        <f t="shared" si="4"/>
        <v>1.08313253</v>
      </c>
      <c r="F881" s="10">
        <f t="shared" si="5"/>
        <v>0.9232480534</v>
      </c>
      <c r="G881" s="5">
        <f t="shared" si="6"/>
        <v>170.0685163</v>
      </c>
      <c r="H881" s="8">
        <f t="shared" si="7"/>
        <v>0</v>
      </c>
      <c r="J881" s="8" t="str">
        <f t="shared" si="8"/>
        <v/>
      </c>
    </row>
    <row r="882">
      <c r="A882" s="9">
        <f>IFERROR(__xludf.DUMMYFUNCTION("""COMPUTED_VALUE"""),43872.70833333333)</f>
        <v>43872.70833</v>
      </c>
      <c r="B882" s="8">
        <f>IFERROR(__xludf.DUMMYFUNCTION("""COMPUTED_VALUE"""),88.38)</f>
        <v>88.38</v>
      </c>
      <c r="C882" s="9">
        <f>IFERROR(__xludf.DUMMYFUNCTION("""COMPUTED_VALUE"""),43872.70833333333)</f>
        <v>43872.70833</v>
      </c>
      <c r="D882" s="8">
        <f>IFERROR(__xludf.DUMMYFUNCTION("""COMPUTED_VALUE"""),95.3)</f>
        <v>95.3</v>
      </c>
      <c r="E882" s="8">
        <f t="shared" si="4"/>
        <v>1.078298258</v>
      </c>
      <c r="F882" s="10">
        <f t="shared" si="5"/>
        <v>0.9273871983</v>
      </c>
      <c r="G882" s="5">
        <f t="shared" si="6"/>
        <v>170.0685163</v>
      </c>
      <c r="H882" s="8">
        <f t="shared" si="7"/>
        <v>0</v>
      </c>
      <c r="J882" s="8" t="str">
        <f t="shared" si="8"/>
        <v/>
      </c>
    </row>
    <row r="883">
      <c r="A883" s="9">
        <f>IFERROR(__xludf.DUMMYFUNCTION("""COMPUTED_VALUE"""),43873.70833333333)</f>
        <v>43873.70833</v>
      </c>
      <c r="B883" s="8">
        <f>IFERROR(__xludf.DUMMYFUNCTION("""COMPUTED_VALUE"""),88.38)</f>
        <v>88.38</v>
      </c>
      <c r="C883" s="9">
        <f>IFERROR(__xludf.DUMMYFUNCTION("""COMPUTED_VALUE"""),43873.70833333333)</f>
        <v>43873.70833</v>
      </c>
      <c r="D883" s="8">
        <f>IFERROR(__xludf.DUMMYFUNCTION("""COMPUTED_VALUE"""),94.6)</f>
        <v>94.6</v>
      </c>
      <c r="E883" s="8">
        <f t="shared" si="4"/>
        <v>1.070377914</v>
      </c>
      <c r="F883" s="10">
        <f t="shared" si="5"/>
        <v>0.9342494715</v>
      </c>
      <c r="G883" s="5">
        <f t="shared" si="6"/>
        <v>170.0685163</v>
      </c>
      <c r="H883" s="8">
        <f t="shared" si="7"/>
        <v>0</v>
      </c>
      <c r="J883" s="8" t="str">
        <f t="shared" si="8"/>
        <v/>
      </c>
    </row>
    <row r="884">
      <c r="A884" s="9">
        <f>IFERROR(__xludf.DUMMYFUNCTION("""COMPUTED_VALUE"""),43874.70833333333)</f>
        <v>43874.70833</v>
      </c>
      <c r="B884" s="8">
        <f>IFERROR(__xludf.DUMMYFUNCTION("""COMPUTED_VALUE"""),88.38)</f>
        <v>88.38</v>
      </c>
      <c r="C884" s="9">
        <f>IFERROR(__xludf.DUMMYFUNCTION("""COMPUTED_VALUE"""),43874.70833333333)</f>
        <v>43874.70833</v>
      </c>
      <c r="D884" s="8">
        <f>IFERROR(__xludf.DUMMYFUNCTION("""COMPUTED_VALUE"""),95.0)</f>
        <v>95</v>
      </c>
      <c r="E884" s="8">
        <f t="shared" si="4"/>
        <v>1.074903824</v>
      </c>
      <c r="F884" s="10">
        <f t="shared" si="5"/>
        <v>0.9303157895</v>
      </c>
      <c r="G884" s="5">
        <f t="shared" si="6"/>
        <v>170.0685163</v>
      </c>
      <c r="H884" s="8">
        <f t="shared" si="7"/>
        <v>0</v>
      </c>
      <c r="J884" s="8" t="str">
        <f t="shared" si="8"/>
        <v/>
      </c>
    </row>
    <row r="885">
      <c r="A885" s="9">
        <f>IFERROR(__xludf.DUMMYFUNCTION("""COMPUTED_VALUE"""),43875.70833333333)</f>
        <v>43875.70833</v>
      </c>
      <c r="B885" s="8">
        <f>IFERROR(__xludf.DUMMYFUNCTION("""COMPUTED_VALUE"""),88.2)</f>
        <v>88.2</v>
      </c>
      <c r="C885" s="9">
        <f>IFERROR(__xludf.DUMMYFUNCTION("""COMPUTED_VALUE"""),43875.70833333333)</f>
        <v>43875.70833</v>
      </c>
      <c r="D885" s="8">
        <f>IFERROR(__xludf.DUMMYFUNCTION("""COMPUTED_VALUE"""),94.3)</f>
        <v>94.3</v>
      </c>
      <c r="E885" s="8">
        <f t="shared" si="4"/>
        <v>1.069160998</v>
      </c>
      <c r="F885" s="10">
        <f t="shared" si="5"/>
        <v>0.9353128314</v>
      </c>
      <c r="G885" s="5">
        <f t="shared" si="6"/>
        <v>170.0685163</v>
      </c>
      <c r="H885" s="8">
        <f t="shared" si="7"/>
        <v>0</v>
      </c>
      <c r="J885" s="8" t="str">
        <f t="shared" si="8"/>
        <v/>
      </c>
    </row>
    <row r="886">
      <c r="A886" s="9">
        <f>IFERROR(__xludf.DUMMYFUNCTION("""COMPUTED_VALUE"""),43878.70833333333)</f>
        <v>43878.70833</v>
      </c>
      <c r="B886" s="8">
        <f>IFERROR(__xludf.DUMMYFUNCTION("""COMPUTED_VALUE"""),88.12)</f>
        <v>88.12</v>
      </c>
      <c r="C886" s="9">
        <f>IFERROR(__xludf.DUMMYFUNCTION("""COMPUTED_VALUE"""),43878.70833333333)</f>
        <v>43878.70833</v>
      </c>
      <c r="D886" s="8">
        <f>IFERROR(__xludf.DUMMYFUNCTION("""COMPUTED_VALUE"""),95.4)</f>
        <v>95.4</v>
      </c>
      <c r="E886" s="8">
        <f t="shared" si="4"/>
        <v>1.082614616</v>
      </c>
      <c r="F886" s="10">
        <f t="shared" si="5"/>
        <v>0.9236897275</v>
      </c>
      <c r="G886" s="5">
        <f t="shared" si="6"/>
        <v>170.0685163</v>
      </c>
      <c r="H886" s="8">
        <f t="shared" si="7"/>
        <v>0</v>
      </c>
      <c r="J886" s="8" t="str">
        <f t="shared" si="8"/>
        <v/>
      </c>
    </row>
    <row r="887">
      <c r="A887" s="9">
        <f>IFERROR(__xludf.DUMMYFUNCTION("""COMPUTED_VALUE"""),43879.70833333333)</f>
        <v>43879.70833</v>
      </c>
      <c r="B887" s="8">
        <f>IFERROR(__xludf.DUMMYFUNCTION("""COMPUTED_VALUE"""),87.6)</f>
        <v>87.6</v>
      </c>
      <c r="C887" s="9">
        <f>IFERROR(__xludf.DUMMYFUNCTION("""COMPUTED_VALUE"""),43879.70833333333)</f>
        <v>43879.70833</v>
      </c>
      <c r="D887" s="8">
        <f>IFERROR(__xludf.DUMMYFUNCTION("""COMPUTED_VALUE"""),94.6)</f>
        <v>94.6</v>
      </c>
      <c r="E887" s="8">
        <f t="shared" si="4"/>
        <v>1.079908676</v>
      </c>
      <c r="F887" s="10">
        <f t="shared" si="5"/>
        <v>0.9260042283</v>
      </c>
      <c r="G887" s="5">
        <f t="shared" si="6"/>
        <v>170.0685163</v>
      </c>
      <c r="H887" s="8">
        <f t="shared" si="7"/>
        <v>0</v>
      </c>
      <c r="J887" s="8" t="str">
        <f t="shared" si="8"/>
        <v/>
      </c>
    </row>
    <row r="888">
      <c r="A888" s="9">
        <f>IFERROR(__xludf.DUMMYFUNCTION("""COMPUTED_VALUE"""),43880.70833333333)</f>
        <v>43880.70833</v>
      </c>
      <c r="B888" s="8">
        <f>IFERROR(__xludf.DUMMYFUNCTION("""COMPUTED_VALUE"""),88.12)</f>
        <v>88.12</v>
      </c>
      <c r="C888" s="9">
        <f>IFERROR(__xludf.DUMMYFUNCTION("""COMPUTED_VALUE"""),43880.70833333333)</f>
        <v>43880.70833</v>
      </c>
      <c r="D888" s="8">
        <f>IFERROR(__xludf.DUMMYFUNCTION("""COMPUTED_VALUE"""),94.1)</f>
        <v>94.1</v>
      </c>
      <c r="E888" s="8">
        <f t="shared" si="4"/>
        <v>1.067862006</v>
      </c>
      <c r="F888" s="10">
        <f t="shared" si="5"/>
        <v>0.9364505845</v>
      </c>
      <c r="G888" s="5">
        <f t="shared" si="6"/>
        <v>170.0685163</v>
      </c>
      <c r="H888" s="8">
        <f t="shared" si="7"/>
        <v>0</v>
      </c>
      <c r="J888" s="8" t="str">
        <f t="shared" si="8"/>
        <v/>
      </c>
    </row>
    <row r="889">
      <c r="A889" s="9">
        <f>IFERROR(__xludf.DUMMYFUNCTION("""COMPUTED_VALUE"""),43881.70833333333)</f>
        <v>43881.70833</v>
      </c>
      <c r="B889" s="8">
        <f>IFERROR(__xludf.DUMMYFUNCTION("""COMPUTED_VALUE"""),87.5)</f>
        <v>87.5</v>
      </c>
      <c r="C889" s="9">
        <f>IFERROR(__xludf.DUMMYFUNCTION("""COMPUTED_VALUE"""),43881.70833333333)</f>
        <v>43881.70833</v>
      </c>
      <c r="D889" s="8">
        <f>IFERROR(__xludf.DUMMYFUNCTION("""COMPUTED_VALUE"""),92.4)</f>
        <v>92.4</v>
      </c>
      <c r="E889" s="8">
        <f t="shared" si="4"/>
        <v>1.056</v>
      </c>
      <c r="F889" s="10">
        <f t="shared" si="5"/>
        <v>0.946969697</v>
      </c>
      <c r="G889" s="5">
        <f t="shared" si="6"/>
        <v>170.0685163</v>
      </c>
      <c r="H889" s="8">
        <f t="shared" si="7"/>
        <v>0</v>
      </c>
      <c r="J889" s="8" t="str">
        <f t="shared" si="8"/>
        <v/>
      </c>
    </row>
    <row r="890">
      <c r="A890" s="9">
        <f>IFERROR(__xludf.DUMMYFUNCTION("""COMPUTED_VALUE"""),43882.70833333333)</f>
        <v>43882.70833</v>
      </c>
      <c r="B890" s="8">
        <f>IFERROR(__xludf.DUMMYFUNCTION("""COMPUTED_VALUE"""),86.74)</f>
        <v>86.74</v>
      </c>
      <c r="C890" s="9">
        <f>IFERROR(__xludf.DUMMYFUNCTION("""COMPUTED_VALUE"""),43882.70833333333)</f>
        <v>43882.70833</v>
      </c>
      <c r="D890" s="8">
        <f>IFERROR(__xludf.DUMMYFUNCTION("""COMPUTED_VALUE"""),90.8)</f>
        <v>90.8</v>
      </c>
      <c r="E890" s="8">
        <f t="shared" si="4"/>
        <v>1.046806548</v>
      </c>
      <c r="F890" s="10">
        <f t="shared" si="5"/>
        <v>0.9552863436</v>
      </c>
      <c r="G890" s="5">
        <f t="shared" si="6"/>
        <v>170.0685163</v>
      </c>
      <c r="H890" s="8">
        <f t="shared" si="7"/>
        <v>0</v>
      </c>
      <c r="J890" s="8" t="str">
        <f t="shared" si="8"/>
        <v/>
      </c>
    </row>
    <row r="891">
      <c r="A891" s="9">
        <f>IFERROR(__xludf.DUMMYFUNCTION("""COMPUTED_VALUE"""),43885.70833333333)</f>
        <v>43885.70833</v>
      </c>
      <c r="B891" s="8">
        <f>IFERROR(__xludf.DUMMYFUNCTION("""COMPUTED_VALUE"""),83.56)</f>
        <v>83.56</v>
      </c>
      <c r="C891" s="9">
        <f>IFERROR(__xludf.DUMMYFUNCTION("""COMPUTED_VALUE"""),43885.70833333333)</f>
        <v>43885.70833</v>
      </c>
      <c r="D891" s="8">
        <f>IFERROR(__xludf.DUMMYFUNCTION("""COMPUTED_VALUE"""),87.4)</f>
        <v>87.4</v>
      </c>
      <c r="E891" s="8">
        <f t="shared" si="4"/>
        <v>1.045955002</v>
      </c>
      <c r="F891" s="10">
        <f t="shared" si="5"/>
        <v>0.9560640732</v>
      </c>
      <c r="G891" s="5">
        <f t="shared" si="6"/>
        <v>170.0685163</v>
      </c>
      <c r="H891" s="8">
        <f t="shared" si="7"/>
        <v>0</v>
      </c>
      <c r="J891" s="8" t="str">
        <f t="shared" si="8"/>
        <v/>
      </c>
    </row>
    <row r="892">
      <c r="A892" s="9">
        <f>IFERROR(__xludf.DUMMYFUNCTION("""COMPUTED_VALUE"""),43886.70833333333)</f>
        <v>43886.70833</v>
      </c>
      <c r="B892" s="8">
        <f>IFERROR(__xludf.DUMMYFUNCTION("""COMPUTED_VALUE"""),82.24)</f>
        <v>82.24</v>
      </c>
      <c r="C892" s="9">
        <f>IFERROR(__xludf.DUMMYFUNCTION("""COMPUTED_VALUE"""),43886.70833333333)</f>
        <v>43886.70833</v>
      </c>
      <c r="D892" s="8">
        <f>IFERROR(__xludf.DUMMYFUNCTION("""COMPUTED_VALUE"""),85.4)</f>
        <v>85.4</v>
      </c>
      <c r="E892" s="8">
        <f t="shared" si="4"/>
        <v>1.038424125</v>
      </c>
      <c r="F892" s="10">
        <f t="shared" si="5"/>
        <v>0.9629976581</v>
      </c>
      <c r="G892" s="5">
        <f t="shared" si="6"/>
        <v>170.0685163</v>
      </c>
      <c r="H892" s="8">
        <f t="shared" si="7"/>
        <v>0</v>
      </c>
      <c r="J892" s="8" t="str">
        <f t="shared" si="8"/>
        <v/>
      </c>
    </row>
    <row r="893">
      <c r="A893" s="9">
        <f>IFERROR(__xludf.DUMMYFUNCTION("""COMPUTED_VALUE"""),43887.70833333333)</f>
        <v>43887.70833</v>
      </c>
      <c r="B893" s="8">
        <f>IFERROR(__xludf.DUMMYFUNCTION("""COMPUTED_VALUE"""),82.28)</f>
        <v>82.28</v>
      </c>
      <c r="C893" s="9">
        <f>IFERROR(__xludf.DUMMYFUNCTION("""COMPUTED_VALUE"""),43887.70833333333)</f>
        <v>43887.70833</v>
      </c>
      <c r="D893" s="8">
        <f>IFERROR(__xludf.DUMMYFUNCTION("""COMPUTED_VALUE"""),85.4)</f>
        <v>85.4</v>
      </c>
      <c r="E893" s="8">
        <f t="shared" si="4"/>
        <v>1.0379193</v>
      </c>
      <c r="F893" s="10">
        <f t="shared" si="5"/>
        <v>0.9634660422</v>
      </c>
      <c r="G893" s="5">
        <f t="shared" si="6"/>
        <v>170.0685163</v>
      </c>
      <c r="H893" s="8">
        <f t="shared" si="7"/>
        <v>0</v>
      </c>
      <c r="J893" s="8" t="str">
        <f t="shared" si="8"/>
        <v/>
      </c>
    </row>
    <row r="894">
      <c r="A894" s="9">
        <f>IFERROR(__xludf.DUMMYFUNCTION("""COMPUTED_VALUE"""),43888.70833333333)</f>
        <v>43888.70833</v>
      </c>
      <c r="B894" s="8">
        <f>IFERROR(__xludf.DUMMYFUNCTION("""COMPUTED_VALUE"""),80.0)</f>
        <v>80</v>
      </c>
      <c r="C894" s="9">
        <f>IFERROR(__xludf.DUMMYFUNCTION("""COMPUTED_VALUE"""),43888.70833333333)</f>
        <v>43888.70833</v>
      </c>
      <c r="D894" s="8">
        <f>IFERROR(__xludf.DUMMYFUNCTION("""COMPUTED_VALUE"""),81.8)</f>
        <v>81.8</v>
      </c>
      <c r="E894" s="8">
        <f t="shared" si="4"/>
        <v>1.0225</v>
      </c>
      <c r="F894" s="10">
        <f t="shared" si="5"/>
        <v>0.97799511</v>
      </c>
      <c r="G894" s="5">
        <f t="shared" si="6"/>
        <v>170.0685163</v>
      </c>
      <c r="H894" s="8">
        <f t="shared" si="7"/>
        <v>0</v>
      </c>
      <c r="J894" s="8" t="str">
        <f t="shared" si="8"/>
        <v/>
      </c>
    </row>
    <row r="895">
      <c r="A895" s="9">
        <f>IFERROR(__xludf.DUMMYFUNCTION("""COMPUTED_VALUE"""),43889.70833333333)</f>
        <v>43889.70833</v>
      </c>
      <c r="B895" s="8">
        <f>IFERROR(__xludf.DUMMYFUNCTION("""COMPUTED_VALUE"""),76.68)</f>
        <v>76.68</v>
      </c>
      <c r="C895" s="9">
        <f>IFERROR(__xludf.DUMMYFUNCTION("""COMPUTED_VALUE"""),43889.70833333333)</f>
        <v>43889.70833</v>
      </c>
      <c r="D895" s="8">
        <f>IFERROR(__xludf.DUMMYFUNCTION("""COMPUTED_VALUE"""),78.5)</f>
        <v>78.5</v>
      </c>
      <c r="E895" s="8">
        <f t="shared" si="4"/>
        <v>1.023735003</v>
      </c>
      <c r="F895" s="10">
        <f t="shared" si="5"/>
        <v>0.9768152866</v>
      </c>
      <c r="G895" s="5">
        <f t="shared" si="6"/>
        <v>170.0685163</v>
      </c>
      <c r="H895" s="8">
        <f t="shared" si="7"/>
        <v>0</v>
      </c>
      <c r="J895" s="8" t="str">
        <f t="shared" si="8"/>
        <v/>
      </c>
    </row>
    <row r="896">
      <c r="A896" s="9">
        <f>IFERROR(__xludf.DUMMYFUNCTION("""COMPUTED_VALUE"""),43892.70833333333)</f>
        <v>43892.70833</v>
      </c>
      <c r="B896" s="8">
        <f>IFERROR(__xludf.DUMMYFUNCTION("""COMPUTED_VALUE"""),76.48)</f>
        <v>76.48</v>
      </c>
      <c r="C896" s="9">
        <f>IFERROR(__xludf.DUMMYFUNCTION("""COMPUTED_VALUE"""),43892.70833333333)</f>
        <v>43892.70833</v>
      </c>
      <c r="D896" s="8">
        <f>IFERROR(__xludf.DUMMYFUNCTION("""COMPUTED_VALUE"""),78.1)</f>
        <v>78.1</v>
      </c>
      <c r="E896" s="8">
        <f t="shared" si="4"/>
        <v>1.021182008</v>
      </c>
      <c r="F896" s="10">
        <f t="shared" si="5"/>
        <v>0.9792573624</v>
      </c>
      <c r="G896" s="5">
        <f t="shared" si="6"/>
        <v>170.0685163</v>
      </c>
      <c r="H896" s="8">
        <f t="shared" si="7"/>
        <v>0</v>
      </c>
      <c r="J896" s="8" t="str">
        <f t="shared" si="8"/>
        <v/>
      </c>
    </row>
    <row r="897">
      <c r="A897" s="9">
        <f>IFERROR(__xludf.DUMMYFUNCTION("""COMPUTED_VALUE"""),43893.70833333333)</f>
        <v>43893.70833</v>
      </c>
      <c r="B897" s="8">
        <f>IFERROR(__xludf.DUMMYFUNCTION("""COMPUTED_VALUE"""),76.0)</f>
        <v>76</v>
      </c>
      <c r="C897" s="9">
        <f>IFERROR(__xludf.DUMMYFUNCTION("""COMPUTED_VALUE"""),43893.70833333333)</f>
        <v>43893.70833</v>
      </c>
      <c r="D897" s="8">
        <f>IFERROR(__xludf.DUMMYFUNCTION("""COMPUTED_VALUE"""),78.5)</f>
        <v>78.5</v>
      </c>
      <c r="E897" s="8">
        <f t="shared" si="4"/>
        <v>1.032894737</v>
      </c>
      <c r="F897" s="10">
        <f t="shared" si="5"/>
        <v>0.9681528662</v>
      </c>
      <c r="G897" s="5">
        <f t="shared" si="6"/>
        <v>170.0685163</v>
      </c>
      <c r="H897" s="8">
        <f t="shared" si="7"/>
        <v>0</v>
      </c>
      <c r="J897" s="8" t="str">
        <f t="shared" si="8"/>
        <v/>
      </c>
    </row>
    <row r="898">
      <c r="A898" s="9">
        <f>IFERROR(__xludf.DUMMYFUNCTION("""COMPUTED_VALUE"""),43894.70833333333)</f>
        <v>43894.70833</v>
      </c>
      <c r="B898" s="8">
        <f>IFERROR(__xludf.DUMMYFUNCTION("""COMPUTED_VALUE"""),76.1)</f>
        <v>76.1</v>
      </c>
      <c r="C898" s="9">
        <f>IFERROR(__xludf.DUMMYFUNCTION("""COMPUTED_VALUE"""),43894.70833333333)</f>
        <v>43894.70833</v>
      </c>
      <c r="D898" s="8">
        <f>IFERROR(__xludf.DUMMYFUNCTION("""COMPUTED_VALUE"""),80.5)</f>
        <v>80.5</v>
      </c>
      <c r="E898" s="8">
        <f t="shared" si="4"/>
        <v>1.05781866</v>
      </c>
      <c r="F898" s="10">
        <f t="shared" si="5"/>
        <v>0.9453416149</v>
      </c>
      <c r="G898" s="5">
        <f t="shared" si="6"/>
        <v>170.0685163</v>
      </c>
      <c r="H898" s="8">
        <f t="shared" si="7"/>
        <v>0</v>
      </c>
      <c r="J898" s="8" t="str">
        <f t="shared" si="8"/>
        <v/>
      </c>
    </row>
    <row r="899">
      <c r="A899" s="9">
        <f>IFERROR(__xludf.DUMMYFUNCTION("""COMPUTED_VALUE"""),43895.70833333333)</f>
        <v>43895.70833</v>
      </c>
      <c r="B899" s="8">
        <f>IFERROR(__xludf.DUMMYFUNCTION("""COMPUTED_VALUE"""),74.92)</f>
        <v>74.92</v>
      </c>
      <c r="C899" s="9">
        <f>IFERROR(__xludf.DUMMYFUNCTION("""COMPUTED_VALUE"""),43895.70833333333)</f>
        <v>43895.70833</v>
      </c>
      <c r="D899" s="8">
        <f>IFERROR(__xludf.DUMMYFUNCTION("""COMPUTED_VALUE"""),78.7)</f>
        <v>78.7</v>
      </c>
      <c r="E899" s="8">
        <f t="shared" si="4"/>
        <v>1.050453817</v>
      </c>
      <c r="F899" s="10">
        <f t="shared" si="5"/>
        <v>0.9519695044</v>
      </c>
      <c r="G899" s="5">
        <f t="shared" si="6"/>
        <v>170.0685163</v>
      </c>
      <c r="H899" s="8">
        <f t="shared" si="7"/>
        <v>0</v>
      </c>
      <c r="J899" s="8" t="str">
        <f t="shared" si="8"/>
        <v/>
      </c>
    </row>
    <row r="900">
      <c r="A900" s="9">
        <f>IFERROR(__xludf.DUMMYFUNCTION("""COMPUTED_VALUE"""),43896.70833333333)</f>
        <v>43896.70833</v>
      </c>
      <c r="B900" s="8">
        <f>IFERROR(__xludf.DUMMYFUNCTION("""COMPUTED_VALUE"""),71.34)</f>
        <v>71.34</v>
      </c>
      <c r="C900" s="9">
        <f>IFERROR(__xludf.DUMMYFUNCTION("""COMPUTED_VALUE"""),43896.70833333333)</f>
        <v>43896.70833</v>
      </c>
      <c r="D900" s="8">
        <f>IFERROR(__xludf.DUMMYFUNCTION("""COMPUTED_VALUE"""),76.1)</f>
        <v>76.1</v>
      </c>
      <c r="E900" s="8">
        <f t="shared" si="4"/>
        <v>1.066722736</v>
      </c>
      <c r="F900" s="10">
        <f t="shared" si="5"/>
        <v>0.9374507227</v>
      </c>
      <c r="G900" s="5">
        <f t="shared" si="6"/>
        <v>170.0685163</v>
      </c>
      <c r="H900" s="8">
        <f t="shared" si="7"/>
        <v>0</v>
      </c>
      <c r="J900" s="8" t="str">
        <f t="shared" si="8"/>
        <v/>
      </c>
    </row>
    <row r="901">
      <c r="A901" s="9">
        <f>IFERROR(__xludf.DUMMYFUNCTION("""COMPUTED_VALUE"""),43899.70833333333)</f>
        <v>43899.70833</v>
      </c>
      <c r="B901" s="8">
        <f>IFERROR(__xludf.DUMMYFUNCTION("""COMPUTED_VALUE"""),69.26)</f>
        <v>69.26</v>
      </c>
      <c r="C901" s="9">
        <f>IFERROR(__xludf.DUMMYFUNCTION("""COMPUTED_VALUE"""),43899.70833333333)</f>
        <v>43899.70833</v>
      </c>
      <c r="D901" s="8">
        <f>IFERROR(__xludf.DUMMYFUNCTION("""COMPUTED_VALUE"""),73.8)</f>
        <v>73.8</v>
      </c>
      <c r="E901" s="8">
        <f t="shared" si="4"/>
        <v>1.065550101</v>
      </c>
      <c r="F901" s="10">
        <f t="shared" si="5"/>
        <v>0.9384823848</v>
      </c>
      <c r="G901" s="5">
        <f t="shared" si="6"/>
        <v>170.0685163</v>
      </c>
      <c r="H901" s="8">
        <f t="shared" si="7"/>
        <v>0</v>
      </c>
      <c r="J901" s="8" t="str">
        <f t="shared" si="8"/>
        <v/>
      </c>
    </row>
    <row r="902">
      <c r="A902" s="9">
        <f>IFERROR(__xludf.DUMMYFUNCTION("""COMPUTED_VALUE"""),43900.70833333333)</f>
        <v>43900.70833</v>
      </c>
      <c r="B902" s="8">
        <f>IFERROR(__xludf.DUMMYFUNCTION("""COMPUTED_VALUE"""),69.64)</f>
        <v>69.64</v>
      </c>
      <c r="C902" s="9">
        <f>IFERROR(__xludf.DUMMYFUNCTION("""COMPUTED_VALUE"""),43900.70833333333)</f>
        <v>43900.70833</v>
      </c>
      <c r="D902" s="8">
        <f>IFERROR(__xludf.DUMMYFUNCTION("""COMPUTED_VALUE"""),74.0)</f>
        <v>74</v>
      </c>
      <c r="E902" s="8">
        <f t="shared" si="4"/>
        <v>1.062607697</v>
      </c>
      <c r="F902" s="10">
        <f t="shared" si="5"/>
        <v>0.9410810811</v>
      </c>
      <c r="G902" s="5">
        <f t="shared" si="6"/>
        <v>170.0685163</v>
      </c>
      <c r="H902" s="8">
        <f t="shared" si="7"/>
        <v>0</v>
      </c>
      <c r="J902" s="8" t="str">
        <f t="shared" si="8"/>
        <v/>
      </c>
    </row>
    <row r="903">
      <c r="A903" s="9">
        <f>IFERROR(__xludf.DUMMYFUNCTION("""COMPUTED_VALUE"""),43901.70833333333)</f>
        <v>43901.70833</v>
      </c>
      <c r="B903" s="8">
        <f>IFERROR(__xludf.DUMMYFUNCTION("""COMPUTED_VALUE"""),68.82)</f>
        <v>68.82</v>
      </c>
      <c r="C903" s="9">
        <f>IFERROR(__xludf.DUMMYFUNCTION("""COMPUTED_VALUE"""),43901.70833333333)</f>
        <v>43901.70833</v>
      </c>
      <c r="D903" s="8">
        <f>IFERROR(__xludf.DUMMYFUNCTION("""COMPUTED_VALUE"""),72.5)</f>
        <v>72.5</v>
      </c>
      <c r="E903" s="8">
        <f t="shared" si="4"/>
        <v>1.053472828</v>
      </c>
      <c r="F903" s="10">
        <f t="shared" si="5"/>
        <v>0.9492413793</v>
      </c>
      <c r="G903" s="5">
        <f t="shared" si="6"/>
        <v>170.0685163</v>
      </c>
      <c r="H903" s="8">
        <f t="shared" si="7"/>
        <v>0</v>
      </c>
      <c r="J903" s="8" t="str">
        <f t="shared" si="8"/>
        <v/>
      </c>
    </row>
    <row r="904">
      <c r="A904" s="9">
        <f>IFERROR(__xludf.DUMMYFUNCTION("""COMPUTED_VALUE"""),43902.70833333333)</f>
        <v>43902.70833</v>
      </c>
      <c r="B904" s="8">
        <f>IFERROR(__xludf.DUMMYFUNCTION("""COMPUTED_VALUE"""),60.98)</f>
        <v>60.98</v>
      </c>
      <c r="C904" s="9">
        <f>IFERROR(__xludf.DUMMYFUNCTION("""COMPUTED_VALUE"""),43902.70833333333)</f>
        <v>43902.70833</v>
      </c>
      <c r="D904" s="8">
        <f>IFERROR(__xludf.DUMMYFUNCTION("""COMPUTED_VALUE"""),65.7)</f>
        <v>65.7</v>
      </c>
      <c r="E904" s="8">
        <f t="shared" si="4"/>
        <v>1.077402427</v>
      </c>
      <c r="F904" s="10">
        <f t="shared" si="5"/>
        <v>0.9281582953</v>
      </c>
      <c r="G904" s="5">
        <f t="shared" si="6"/>
        <v>170.0685163</v>
      </c>
      <c r="H904" s="8">
        <f t="shared" si="7"/>
        <v>0</v>
      </c>
      <c r="J904" s="8" t="str">
        <f t="shared" si="8"/>
        <v/>
      </c>
    </row>
    <row r="905">
      <c r="A905" s="9">
        <f>IFERROR(__xludf.DUMMYFUNCTION("""COMPUTED_VALUE"""),43903.70833333333)</f>
        <v>43903.70833</v>
      </c>
      <c r="B905" s="8">
        <f>IFERROR(__xludf.DUMMYFUNCTION("""COMPUTED_VALUE"""),65.02)</f>
        <v>65.02</v>
      </c>
      <c r="C905" s="9">
        <f>IFERROR(__xludf.DUMMYFUNCTION("""COMPUTED_VALUE"""),43903.70833333333)</f>
        <v>43903.70833</v>
      </c>
      <c r="D905" s="8">
        <f>IFERROR(__xludf.DUMMYFUNCTION("""COMPUTED_VALUE"""),69.5)</f>
        <v>69.5</v>
      </c>
      <c r="E905" s="8">
        <f t="shared" si="4"/>
        <v>1.068901876</v>
      </c>
      <c r="F905" s="10">
        <f t="shared" si="5"/>
        <v>0.9355395683</v>
      </c>
      <c r="G905" s="5">
        <f t="shared" si="6"/>
        <v>170.0685163</v>
      </c>
      <c r="H905" s="8">
        <f t="shared" si="7"/>
        <v>0</v>
      </c>
      <c r="J905" s="8" t="str">
        <f t="shared" si="8"/>
        <v/>
      </c>
    </row>
    <row r="906">
      <c r="A906" s="9">
        <f>IFERROR(__xludf.DUMMYFUNCTION("""COMPUTED_VALUE"""),43906.70833333333)</f>
        <v>43906.70833</v>
      </c>
      <c r="B906" s="8">
        <f>IFERROR(__xludf.DUMMYFUNCTION("""COMPUTED_VALUE"""),63.12)</f>
        <v>63.12</v>
      </c>
      <c r="C906" s="9">
        <f>IFERROR(__xludf.DUMMYFUNCTION("""COMPUTED_VALUE"""),43906.70833333333)</f>
        <v>43906.70833</v>
      </c>
      <c r="D906" s="8">
        <f>IFERROR(__xludf.DUMMYFUNCTION("""COMPUTED_VALUE"""),67.5)</f>
        <v>67.5</v>
      </c>
      <c r="E906" s="8">
        <f t="shared" si="4"/>
        <v>1.069391635</v>
      </c>
      <c r="F906" s="10">
        <f t="shared" si="5"/>
        <v>0.9351111111</v>
      </c>
      <c r="G906" s="5">
        <f t="shared" si="6"/>
        <v>170.0685163</v>
      </c>
      <c r="H906" s="8">
        <f t="shared" si="7"/>
        <v>0</v>
      </c>
      <c r="J906" s="8" t="str">
        <f t="shared" si="8"/>
        <v/>
      </c>
    </row>
    <row r="907">
      <c r="A907" s="9">
        <f>IFERROR(__xludf.DUMMYFUNCTION("""COMPUTED_VALUE"""),43907.70833333333)</f>
        <v>43907.70833</v>
      </c>
      <c r="B907" s="8">
        <f>IFERROR(__xludf.DUMMYFUNCTION("""COMPUTED_VALUE"""),68.06)</f>
        <v>68.06</v>
      </c>
      <c r="C907" s="9">
        <f>IFERROR(__xludf.DUMMYFUNCTION("""COMPUTED_VALUE"""),43907.70833333333)</f>
        <v>43907.70833</v>
      </c>
      <c r="D907" s="8">
        <f>IFERROR(__xludf.DUMMYFUNCTION("""COMPUTED_VALUE"""),72.6)</f>
        <v>72.6</v>
      </c>
      <c r="E907" s="8">
        <f t="shared" si="4"/>
        <v>1.066705848</v>
      </c>
      <c r="F907" s="10">
        <f t="shared" si="5"/>
        <v>0.9374655647</v>
      </c>
      <c r="G907" s="5">
        <f t="shared" si="6"/>
        <v>170.0685163</v>
      </c>
      <c r="H907" s="8">
        <f t="shared" si="7"/>
        <v>0</v>
      </c>
      <c r="J907" s="8" t="str">
        <f t="shared" si="8"/>
        <v/>
      </c>
    </row>
    <row r="908">
      <c r="A908" s="9">
        <f>IFERROR(__xludf.DUMMYFUNCTION("""COMPUTED_VALUE"""),43908.70833333333)</f>
        <v>43908.70833</v>
      </c>
      <c r="B908" s="8">
        <f>IFERROR(__xludf.DUMMYFUNCTION("""COMPUTED_VALUE"""),70.1)</f>
        <v>70.1</v>
      </c>
      <c r="C908" s="9">
        <f>IFERROR(__xludf.DUMMYFUNCTION("""COMPUTED_VALUE"""),43908.70833333333)</f>
        <v>43908.70833</v>
      </c>
      <c r="D908" s="8">
        <f>IFERROR(__xludf.DUMMYFUNCTION("""COMPUTED_VALUE"""),74.3)</f>
        <v>74.3</v>
      </c>
      <c r="E908" s="8">
        <f t="shared" si="4"/>
        <v>1.059914408</v>
      </c>
      <c r="F908" s="10">
        <f t="shared" si="5"/>
        <v>0.9434724092</v>
      </c>
      <c r="G908" s="5">
        <f t="shared" si="6"/>
        <v>170.0685163</v>
      </c>
      <c r="H908" s="8">
        <f t="shared" si="7"/>
        <v>0</v>
      </c>
      <c r="J908" s="8" t="str">
        <f t="shared" si="8"/>
        <v/>
      </c>
    </row>
    <row r="909">
      <c r="A909" s="9">
        <f>IFERROR(__xludf.DUMMYFUNCTION("""COMPUTED_VALUE"""),43909.70833333333)</f>
        <v>43909.70833</v>
      </c>
      <c r="B909" s="8">
        <f>IFERROR(__xludf.DUMMYFUNCTION("""COMPUTED_VALUE"""),75.06)</f>
        <v>75.06</v>
      </c>
      <c r="C909" s="9">
        <f>IFERROR(__xludf.DUMMYFUNCTION("""COMPUTED_VALUE"""),43909.70833333333)</f>
        <v>43909.70833</v>
      </c>
      <c r="D909" s="8">
        <f>IFERROR(__xludf.DUMMYFUNCTION("""COMPUTED_VALUE"""),78.4)</f>
        <v>78.4</v>
      </c>
      <c r="E909" s="8">
        <f t="shared" si="4"/>
        <v>1.044497735</v>
      </c>
      <c r="F909" s="10">
        <f t="shared" si="5"/>
        <v>0.9573979592</v>
      </c>
      <c r="G909" s="5">
        <f t="shared" si="6"/>
        <v>170.0685163</v>
      </c>
      <c r="H909" s="8">
        <f t="shared" si="7"/>
        <v>0</v>
      </c>
      <c r="J909" s="8" t="str">
        <f t="shared" si="8"/>
        <v/>
      </c>
    </row>
    <row r="910">
      <c r="A910" s="9">
        <f>IFERROR(__xludf.DUMMYFUNCTION("""COMPUTED_VALUE"""),43910.70833333333)</f>
        <v>43910.70833</v>
      </c>
      <c r="B910" s="8">
        <f>IFERROR(__xludf.DUMMYFUNCTION("""COMPUTED_VALUE"""),74.24)</f>
        <v>74.24</v>
      </c>
      <c r="C910" s="9">
        <f>IFERROR(__xludf.DUMMYFUNCTION("""COMPUTED_VALUE"""),43910.70833333333)</f>
        <v>43910.70833</v>
      </c>
      <c r="D910" s="8">
        <f>IFERROR(__xludf.DUMMYFUNCTION("""COMPUTED_VALUE"""),78.0)</f>
        <v>78</v>
      </c>
      <c r="E910" s="8">
        <f t="shared" si="4"/>
        <v>1.050646552</v>
      </c>
      <c r="F910" s="10">
        <f t="shared" si="5"/>
        <v>0.9517948718</v>
      </c>
      <c r="G910" s="5">
        <f t="shared" si="6"/>
        <v>170.0685163</v>
      </c>
      <c r="H910" s="8">
        <f t="shared" si="7"/>
        <v>0</v>
      </c>
      <c r="J910" s="8" t="str">
        <f t="shared" si="8"/>
        <v/>
      </c>
    </row>
    <row r="911">
      <c r="A911" s="9">
        <f>IFERROR(__xludf.DUMMYFUNCTION("""COMPUTED_VALUE"""),43913.70833333333)</f>
        <v>43913.70833</v>
      </c>
      <c r="B911" s="8">
        <f>IFERROR(__xludf.DUMMYFUNCTION("""COMPUTED_VALUE"""),70.56)</f>
        <v>70.56</v>
      </c>
      <c r="C911" s="9">
        <f>IFERROR(__xludf.DUMMYFUNCTION("""COMPUTED_VALUE"""),43913.70833333333)</f>
        <v>43913.70833</v>
      </c>
      <c r="D911" s="8">
        <f>IFERROR(__xludf.DUMMYFUNCTION("""COMPUTED_VALUE"""),73.3)</f>
        <v>73.3</v>
      </c>
      <c r="E911" s="8">
        <f t="shared" si="4"/>
        <v>1.0388322</v>
      </c>
      <c r="F911" s="10">
        <f t="shared" si="5"/>
        <v>0.9626193724</v>
      </c>
      <c r="G911" s="5">
        <f t="shared" si="6"/>
        <v>170.0685163</v>
      </c>
      <c r="H911" s="8">
        <f t="shared" si="7"/>
        <v>0</v>
      </c>
      <c r="J911" s="8" t="str">
        <f t="shared" si="8"/>
        <v/>
      </c>
    </row>
    <row r="912">
      <c r="A912" s="9">
        <f>IFERROR(__xludf.DUMMYFUNCTION("""COMPUTED_VALUE"""),43914.70833333333)</f>
        <v>43914.70833</v>
      </c>
      <c r="B912" s="8">
        <f>IFERROR(__xludf.DUMMYFUNCTION("""COMPUTED_VALUE"""),76.02)</f>
        <v>76.02</v>
      </c>
      <c r="C912" s="9">
        <f>IFERROR(__xludf.DUMMYFUNCTION("""COMPUTED_VALUE"""),43914.70833333333)</f>
        <v>43914.70833</v>
      </c>
      <c r="D912" s="8">
        <f>IFERROR(__xludf.DUMMYFUNCTION("""COMPUTED_VALUE"""),76.7)</f>
        <v>76.7</v>
      </c>
      <c r="E912" s="8">
        <f t="shared" si="4"/>
        <v>1.008945014</v>
      </c>
      <c r="F912" s="10">
        <f t="shared" si="5"/>
        <v>0.9911342894</v>
      </c>
      <c r="G912" s="5">
        <f t="shared" si="6"/>
        <v>170.0685163</v>
      </c>
      <c r="H912" s="8">
        <f t="shared" si="7"/>
        <v>0</v>
      </c>
      <c r="J912" s="8" t="str">
        <f t="shared" si="8"/>
        <v/>
      </c>
    </row>
    <row r="913">
      <c r="A913" s="9">
        <f>IFERROR(__xludf.DUMMYFUNCTION("""COMPUTED_VALUE"""),43915.70833333333)</f>
        <v>43915.70833</v>
      </c>
      <c r="B913" s="8">
        <f>IFERROR(__xludf.DUMMYFUNCTION("""COMPUTED_VALUE"""),76.7)</f>
        <v>76.7</v>
      </c>
      <c r="C913" s="9">
        <f>IFERROR(__xludf.DUMMYFUNCTION("""COMPUTED_VALUE"""),43915.70833333333)</f>
        <v>43915.70833</v>
      </c>
      <c r="D913" s="8">
        <f>IFERROR(__xludf.DUMMYFUNCTION("""COMPUTED_VALUE"""),77.7)</f>
        <v>77.7</v>
      </c>
      <c r="E913" s="8">
        <f t="shared" si="4"/>
        <v>1.01303781</v>
      </c>
      <c r="F913" s="10">
        <f t="shared" si="5"/>
        <v>0.9871299871</v>
      </c>
      <c r="G913" s="5">
        <f t="shared" si="6"/>
        <v>170.0685163</v>
      </c>
      <c r="H913" s="8">
        <f t="shared" si="7"/>
        <v>0</v>
      </c>
      <c r="J913" s="8" t="str">
        <f t="shared" si="8"/>
        <v/>
      </c>
    </row>
    <row r="914">
      <c r="A914" s="9">
        <f>IFERROR(__xludf.DUMMYFUNCTION("""COMPUTED_VALUE"""),43916.70833333333)</f>
        <v>43916.70833</v>
      </c>
      <c r="B914" s="8">
        <f>IFERROR(__xludf.DUMMYFUNCTION("""COMPUTED_VALUE"""),75.6)</f>
        <v>75.6</v>
      </c>
      <c r="C914" s="9">
        <f>IFERROR(__xludf.DUMMYFUNCTION("""COMPUTED_VALUE"""),43916.70833333333)</f>
        <v>43916.70833</v>
      </c>
      <c r="D914" s="8">
        <f>IFERROR(__xludf.DUMMYFUNCTION("""COMPUTED_VALUE"""),75.5)</f>
        <v>75.5</v>
      </c>
      <c r="E914" s="8">
        <f t="shared" si="4"/>
        <v>0.9986772487</v>
      </c>
      <c r="F914" s="10">
        <f t="shared" si="5"/>
        <v>1.001324503</v>
      </c>
      <c r="G914" s="5">
        <f t="shared" si="6"/>
        <v>0</v>
      </c>
      <c r="H914" s="8">
        <f t="shared" si="7"/>
        <v>170.2937726</v>
      </c>
      <c r="J914" s="8" t="str">
        <f t="shared" si="8"/>
        <v/>
      </c>
    </row>
    <row r="915">
      <c r="A915" s="9">
        <f>IFERROR(__xludf.DUMMYFUNCTION("""COMPUTED_VALUE"""),43917.70833333333)</f>
        <v>43917.70833</v>
      </c>
      <c r="B915" s="8">
        <f>IFERROR(__xludf.DUMMYFUNCTION("""COMPUTED_VALUE"""),73.76)</f>
        <v>73.76</v>
      </c>
      <c r="C915" s="9">
        <f>IFERROR(__xludf.DUMMYFUNCTION("""COMPUTED_VALUE"""),43917.70833333333)</f>
        <v>43917.70833</v>
      </c>
      <c r="D915" s="8">
        <f>IFERROR(__xludf.DUMMYFUNCTION("""COMPUTED_VALUE"""),74.1)</f>
        <v>74.1</v>
      </c>
      <c r="E915" s="8">
        <f t="shared" si="4"/>
        <v>1.004609544</v>
      </c>
      <c r="F915" s="10">
        <f t="shared" si="5"/>
        <v>0.9954116059</v>
      </c>
      <c r="G915" s="5">
        <f t="shared" si="6"/>
        <v>0</v>
      </c>
      <c r="H915" s="8">
        <f t="shared" si="7"/>
        <v>170.2937726</v>
      </c>
      <c r="J915" s="8" t="str">
        <f t="shared" si="8"/>
        <v/>
      </c>
    </row>
    <row r="916">
      <c r="A916" s="9">
        <f>IFERROR(__xludf.DUMMYFUNCTION("""COMPUTED_VALUE"""),43920.70833333333)</f>
        <v>43920.70833</v>
      </c>
      <c r="B916" s="8">
        <f>IFERROR(__xludf.DUMMYFUNCTION("""COMPUTED_VALUE"""),78.68)</f>
        <v>78.68</v>
      </c>
      <c r="C916" s="9">
        <f>IFERROR(__xludf.DUMMYFUNCTION("""COMPUTED_VALUE"""),43920.70833333333)</f>
        <v>43920.70833</v>
      </c>
      <c r="D916" s="8">
        <f>IFERROR(__xludf.DUMMYFUNCTION("""COMPUTED_VALUE"""),78.5)</f>
        <v>78.5</v>
      </c>
      <c r="E916" s="8">
        <f t="shared" si="4"/>
        <v>0.9977122522</v>
      </c>
      <c r="F916" s="10">
        <f t="shared" si="5"/>
        <v>1.002292994</v>
      </c>
      <c r="G916" s="5">
        <f t="shared" si="6"/>
        <v>0</v>
      </c>
      <c r="H916" s="8">
        <f t="shared" si="7"/>
        <v>170.2937726</v>
      </c>
      <c r="J916" s="8" t="str">
        <f t="shared" si="8"/>
        <v/>
      </c>
    </row>
    <row r="917">
      <c r="A917" s="9">
        <f>IFERROR(__xludf.DUMMYFUNCTION("""COMPUTED_VALUE"""),43921.70833333333)</f>
        <v>43921.70833</v>
      </c>
      <c r="B917" s="8">
        <f>IFERROR(__xludf.DUMMYFUNCTION("""COMPUTED_VALUE"""),81.06)</f>
        <v>81.06</v>
      </c>
      <c r="C917" s="9">
        <f>IFERROR(__xludf.DUMMYFUNCTION("""COMPUTED_VALUE"""),43921.70833333333)</f>
        <v>43921.70833</v>
      </c>
      <c r="D917" s="8">
        <f>IFERROR(__xludf.DUMMYFUNCTION("""COMPUTED_VALUE"""),81.0)</f>
        <v>81</v>
      </c>
      <c r="E917" s="8">
        <f t="shared" si="4"/>
        <v>0.9992598075</v>
      </c>
      <c r="F917" s="10">
        <f t="shared" si="5"/>
        <v>1.000740741</v>
      </c>
      <c r="G917" s="5">
        <f t="shared" si="6"/>
        <v>0</v>
      </c>
      <c r="H917" s="8">
        <f t="shared" si="7"/>
        <v>170.2937726</v>
      </c>
      <c r="J917" s="8" t="str">
        <f t="shared" si="8"/>
        <v/>
      </c>
    </row>
    <row r="918">
      <c r="A918" s="9">
        <f>IFERROR(__xludf.DUMMYFUNCTION("""COMPUTED_VALUE"""),43922.70833333333)</f>
        <v>43922.70833</v>
      </c>
      <c r="B918" s="8">
        <f>IFERROR(__xludf.DUMMYFUNCTION("""COMPUTED_VALUE"""),78.88)</f>
        <v>78.88</v>
      </c>
      <c r="C918" s="9">
        <f>IFERROR(__xludf.DUMMYFUNCTION("""COMPUTED_VALUE"""),43922.70833333333)</f>
        <v>43922.70833</v>
      </c>
      <c r="D918" s="8">
        <f>IFERROR(__xludf.DUMMYFUNCTION("""COMPUTED_VALUE"""),80.4)</f>
        <v>80.4</v>
      </c>
      <c r="E918" s="8">
        <f t="shared" si="4"/>
        <v>1.019269777</v>
      </c>
      <c r="F918" s="10">
        <f t="shared" si="5"/>
        <v>0.9810945274</v>
      </c>
      <c r="G918" s="5">
        <f t="shared" si="6"/>
        <v>173.5752956</v>
      </c>
      <c r="H918" s="8">
        <f t="shared" si="7"/>
        <v>0</v>
      </c>
      <c r="J918" s="8" t="str">
        <f t="shared" si="8"/>
        <v/>
      </c>
    </row>
    <row r="919">
      <c r="A919" s="9">
        <f>IFERROR(__xludf.DUMMYFUNCTION("""COMPUTED_VALUE"""),43923.70833333333)</f>
        <v>43923.70833</v>
      </c>
      <c r="B919" s="8">
        <f>IFERROR(__xludf.DUMMYFUNCTION("""COMPUTED_VALUE"""),79.2)</f>
        <v>79.2</v>
      </c>
      <c r="C919" s="9">
        <f>IFERROR(__xludf.DUMMYFUNCTION("""COMPUTED_VALUE"""),43923.70833333333)</f>
        <v>43923.70833</v>
      </c>
      <c r="D919" s="8">
        <f>IFERROR(__xludf.DUMMYFUNCTION("""COMPUTED_VALUE"""),80.6)</f>
        <v>80.6</v>
      </c>
      <c r="E919" s="8">
        <f t="shared" si="4"/>
        <v>1.017676768</v>
      </c>
      <c r="F919" s="10">
        <f t="shared" si="5"/>
        <v>0.982630273</v>
      </c>
      <c r="G919" s="5">
        <f t="shared" si="6"/>
        <v>173.5752956</v>
      </c>
      <c r="H919" s="8">
        <f t="shared" si="7"/>
        <v>0</v>
      </c>
      <c r="J919" s="8" t="str">
        <f t="shared" si="8"/>
        <v/>
      </c>
    </row>
    <row r="920">
      <c r="A920" s="9">
        <f>IFERROR(__xludf.DUMMYFUNCTION("""COMPUTED_VALUE"""),43924.70833333333)</f>
        <v>43924.70833</v>
      </c>
      <c r="B920" s="8">
        <f>IFERROR(__xludf.DUMMYFUNCTION("""COMPUTED_VALUE"""),78.38)</f>
        <v>78.38</v>
      </c>
      <c r="C920" s="9">
        <f>IFERROR(__xludf.DUMMYFUNCTION("""COMPUTED_VALUE"""),43924.70833333333)</f>
        <v>43924.70833</v>
      </c>
      <c r="D920" s="8">
        <f>IFERROR(__xludf.DUMMYFUNCTION("""COMPUTED_VALUE"""),79.8)</f>
        <v>79.8</v>
      </c>
      <c r="E920" s="8">
        <f t="shared" si="4"/>
        <v>1.018116867</v>
      </c>
      <c r="F920" s="10">
        <f t="shared" si="5"/>
        <v>0.9822055138</v>
      </c>
      <c r="G920" s="5">
        <f t="shared" si="6"/>
        <v>173.5752956</v>
      </c>
      <c r="H920" s="8">
        <f t="shared" si="7"/>
        <v>0</v>
      </c>
      <c r="J920" s="8" t="str">
        <f t="shared" si="8"/>
        <v/>
      </c>
    </row>
    <row r="921">
      <c r="A921" s="9">
        <f>IFERROR(__xludf.DUMMYFUNCTION("""COMPUTED_VALUE"""),43927.70833333333)</f>
        <v>43927.70833</v>
      </c>
      <c r="B921" s="8">
        <f>IFERROR(__xludf.DUMMYFUNCTION("""COMPUTED_VALUE"""),79.76)</f>
        <v>79.76</v>
      </c>
      <c r="C921" s="9">
        <f>IFERROR(__xludf.DUMMYFUNCTION("""COMPUTED_VALUE"""),43927.70833333333)</f>
        <v>43927.70833</v>
      </c>
      <c r="D921" s="8">
        <f>IFERROR(__xludf.DUMMYFUNCTION("""COMPUTED_VALUE"""),82.3)</f>
        <v>82.3</v>
      </c>
      <c r="E921" s="8">
        <f t="shared" si="4"/>
        <v>1.031845537</v>
      </c>
      <c r="F921" s="10">
        <f t="shared" si="5"/>
        <v>0.9691373026</v>
      </c>
      <c r="G921" s="5">
        <f t="shared" si="6"/>
        <v>173.5752956</v>
      </c>
      <c r="H921" s="8">
        <f t="shared" si="7"/>
        <v>0</v>
      </c>
      <c r="J921" s="8" t="str">
        <f t="shared" si="8"/>
        <v/>
      </c>
    </row>
    <row r="922">
      <c r="A922" s="9">
        <f>IFERROR(__xludf.DUMMYFUNCTION("""COMPUTED_VALUE"""),43928.70833333333)</f>
        <v>43928.70833</v>
      </c>
      <c r="B922" s="8">
        <f>IFERROR(__xludf.DUMMYFUNCTION("""COMPUTED_VALUE"""),79.64)</f>
        <v>79.64</v>
      </c>
      <c r="C922" s="9">
        <f>IFERROR(__xludf.DUMMYFUNCTION("""COMPUTED_VALUE"""),43928.70833333333)</f>
        <v>43928.70833</v>
      </c>
      <c r="D922" s="8">
        <f>IFERROR(__xludf.DUMMYFUNCTION("""COMPUTED_VALUE"""),82.8)</f>
        <v>82.8</v>
      </c>
      <c r="E922" s="8">
        <f t="shared" si="4"/>
        <v>1.039678553</v>
      </c>
      <c r="F922" s="10">
        <f t="shared" si="5"/>
        <v>0.9618357488</v>
      </c>
      <c r="G922" s="5">
        <f t="shared" si="6"/>
        <v>173.5752956</v>
      </c>
      <c r="H922" s="8">
        <f t="shared" si="7"/>
        <v>0</v>
      </c>
      <c r="J922" s="8" t="str">
        <f t="shared" si="8"/>
        <v/>
      </c>
    </row>
    <row r="923">
      <c r="A923" s="9">
        <f>IFERROR(__xludf.DUMMYFUNCTION("""COMPUTED_VALUE"""),43929.70833333333)</f>
        <v>43929.70833</v>
      </c>
      <c r="B923" s="8">
        <f>IFERROR(__xludf.DUMMYFUNCTION("""COMPUTED_VALUE"""),80.88)</f>
        <v>80.88</v>
      </c>
      <c r="C923" s="9">
        <f>IFERROR(__xludf.DUMMYFUNCTION("""COMPUTED_VALUE"""),43929.70833333333)</f>
        <v>43929.70833</v>
      </c>
      <c r="D923" s="8">
        <f>IFERROR(__xludf.DUMMYFUNCTION("""COMPUTED_VALUE"""),85.5)</f>
        <v>85.5</v>
      </c>
      <c r="E923" s="8">
        <f t="shared" si="4"/>
        <v>1.057121662</v>
      </c>
      <c r="F923" s="10">
        <f t="shared" si="5"/>
        <v>0.9459649123</v>
      </c>
      <c r="G923" s="5">
        <f t="shared" si="6"/>
        <v>173.5752956</v>
      </c>
      <c r="H923" s="8">
        <f t="shared" si="7"/>
        <v>0</v>
      </c>
      <c r="J923" s="8" t="str">
        <f t="shared" si="8"/>
        <v/>
      </c>
    </row>
    <row r="924">
      <c r="A924" s="9">
        <f>IFERROR(__xludf.DUMMYFUNCTION("""COMPUTED_VALUE"""),43935.70833333333)</f>
        <v>43935.70833</v>
      </c>
      <c r="B924" s="8">
        <f>IFERROR(__xludf.DUMMYFUNCTION("""COMPUTED_VALUE"""),82.4)</f>
        <v>82.4</v>
      </c>
      <c r="C924" s="9">
        <f>IFERROR(__xludf.DUMMYFUNCTION("""COMPUTED_VALUE"""),43935.70833333333)</f>
        <v>43935.70833</v>
      </c>
      <c r="D924" s="8">
        <f>IFERROR(__xludf.DUMMYFUNCTION("""COMPUTED_VALUE"""),86.3)</f>
        <v>86.3</v>
      </c>
      <c r="E924" s="8">
        <f t="shared" si="4"/>
        <v>1.047330097</v>
      </c>
      <c r="F924" s="10">
        <f t="shared" si="5"/>
        <v>0.9548088065</v>
      </c>
      <c r="G924" s="5">
        <f t="shared" si="6"/>
        <v>173.5752956</v>
      </c>
      <c r="H924" s="8">
        <f t="shared" si="7"/>
        <v>0</v>
      </c>
      <c r="J924" s="8" t="str">
        <f t="shared" si="8"/>
        <v/>
      </c>
    </row>
    <row r="925">
      <c r="A925" s="9">
        <f>IFERROR(__xludf.DUMMYFUNCTION("""COMPUTED_VALUE"""),43936.70833333333)</f>
        <v>43936.70833</v>
      </c>
      <c r="B925" s="8">
        <f>IFERROR(__xludf.DUMMYFUNCTION("""COMPUTED_VALUE"""),81.26)</f>
        <v>81.26</v>
      </c>
      <c r="C925" s="9">
        <f>IFERROR(__xludf.DUMMYFUNCTION("""COMPUTED_VALUE"""),43936.70833333333)</f>
        <v>43936.70833</v>
      </c>
      <c r="D925" s="8">
        <f>IFERROR(__xludf.DUMMYFUNCTION("""COMPUTED_VALUE"""),87.8)</f>
        <v>87.8</v>
      </c>
      <c r="E925" s="8">
        <f t="shared" si="4"/>
        <v>1.080482402</v>
      </c>
      <c r="F925" s="10">
        <f t="shared" si="5"/>
        <v>0.9255125285</v>
      </c>
      <c r="G925" s="5">
        <f t="shared" si="6"/>
        <v>173.5752956</v>
      </c>
      <c r="H925" s="8">
        <f t="shared" si="7"/>
        <v>0</v>
      </c>
      <c r="J925" s="8" t="str">
        <f t="shared" si="8"/>
        <v/>
      </c>
    </row>
    <row r="926">
      <c r="A926" s="9">
        <f>IFERROR(__xludf.DUMMYFUNCTION("""COMPUTED_VALUE"""),43937.70833333333)</f>
        <v>43937.70833</v>
      </c>
      <c r="B926" s="8">
        <f>IFERROR(__xludf.DUMMYFUNCTION("""COMPUTED_VALUE"""),83.72)</f>
        <v>83.72</v>
      </c>
      <c r="C926" s="9">
        <f>IFERROR(__xludf.DUMMYFUNCTION("""COMPUTED_VALUE"""),43937.70833333333)</f>
        <v>43937.70833</v>
      </c>
      <c r="D926" s="8">
        <f>IFERROR(__xludf.DUMMYFUNCTION("""COMPUTED_VALUE"""),89.9)</f>
        <v>89.9</v>
      </c>
      <c r="E926" s="8">
        <f t="shared" si="4"/>
        <v>1.073817487</v>
      </c>
      <c r="F926" s="10">
        <f t="shared" si="5"/>
        <v>0.9312569522</v>
      </c>
      <c r="G926" s="5">
        <f t="shared" si="6"/>
        <v>173.5752956</v>
      </c>
      <c r="H926" s="8">
        <f t="shared" si="7"/>
        <v>0</v>
      </c>
      <c r="J926" s="8" t="str">
        <f t="shared" si="8"/>
        <v/>
      </c>
    </row>
    <row r="927">
      <c r="A927" s="9">
        <f>IFERROR(__xludf.DUMMYFUNCTION("""COMPUTED_VALUE"""),43938.70833333333)</f>
        <v>43938.70833</v>
      </c>
      <c r="B927" s="8">
        <f>IFERROR(__xludf.DUMMYFUNCTION("""COMPUTED_VALUE"""),86.6)</f>
        <v>86.6</v>
      </c>
      <c r="C927" s="9">
        <f>IFERROR(__xludf.DUMMYFUNCTION("""COMPUTED_VALUE"""),43938.70833333333)</f>
        <v>43938.70833</v>
      </c>
      <c r="D927" s="8">
        <f>IFERROR(__xludf.DUMMYFUNCTION("""COMPUTED_VALUE"""),92.5)</f>
        <v>92.5</v>
      </c>
      <c r="E927" s="8">
        <f t="shared" si="4"/>
        <v>1.06812933</v>
      </c>
      <c r="F927" s="10">
        <f t="shared" si="5"/>
        <v>0.9362162162</v>
      </c>
      <c r="G927" s="5">
        <f t="shared" si="6"/>
        <v>173.5752956</v>
      </c>
      <c r="H927" s="8">
        <f t="shared" si="7"/>
        <v>0</v>
      </c>
      <c r="J927" s="8" t="str">
        <f t="shared" si="8"/>
        <v/>
      </c>
    </row>
    <row r="928">
      <c r="A928" s="9">
        <f>IFERROR(__xludf.DUMMYFUNCTION("""COMPUTED_VALUE"""),43941.70833333333)</f>
        <v>43941.70833</v>
      </c>
      <c r="B928" s="8">
        <f>IFERROR(__xludf.DUMMYFUNCTION("""COMPUTED_VALUE"""),86.26)</f>
        <v>86.26</v>
      </c>
      <c r="C928" s="9">
        <f>IFERROR(__xludf.DUMMYFUNCTION("""COMPUTED_VALUE"""),43941.70833333333)</f>
        <v>43941.70833</v>
      </c>
      <c r="D928" s="8">
        <f>IFERROR(__xludf.DUMMYFUNCTION("""COMPUTED_VALUE"""),92.1)</f>
        <v>92.1</v>
      </c>
      <c r="E928" s="8">
        <f t="shared" si="4"/>
        <v>1.067702295</v>
      </c>
      <c r="F928" s="10">
        <f t="shared" si="5"/>
        <v>0.9365906623</v>
      </c>
      <c r="G928" s="5">
        <f t="shared" si="6"/>
        <v>173.5752956</v>
      </c>
      <c r="H928" s="8">
        <f t="shared" si="7"/>
        <v>0</v>
      </c>
      <c r="J928" s="8" t="str">
        <f t="shared" si="8"/>
        <v/>
      </c>
    </row>
    <row r="929">
      <c r="A929" s="9">
        <f>IFERROR(__xludf.DUMMYFUNCTION("""COMPUTED_VALUE"""),43942.70833333333)</f>
        <v>43942.70833</v>
      </c>
      <c r="B929" s="8">
        <f>IFERROR(__xludf.DUMMYFUNCTION("""COMPUTED_VALUE"""),81.34)</f>
        <v>81.34</v>
      </c>
      <c r="C929" s="9">
        <f>IFERROR(__xludf.DUMMYFUNCTION("""COMPUTED_VALUE"""),43942.70833333333)</f>
        <v>43942.70833</v>
      </c>
      <c r="D929" s="8">
        <f>IFERROR(__xludf.DUMMYFUNCTION("""COMPUTED_VALUE"""),87.5)</f>
        <v>87.5</v>
      </c>
      <c r="E929" s="8">
        <f t="shared" si="4"/>
        <v>1.075731497</v>
      </c>
      <c r="F929" s="10">
        <f t="shared" si="5"/>
        <v>0.9296</v>
      </c>
      <c r="G929" s="5">
        <f t="shared" si="6"/>
        <v>173.5752956</v>
      </c>
      <c r="H929" s="8">
        <f t="shared" si="7"/>
        <v>0</v>
      </c>
      <c r="J929" s="8" t="str">
        <f t="shared" si="8"/>
        <v/>
      </c>
    </row>
    <row r="930">
      <c r="A930" s="9">
        <f>IFERROR(__xludf.DUMMYFUNCTION("""COMPUTED_VALUE"""),43943.70833333333)</f>
        <v>43943.70833</v>
      </c>
      <c r="B930" s="8">
        <f>IFERROR(__xludf.DUMMYFUNCTION("""COMPUTED_VALUE"""),85.22)</f>
        <v>85.22</v>
      </c>
      <c r="C930" s="9">
        <f>IFERROR(__xludf.DUMMYFUNCTION("""COMPUTED_VALUE"""),43943.70833333333)</f>
        <v>43943.70833</v>
      </c>
      <c r="D930" s="8">
        <f>IFERROR(__xludf.DUMMYFUNCTION("""COMPUTED_VALUE"""),91.5)</f>
        <v>91.5</v>
      </c>
      <c r="E930" s="8">
        <f t="shared" si="4"/>
        <v>1.073691622</v>
      </c>
      <c r="F930" s="10">
        <f t="shared" si="5"/>
        <v>0.9313661202</v>
      </c>
      <c r="G930" s="5">
        <f t="shared" si="6"/>
        <v>173.5752956</v>
      </c>
      <c r="H930" s="8">
        <f t="shared" si="7"/>
        <v>0</v>
      </c>
      <c r="J930" s="8" t="str">
        <f t="shared" si="8"/>
        <v/>
      </c>
    </row>
    <row r="931">
      <c r="A931" s="9">
        <f>IFERROR(__xludf.DUMMYFUNCTION("""COMPUTED_VALUE"""),43944.70833333333)</f>
        <v>43944.70833</v>
      </c>
      <c r="B931" s="8">
        <f>IFERROR(__xludf.DUMMYFUNCTION("""COMPUTED_VALUE"""),84.04)</f>
        <v>84.04</v>
      </c>
      <c r="C931" s="9">
        <f>IFERROR(__xludf.DUMMYFUNCTION("""COMPUTED_VALUE"""),43944.70833333333)</f>
        <v>43944.70833</v>
      </c>
      <c r="D931" s="8">
        <f>IFERROR(__xludf.DUMMYFUNCTION("""COMPUTED_VALUE"""),90.9)</f>
        <v>90.9</v>
      </c>
      <c r="E931" s="8">
        <f t="shared" si="4"/>
        <v>1.081627796</v>
      </c>
      <c r="F931" s="10">
        <f t="shared" si="5"/>
        <v>0.9245324532</v>
      </c>
      <c r="G931" s="5">
        <f t="shared" si="6"/>
        <v>173.5752956</v>
      </c>
      <c r="H931" s="8">
        <f t="shared" si="7"/>
        <v>0</v>
      </c>
      <c r="J931" s="8" t="str">
        <f t="shared" si="8"/>
        <v/>
      </c>
    </row>
    <row r="932">
      <c r="A932" s="9">
        <f>IFERROR(__xludf.DUMMYFUNCTION("""COMPUTED_VALUE"""),43945.70833333333)</f>
        <v>43945.70833</v>
      </c>
      <c r="B932" s="8">
        <f>IFERROR(__xludf.DUMMYFUNCTION("""COMPUTED_VALUE"""),81.1)</f>
        <v>81.1</v>
      </c>
      <c r="C932" s="9">
        <f>IFERROR(__xludf.DUMMYFUNCTION("""COMPUTED_VALUE"""),43945.70833333333)</f>
        <v>43945.70833</v>
      </c>
      <c r="D932" s="8">
        <f>IFERROR(__xludf.DUMMYFUNCTION("""COMPUTED_VALUE"""),88.4)</f>
        <v>88.4</v>
      </c>
      <c r="E932" s="8">
        <f t="shared" si="4"/>
        <v>1.09001233</v>
      </c>
      <c r="F932" s="10">
        <f t="shared" si="5"/>
        <v>0.9174208145</v>
      </c>
      <c r="G932" s="5">
        <f t="shared" si="6"/>
        <v>173.5752956</v>
      </c>
      <c r="H932" s="8">
        <f t="shared" si="7"/>
        <v>0</v>
      </c>
      <c r="J932" s="8" t="str">
        <f t="shared" si="8"/>
        <v/>
      </c>
    </row>
    <row r="933">
      <c r="A933" s="9">
        <f>IFERROR(__xludf.DUMMYFUNCTION("""COMPUTED_VALUE"""),43948.70833333333)</f>
        <v>43948.70833</v>
      </c>
      <c r="B933" s="8">
        <f>IFERROR(__xludf.DUMMYFUNCTION("""COMPUTED_VALUE"""),83.1)</f>
        <v>83.1</v>
      </c>
      <c r="C933" s="9">
        <f>IFERROR(__xludf.DUMMYFUNCTION("""COMPUTED_VALUE"""),43948.70833333333)</f>
        <v>43948.70833</v>
      </c>
      <c r="D933" s="8">
        <f>IFERROR(__xludf.DUMMYFUNCTION("""COMPUTED_VALUE"""),90.6)</f>
        <v>90.6</v>
      </c>
      <c r="E933" s="8">
        <f t="shared" si="4"/>
        <v>1.090252708</v>
      </c>
      <c r="F933" s="10">
        <f t="shared" si="5"/>
        <v>0.917218543</v>
      </c>
      <c r="G933" s="5">
        <f t="shared" si="6"/>
        <v>173.5752956</v>
      </c>
      <c r="H933" s="8">
        <f t="shared" si="7"/>
        <v>0</v>
      </c>
      <c r="J933" s="8" t="str">
        <f t="shared" si="8"/>
        <v/>
      </c>
    </row>
    <row r="934">
      <c r="A934" s="9">
        <f>IFERROR(__xludf.DUMMYFUNCTION("""COMPUTED_VALUE"""),43949.70833333333)</f>
        <v>43949.70833</v>
      </c>
      <c r="B934" s="8">
        <f>IFERROR(__xludf.DUMMYFUNCTION("""COMPUTED_VALUE"""),82.18)</f>
        <v>82.18</v>
      </c>
      <c r="C934" s="9">
        <f>IFERROR(__xludf.DUMMYFUNCTION("""COMPUTED_VALUE"""),43949.70833333333)</f>
        <v>43949.70833</v>
      </c>
      <c r="D934" s="8">
        <f>IFERROR(__xludf.DUMMYFUNCTION("""COMPUTED_VALUE"""),88.6)</f>
        <v>88.6</v>
      </c>
      <c r="E934" s="8">
        <f t="shared" si="4"/>
        <v>1.078121197</v>
      </c>
      <c r="F934" s="10">
        <f t="shared" si="5"/>
        <v>0.9275395034</v>
      </c>
      <c r="G934" s="5">
        <f t="shared" si="6"/>
        <v>173.5752956</v>
      </c>
      <c r="H934" s="8">
        <f t="shared" si="7"/>
        <v>0</v>
      </c>
      <c r="J934" s="8" t="str">
        <f t="shared" si="8"/>
        <v/>
      </c>
    </row>
    <row r="935">
      <c r="A935" s="9">
        <f>IFERROR(__xludf.DUMMYFUNCTION("""COMPUTED_VALUE"""),43950.70833333333)</f>
        <v>43950.70833</v>
      </c>
      <c r="B935" s="8">
        <f>IFERROR(__xludf.DUMMYFUNCTION("""COMPUTED_VALUE"""),83.52)</f>
        <v>83.52</v>
      </c>
      <c r="C935" s="9">
        <f>IFERROR(__xludf.DUMMYFUNCTION("""COMPUTED_VALUE"""),43950.70833333333)</f>
        <v>43950.70833</v>
      </c>
      <c r="D935" s="8">
        <f>IFERROR(__xludf.DUMMYFUNCTION("""COMPUTED_VALUE"""),89.8)</f>
        <v>89.8</v>
      </c>
      <c r="E935" s="8">
        <f t="shared" si="4"/>
        <v>1.075191571</v>
      </c>
      <c r="F935" s="10">
        <f t="shared" si="5"/>
        <v>0.9300668151</v>
      </c>
      <c r="G935" s="5">
        <f t="shared" si="6"/>
        <v>173.5752956</v>
      </c>
      <c r="H935" s="8">
        <f t="shared" si="7"/>
        <v>0</v>
      </c>
      <c r="J935" s="8" t="str">
        <f t="shared" si="8"/>
        <v/>
      </c>
    </row>
    <row r="936">
      <c r="A936" s="9">
        <f>IFERROR(__xludf.DUMMYFUNCTION("""COMPUTED_VALUE"""),43951.70833333333)</f>
        <v>43951.70833</v>
      </c>
      <c r="B936" s="8">
        <f>IFERROR(__xludf.DUMMYFUNCTION("""COMPUTED_VALUE"""),85.1)</f>
        <v>85.1</v>
      </c>
      <c r="C936" s="9">
        <f>IFERROR(__xludf.DUMMYFUNCTION("""COMPUTED_VALUE"""),43951.70833333333)</f>
        <v>43951.70833</v>
      </c>
      <c r="D936" s="8">
        <f>IFERROR(__xludf.DUMMYFUNCTION("""COMPUTED_VALUE"""),92.5)</f>
        <v>92.5</v>
      </c>
      <c r="E936" s="8">
        <f t="shared" si="4"/>
        <v>1.086956522</v>
      </c>
      <c r="F936" s="10">
        <f t="shared" si="5"/>
        <v>0.92</v>
      </c>
      <c r="G936" s="5">
        <f t="shared" si="6"/>
        <v>173.5752956</v>
      </c>
      <c r="H936" s="8">
        <f t="shared" si="7"/>
        <v>0</v>
      </c>
      <c r="J936" s="8" t="str">
        <f t="shared" si="8"/>
        <v/>
      </c>
    </row>
    <row r="937">
      <c r="A937" s="9">
        <f>IFERROR(__xludf.DUMMYFUNCTION("""COMPUTED_VALUE"""),43955.70833333333)</f>
        <v>43955.70833</v>
      </c>
      <c r="B937" s="8">
        <f>IFERROR(__xludf.DUMMYFUNCTION("""COMPUTED_VALUE"""),81.4)</f>
        <v>81.4</v>
      </c>
      <c r="C937" s="9">
        <f>IFERROR(__xludf.DUMMYFUNCTION("""COMPUTED_VALUE"""),43955.70833333333)</f>
        <v>43955.70833</v>
      </c>
      <c r="D937" s="8">
        <f>IFERROR(__xludf.DUMMYFUNCTION("""COMPUTED_VALUE"""),88.0)</f>
        <v>88</v>
      </c>
      <c r="E937" s="8">
        <f t="shared" si="4"/>
        <v>1.081081081</v>
      </c>
      <c r="F937" s="10">
        <f t="shared" si="5"/>
        <v>0.925</v>
      </c>
      <c r="G937" s="5">
        <f t="shared" si="6"/>
        <v>173.5752956</v>
      </c>
      <c r="H937" s="8">
        <f t="shared" si="7"/>
        <v>0</v>
      </c>
      <c r="J937" s="8" t="str">
        <f t="shared" si="8"/>
        <v/>
      </c>
    </row>
    <row r="938">
      <c r="A938" s="9">
        <f>IFERROR(__xludf.DUMMYFUNCTION("""COMPUTED_VALUE"""),43956.70833333333)</f>
        <v>43956.70833</v>
      </c>
      <c r="B938" s="8">
        <f>IFERROR(__xludf.DUMMYFUNCTION("""COMPUTED_VALUE"""),82.44)</f>
        <v>82.44</v>
      </c>
      <c r="C938" s="9">
        <f>IFERROR(__xludf.DUMMYFUNCTION("""COMPUTED_VALUE"""),43956.70833333333)</f>
        <v>43956.70833</v>
      </c>
      <c r="D938" s="8">
        <f>IFERROR(__xludf.DUMMYFUNCTION("""COMPUTED_VALUE"""),89.6)</f>
        <v>89.6</v>
      </c>
      <c r="E938" s="8">
        <f t="shared" si="4"/>
        <v>1.086851043</v>
      </c>
      <c r="F938" s="10">
        <f t="shared" si="5"/>
        <v>0.9200892857</v>
      </c>
      <c r="G938" s="5">
        <f t="shared" si="6"/>
        <v>173.5752956</v>
      </c>
      <c r="H938" s="8">
        <f t="shared" si="7"/>
        <v>0</v>
      </c>
      <c r="J938" s="8" t="str">
        <f t="shared" si="8"/>
        <v/>
      </c>
    </row>
    <row r="939">
      <c r="A939" s="9">
        <f>IFERROR(__xludf.DUMMYFUNCTION("""COMPUTED_VALUE"""),43957.70833333333)</f>
        <v>43957.70833</v>
      </c>
      <c r="B939" s="8">
        <f>IFERROR(__xludf.DUMMYFUNCTION("""COMPUTED_VALUE"""),81.72)</f>
        <v>81.72</v>
      </c>
      <c r="C939" s="9">
        <f>IFERROR(__xludf.DUMMYFUNCTION("""COMPUTED_VALUE"""),43957.70833333333)</f>
        <v>43957.70833</v>
      </c>
      <c r="D939" s="8">
        <f>IFERROR(__xludf.DUMMYFUNCTION("""COMPUTED_VALUE"""),89.5)</f>
        <v>89.5</v>
      </c>
      <c r="E939" s="8">
        <f t="shared" si="4"/>
        <v>1.095203133</v>
      </c>
      <c r="F939" s="10">
        <f t="shared" si="5"/>
        <v>0.9130726257</v>
      </c>
      <c r="G939" s="5">
        <f t="shared" si="6"/>
        <v>173.5752956</v>
      </c>
      <c r="H939" s="8">
        <f t="shared" si="7"/>
        <v>0</v>
      </c>
      <c r="J939" s="8" t="str">
        <f t="shared" si="8"/>
        <v/>
      </c>
    </row>
    <row r="940">
      <c r="A940" s="9">
        <f>IFERROR(__xludf.DUMMYFUNCTION("""COMPUTED_VALUE"""),43958.70833333333)</f>
        <v>43958.70833</v>
      </c>
      <c r="B940" s="8">
        <f>IFERROR(__xludf.DUMMYFUNCTION("""COMPUTED_VALUE"""),82.28)</f>
        <v>82.28</v>
      </c>
      <c r="C940" s="9">
        <f>IFERROR(__xludf.DUMMYFUNCTION("""COMPUTED_VALUE"""),43958.70833333333)</f>
        <v>43958.70833</v>
      </c>
      <c r="D940" s="8">
        <f>IFERROR(__xludf.DUMMYFUNCTION("""COMPUTED_VALUE"""),89.4)</f>
        <v>89.4</v>
      </c>
      <c r="E940" s="8">
        <f t="shared" si="4"/>
        <v>1.086533787</v>
      </c>
      <c r="F940" s="10">
        <f t="shared" si="5"/>
        <v>0.9203579418</v>
      </c>
      <c r="G940" s="5">
        <f t="shared" si="6"/>
        <v>173.5752956</v>
      </c>
      <c r="H940" s="8">
        <f t="shared" si="7"/>
        <v>0</v>
      </c>
      <c r="J940" s="8" t="str">
        <f t="shared" si="8"/>
        <v/>
      </c>
    </row>
    <row r="941">
      <c r="A941" s="9">
        <f>IFERROR(__xludf.DUMMYFUNCTION("""COMPUTED_VALUE"""),43962.70833333333)</f>
        <v>43962.70833</v>
      </c>
      <c r="B941" s="8">
        <f>IFERROR(__xludf.DUMMYFUNCTION("""COMPUTED_VALUE"""),83.72)</f>
        <v>83.72</v>
      </c>
      <c r="C941" s="9">
        <f>IFERROR(__xludf.DUMMYFUNCTION("""COMPUTED_VALUE"""),43962.70833333333)</f>
        <v>43962.70833</v>
      </c>
      <c r="D941" s="8">
        <f>IFERROR(__xludf.DUMMYFUNCTION("""COMPUTED_VALUE"""),90.6)</f>
        <v>90.6</v>
      </c>
      <c r="E941" s="8">
        <f t="shared" si="4"/>
        <v>1.082178691</v>
      </c>
      <c r="F941" s="10">
        <f t="shared" si="5"/>
        <v>0.9240618102</v>
      </c>
      <c r="G941" s="5">
        <f t="shared" si="6"/>
        <v>173.5752956</v>
      </c>
      <c r="H941" s="8">
        <f t="shared" si="7"/>
        <v>0</v>
      </c>
      <c r="J941" s="8" t="str">
        <f t="shared" si="8"/>
        <v/>
      </c>
    </row>
    <row r="942">
      <c r="A942" s="9">
        <f>IFERROR(__xludf.DUMMYFUNCTION("""COMPUTED_VALUE"""),43963.70833333333)</f>
        <v>43963.70833</v>
      </c>
      <c r="B942" s="8">
        <f>IFERROR(__xludf.DUMMYFUNCTION("""COMPUTED_VALUE"""),85.2)</f>
        <v>85.2</v>
      </c>
      <c r="C942" s="9">
        <f>IFERROR(__xludf.DUMMYFUNCTION("""COMPUTED_VALUE"""),43963.70833333333)</f>
        <v>43963.70833</v>
      </c>
      <c r="D942" s="8">
        <f>IFERROR(__xludf.DUMMYFUNCTION("""COMPUTED_VALUE"""),91.8)</f>
        <v>91.8</v>
      </c>
      <c r="E942" s="8">
        <f t="shared" si="4"/>
        <v>1.077464789</v>
      </c>
      <c r="F942" s="10">
        <f t="shared" si="5"/>
        <v>0.9281045752</v>
      </c>
      <c r="G942" s="5">
        <f t="shared" si="6"/>
        <v>173.5752956</v>
      </c>
      <c r="H942" s="8">
        <f t="shared" si="7"/>
        <v>0</v>
      </c>
      <c r="J942" s="8" t="str">
        <f t="shared" si="8"/>
        <v/>
      </c>
    </row>
    <row r="943">
      <c r="A943" s="9">
        <f>IFERROR(__xludf.DUMMYFUNCTION("""COMPUTED_VALUE"""),43964.70833333333)</f>
        <v>43964.70833</v>
      </c>
      <c r="B943" s="8">
        <f>IFERROR(__xludf.DUMMYFUNCTION("""COMPUTED_VALUE"""),82.24)</f>
        <v>82.24</v>
      </c>
      <c r="C943" s="9">
        <f>IFERROR(__xludf.DUMMYFUNCTION("""COMPUTED_VALUE"""),43964.70833333333)</f>
        <v>43964.70833</v>
      </c>
      <c r="D943" s="8">
        <f>IFERROR(__xludf.DUMMYFUNCTION("""COMPUTED_VALUE"""),89.3)</f>
        <v>89.3</v>
      </c>
      <c r="E943" s="8">
        <f t="shared" si="4"/>
        <v>1.085846304</v>
      </c>
      <c r="F943" s="10">
        <f t="shared" si="5"/>
        <v>0.9209406495</v>
      </c>
      <c r="G943" s="5">
        <f t="shared" si="6"/>
        <v>173.5752956</v>
      </c>
      <c r="H943" s="8">
        <f t="shared" si="7"/>
        <v>0</v>
      </c>
      <c r="J943" s="8" t="str">
        <f t="shared" si="8"/>
        <v/>
      </c>
    </row>
    <row r="944">
      <c r="A944" s="9">
        <f>IFERROR(__xludf.DUMMYFUNCTION("""COMPUTED_VALUE"""),43965.70833333333)</f>
        <v>43965.70833</v>
      </c>
      <c r="B944" s="8">
        <f>IFERROR(__xludf.DUMMYFUNCTION("""COMPUTED_VALUE"""),79.54)</f>
        <v>79.54</v>
      </c>
      <c r="C944" s="9">
        <f>IFERROR(__xludf.DUMMYFUNCTION("""COMPUTED_VALUE"""),43965.70833333333)</f>
        <v>43965.70833</v>
      </c>
      <c r="D944" s="8">
        <f>IFERROR(__xludf.DUMMYFUNCTION("""COMPUTED_VALUE"""),86.7)</f>
        <v>86.7</v>
      </c>
      <c r="E944" s="8">
        <f t="shared" si="4"/>
        <v>1.090017601</v>
      </c>
      <c r="F944" s="10">
        <f t="shared" si="5"/>
        <v>0.9174163783</v>
      </c>
      <c r="G944" s="5">
        <f t="shared" si="6"/>
        <v>173.5752956</v>
      </c>
      <c r="H944" s="8">
        <f t="shared" si="7"/>
        <v>0</v>
      </c>
      <c r="J944" s="8" t="str">
        <f t="shared" si="8"/>
        <v/>
      </c>
    </row>
    <row r="945">
      <c r="A945" s="9">
        <f>IFERROR(__xludf.DUMMYFUNCTION("""COMPUTED_VALUE"""),43966.70833333333)</f>
        <v>43966.70833</v>
      </c>
      <c r="B945" s="8">
        <f>IFERROR(__xludf.DUMMYFUNCTION("""COMPUTED_VALUE"""),82.06)</f>
        <v>82.06</v>
      </c>
      <c r="C945" s="9">
        <f>IFERROR(__xludf.DUMMYFUNCTION("""COMPUTED_VALUE"""),43966.70833333333)</f>
        <v>43966.70833</v>
      </c>
      <c r="D945" s="8">
        <f>IFERROR(__xludf.DUMMYFUNCTION("""COMPUTED_VALUE"""),88.5)</f>
        <v>88.5</v>
      </c>
      <c r="E945" s="8">
        <f t="shared" si="4"/>
        <v>1.078479162</v>
      </c>
      <c r="F945" s="10">
        <f t="shared" si="5"/>
        <v>0.9272316384</v>
      </c>
      <c r="G945" s="5">
        <f t="shared" si="6"/>
        <v>173.5752956</v>
      </c>
      <c r="H945" s="8">
        <f t="shared" si="7"/>
        <v>0</v>
      </c>
      <c r="J945" s="8" t="str">
        <f t="shared" si="8"/>
        <v/>
      </c>
    </row>
    <row r="946">
      <c r="A946" s="9">
        <f>IFERROR(__xludf.DUMMYFUNCTION("""COMPUTED_VALUE"""),43969.70833333333)</f>
        <v>43969.70833</v>
      </c>
      <c r="B946" s="8">
        <f>IFERROR(__xludf.DUMMYFUNCTION("""COMPUTED_VALUE"""),84.12)</f>
        <v>84.12</v>
      </c>
      <c r="C946" s="9">
        <f>IFERROR(__xludf.DUMMYFUNCTION("""COMPUTED_VALUE"""),43969.70833333333)</f>
        <v>43969.70833</v>
      </c>
      <c r="D946" s="8">
        <f>IFERROR(__xludf.DUMMYFUNCTION("""COMPUTED_VALUE"""),91.3)</f>
        <v>91.3</v>
      </c>
      <c r="E946" s="8">
        <f t="shared" si="4"/>
        <v>1.085354256</v>
      </c>
      <c r="F946" s="10">
        <f t="shared" si="5"/>
        <v>0.9213581599</v>
      </c>
      <c r="G946" s="5">
        <f t="shared" si="6"/>
        <v>173.5752956</v>
      </c>
      <c r="H946" s="8">
        <f t="shared" si="7"/>
        <v>0</v>
      </c>
      <c r="J946" s="8" t="str">
        <f t="shared" si="8"/>
        <v/>
      </c>
    </row>
    <row r="947">
      <c r="A947" s="9">
        <f>IFERROR(__xludf.DUMMYFUNCTION("""COMPUTED_VALUE"""),43970.70833333333)</f>
        <v>43970.70833</v>
      </c>
      <c r="B947" s="8">
        <f>IFERROR(__xludf.DUMMYFUNCTION("""COMPUTED_VALUE"""),83.88)</f>
        <v>83.88</v>
      </c>
      <c r="C947" s="9">
        <f>IFERROR(__xludf.DUMMYFUNCTION("""COMPUTED_VALUE"""),43970.70833333333)</f>
        <v>43970.70833</v>
      </c>
      <c r="D947" s="8">
        <f>IFERROR(__xludf.DUMMYFUNCTION("""COMPUTED_VALUE"""),91.4)</f>
        <v>91.4</v>
      </c>
      <c r="E947" s="8">
        <f t="shared" si="4"/>
        <v>1.089651884</v>
      </c>
      <c r="F947" s="10">
        <f t="shared" si="5"/>
        <v>0.9177242888</v>
      </c>
      <c r="G947" s="5">
        <f t="shared" si="6"/>
        <v>173.5752956</v>
      </c>
      <c r="H947" s="8">
        <f t="shared" si="7"/>
        <v>0</v>
      </c>
      <c r="J947" s="8" t="str">
        <f t="shared" si="8"/>
        <v/>
      </c>
    </row>
    <row r="948">
      <c r="A948" s="9">
        <f>IFERROR(__xludf.DUMMYFUNCTION("""COMPUTED_VALUE"""),43971.70833333333)</f>
        <v>43971.70833</v>
      </c>
      <c r="B948" s="8">
        <f>IFERROR(__xludf.DUMMYFUNCTION("""COMPUTED_VALUE"""),82.82)</f>
        <v>82.82</v>
      </c>
      <c r="C948" s="9">
        <f>IFERROR(__xludf.DUMMYFUNCTION("""COMPUTED_VALUE"""),43971.70833333333)</f>
        <v>43971.70833</v>
      </c>
      <c r="D948" s="8">
        <f>IFERROR(__xludf.DUMMYFUNCTION("""COMPUTED_VALUE"""),91.0)</f>
        <v>91</v>
      </c>
      <c r="E948" s="8">
        <f t="shared" si="4"/>
        <v>1.098768413</v>
      </c>
      <c r="F948" s="10">
        <f t="shared" si="5"/>
        <v>0.9101098901</v>
      </c>
      <c r="G948" s="5">
        <f t="shared" si="6"/>
        <v>173.5752956</v>
      </c>
      <c r="H948" s="8">
        <f t="shared" si="7"/>
        <v>0</v>
      </c>
      <c r="J948" s="8" t="str">
        <f t="shared" si="8"/>
        <v/>
      </c>
    </row>
    <row r="949">
      <c r="A949" s="9">
        <f>IFERROR(__xludf.DUMMYFUNCTION("""COMPUTED_VALUE"""),43976.70833333333)</f>
        <v>43976.70833</v>
      </c>
      <c r="B949" s="8">
        <f>IFERROR(__xludf.DUMMYFUNCTION("""COMPUTED_VALUE"""),87.04)</f>
        <v>87.04</v>
      </c>
      <c r="C949" s="9">
        <f>IFERROR(__xludf.DUMMYFUNCTION("""COMPUTED_VALUE"""),43976.70833333333)</f>
        <v>43976.70833</v>
      </c>
      <c r="D949" s="8">
        <f>IFERROR(__xludf.DUMMYFUNCTION("""COMPUTED_VALUE"""),93.7)</f>
        <v>93.7</v>
      </c>
      <c r="E949" s="8">
        <f t="shared" si="4"/>
        <v>1.076516544</v>
      </c>
      <c r="F949" s="10">
        <f t="shared" si="5"/>
        <v>0.9289220918</v>
      </c>
      <c r="G949" s="5">
        <f t="shared" si="6"/>
        <v>173.5752956</v>
      </c>
      <c r="H949" s="8">
        <f t="shared" si="7"/>
        <v>0</v>
      </c>
      <c r="J949" s="8" t="str">
        <f t="shared" si="8"/>
        <v/>
      </c>
    </row>
    <row r="950">
      <c r="A950" s="9">
        <f>IFERROR(__xludf.DUMMYFUNCTION("""COMPUTED_VALUE"""),43977.70833333333)</f>
        <v>43977.70833</v>
      </c>
      <c r="B950" s="8">
        <f>IFERROR(__xludf.DUMMYFUNCTION("""COMPUTED_VALUE"""),85.44)</f>
        <v>85.44</v>
      </c>
      <c r="C950" s="9">
        <f>IFERROR(__xludf.DUMMYFUNCTION("""COMPUTED_VALUE"""),43977.70833333333)</f>
        <v>43977.70833</v>
      </c>
      <c r="D950" s="8">
        <f>IFERROR(__xludf.DUMMYFUNCTION("""COMPUTED_VALUE"""),92.4)</f>
        <v>92.4</v>
      </c>
      <c r="E950" s="8">
        <f t="shared" si="4"/>
        <v>1.081460674</v>
      </c>
      <c r="F950" s="10">
        <f t="shared" si="5"/>
        <v>0.9246753247</v>
      </c>
      <c r="G950" s="5">
        <f t="shared" si="6"/>
        <v>173.5752956</v>
      </c>
      <c r="H950" s="8">
        <f t="shared" si="7"/>
        <v>0</v>
      </c>
      <c r="J950" s="8" t="str">
        <f t="shared" si="8"/>
        <v/>
      </c>
    </row>
    <row r="951">
      <c r="A951" s="9">
        <f>IFERROR(__xludf.DUMMYFUNCTION("""COMPUTED_VALUE"""),43978.70833333333)</f>
        <v>43978.70833</v>
      </c>
      <c r="B951" s="8">
        <f>IFERROR(__xludf.DUMMYFUNCTION("""COMPUTED_VALUE"""),84.12)</f>
        <v>84.12</v>
      </c>
      <c r="C951" s="9">
        <f>IFERROR(__xludf.DUMMYFUNCTION("""COMPUTED_VALUE"""),43978.70833333333)</f>
        <v>43978.70833</v>
      </c>
      <c r="D951" s="8">
        <f>IFERROR(__xludf.DUMMYFUNCTION("""COMPUTED_VALUE"""),91.0)</f>
        <v>91</v>
      </c>
      <c r="E951" s="8">
        <f t="shared" si="4"/>
        <v>1.081787922</v>
      </c>
      <c r="F951" s="10">
        <f t="shared" si="5"/>
        <v>0.9243956044</v>
      </c>
      <c r="G951" s="5">
        <f t="shared" si="6"/>
        <v>173.5752956</v>
      </c>
      <c r="H951" s="8">
        <f t="shared" si="7"/>
        <v>0</v>
      </c>
      <c r="J951" s="8" t="str">
        <f t="shared" si="8"/>
        <v/>
      </c>
    </row>
    <row r="952">
      <c r="A952" s="9">
        <f>IFERROR(__xludf.DUMMYFUNCTION("""COMPUTED_VALUE"""),43979.70833333333)</f>
        <v>43979.70833</v>
      </c>
      <c r="B952" s="8">
        <f>IFERROR(__xludf.DUMMYFUNCTION("""COMPUTED_VALUE"""),85.94)</f>
        <v>85.94</v>
      </c>
      <c r="C952" s="9">
        <f>IFERROR(__xludf.DUMMYFUNCTION("""COMPUTED_VALUE"""),43979.70833333333)</f>
        <v>43979.70833</v>
      </c>
      <c r="D952" s="8">
        <f>IFERROR(__xludf.DUMMYFUNCTION("""COMPUTED_VALUE"""),94.0)</f>
        <v>94</v>
      </c>
      <c r="E952" s="8">
        <f t="shared" si="4"/>
        <v>1.093786363</v>
      </c>
      <c r="F952" s="10">
        <f t="shared" si="5"/>
        <v>0.9142553191</v>
      </c>
      <c r="G952" s="5">
        <f t="shared" si="6"/>
        <v>173.5752956</v>
      </c>
      <c r="H952" s="8">
        <f t="shared" si="7"/>
        <v>0</v>
      </c>
      <c r="J952" s="8" t="str">
        <f t="shared" si="8"/>
        <v/>
      </c>
    </row>
    <row r="953">
      <c r="A953" s="9">
        <f>IFERROR(__xludf.DUMMYFUNCTION("""COMPUTED_VALUE"""),43980.70833333333)</f>
        <v>43980.70833</v>
      </c>
      <c r="B953" s="8">
        <f>IFERROR(__xludf.DUMMYFUNCTION("""COMPUTED_VALUE"""),85.64)</f>
        <v>85.64</v>
      </c>
      <c r="C953" s="9">
        <f>IFERROR(__xludf.DUMMYFUNCTION("""COMPUTED_VALUE"""),43980.70833333333)</f>
        <v>43980.70833</v>
      </c>
      <c r="D953" s="8">
        <f>IFERROR(__xludf.DUMMYFUNCTION("""COMPUTED_VALUE"""),93.1)</f>
        <v>93.1</v>
      </c>
      <c r="E953" s="8">
        <f t="shared" si="4"/>
        <v>1.087108828</v>
      </c>
      <c r="F953" s="10">
        <f t="shared" si="5"/>
        <v>0.9198711063</v>
      </c>
      <c r="G953" s="5">
        <f t="shared" si="6"/>
        <v>173.5752956</v>
      </c>
      <c r="H953" s="8">
        <f t="shared" si="7"/>
        <v>0</v>
      </c>
      <c r="J953" s="8" t="str">
        <f t="shared" si="8"/>
        <v/>
      </c>
    </row>
    <row r="954">
      <c r="A954" s="9">
        <f>IFERROR(__xludf.DUMMYFUNCTION("""COMPUTED_VALUE"""),43984.70833333333)</f>
        <v>43984.70833</v>
      </c>
      <c r="B954" s="8">
        <f>IFERROR(__xludf.DUMMYFUNCTION("""COMPUTED_VALUE"""),87.44)</f>
        <v>87.44</v>
      </c>
      <c r="C954" s="9">
        <f>IFERROR(__xludf.DUMMYFUNCTION("""COMPUTED_VALUE"""),43984.70833333333)</f>
        <v>43984.70833</v>
      </c>
      <c r="D954" s="8">
        <f>IFERROR(__xludf.DUMMYFUNCTION("""COMPUTED_VALUE"""),96.0)</f>
        <v>96</v>
      </c>
      <c r="E954" s="8">
        <f t="shared" si="4"/>
        <v>1.0978957</v>
      </c>
      <c r="F954" s="10">
        <f t="shared" si="5"/>
        <v>0.9108333333</v>
      </c>
      <c r="G954" s="5">
        <f t="shared" si="6"/>
        <v>173.5752956</v>
      </c>
      <c r="H954" s="8">
        <f t="shared" si="7"/>
        <v>0</v>
      </c>
      <c r="J954" s="8" t="str">
        <f t="shared" si="8"/>
        <v/>
      </c>
    </row>
    <row r="955">
      <c r="A955" s="9">
        <f>IFERROR(__xludf.DUMMYFUNCTION("""COMPUTED_VALUE"""),43985.70833333333)</f>
        <v>43985.70833</v>
      </c>
      <c r="B955" s="8">
        <f>IFERROR(__xludf.DUMMYFUNCTION("""COMPUTED_VALUE"""),90.92)</f>
        <v>90.92</v>
      </c>
      <c r="C955" s="9">
        <f>IFERROR(__xludf.DUMMYFUNCTION("""COMPUTED_VALUE"""),43985.70833333333)</f>
        <v>43985.70833</v>
      </c>
      <c r="D955" s="8">
        <f>IFERROR(__xludf.DUMMYFUNCTION("""COMPUTED_VALUE"""),99.4)</f>
        <v>99.4</v>
      </c>
      <c r="E955" s="8">
        <f t="shared" si="4"/>
        <v>1.093268808</v>
      </c>
      <c r="F955" s="10">
        <f t="shared" si="5"/>
        <v>0.9146881288</v>
      </c>
      <c r="G955" s="5">
        <f t="shared" si="6"/>
        <v>173.5752956</v>
      </c>
      <c r="H955" s="8">
        <f t="shared" si="7"/>
        <v>0</v>
      </c>
      <c r="J955" s="8" t="str">
        <f t="shared" si="8"/>
        <v/>
      </c>
    </row>
    <row r="956">
      <c r="A956" s="9">
        <f>IFERROR(__xludf.DUMMYFUNCTION("""COMPUTED_VALUE"""),43986.70833333333)</f>
        <v>43986.70833</v>
      </c>
      <c r="B956" s="8">
        <f>IFERROR(__xludf.DUMMYFUNCTION("""COMPUTED_VALUE"""),89.04)</f>
        <v>89.04</v>
      </c>
      <c r="C956" s="9">
        <f>IFERROR(__xludf.DUMMYFUNCTION("""COMPUTED_VALUE"""),43986.70833333333)</f>
        <v>43986.70833</v>
      </c>
      <c r="D956" s="8">
        <f>IFERROR(__xludf.DUMMYFUNCTION("""COMPUTED_VALUE"""),96.7)</f>
        <v>96.7</v>
      </c>
      <c r="E956" s="8">
        <f t="shared" si="4"/>
        <v>1.086028751</v>
      </c>
      <c r="F956" s="10">
        <f t="shared" si="5"/>
        <v>0.9207859359</v>
      </c>
      <c r="G956" s="5">
        <f t="shared" si="6"/>
        <v>173.5752956</v>
      </c>
      <c r="H956" s="8">
        <f t="shared" si="7"/>
        <v>0</v>
      </c>
      <c r="J956" s="8" t="str">
        <f t="shared" si="8"/>
        <v/>
      </c>
    </row>
    <row r="957">
      <c r="A957" s="9">
        <f>IFERROR(__xludf.DUMMYFUNCTION("""COMPUTED_VALUE"""),43990.70833333333)</f>
        <v>43990.70833</v>
      </c>
      <c r="B957" s="8">
        <f>IFERROR(__xludf.DUMMYFUNCTION("""COMPUTED_VALUE"""),86.62)</f>
        <v>86.62</v>
      </c>
      <c r="C957" s="9">
        <f>IFERROR(__xludf.DUMMYFUNCTION("""COMPUTED_VALUE"""),43990.70833333333)</f>
        <v>43990.70833</v>
      </c>
      <c r="D957" s="8">
        <f>IFERROR(__xludf.DUMMYFUNCTION("""COMPUTED_VALUE"""),95.2)</f>
        <v>95.2</v>
      </c>
      <c r="E957" s="8">
        <f t="shared" si="4"/>
        <v>1.099053336</v>
      </c>
      <c r="F957" s="10">
        <f t="shared" si="5"/>
        <v>0.9098739496</v>
      </c>
      <c r="G957" s="5">
        <f t="shared" si="6"/>
        <v>173.5752956</v>
      </c>
      <c r="H957" s="8">
        <f t="shared" si="7"/>
        <v>0</v>
      </c>
      <c r="J957" s="8" t="str">
        <f t="shared" si="8"/>
        <v/>
      </c>
    </row>
    <row r="958">
      <c r="A958" s="9">
        <f>IFERROR(__xludf.DUMMYFUNCTION("""COMPUTED_VALUE"""),43991.70833333333)</f>
        <v>43991.70833</v>
      </c>
      <c r="B958" s="8">
        <f>IFERROR(__xludf.DUMMYFUNCTION("""COMPUTED_VALUE"""),85.28)</f>
        <v>85.28</v>
      </c>
      <c r="C958" s="9">
        <f>IFERROR(__xludf.DUMMYFUNCTION("""COMPUTED_VALUE"""),43991.70833333333)</f>
        <v>43991.70833</v>
      </c>
      <c r="D958" s="8">
        <f>IFERROR(__xludf.DUMMYFUNCTION("""COMPUTED_VALUE"""),93.6)</f>
        <v>93.6</v>
      </c>
      <c r="E958" s="8">
        <f t="shared" si="4"/>
        <v>1.097560976</v>
      </c>
      <c r="F958" s="10">
        <f t="shared" si="5"/>
        <v>0.9111111111</v>
      </c>
      <c r="G958" s="5">
        <f t="shared" si="6"/>
        <v>173.5752956</v>
      </c>
      <c r="H958" s="8">
        <f t="shared" si="7"/>
        <v>0</v>
      </c>
      <c r="J958" s="8" t="str">
        <f t="shared" si="8"/>
        <v/>
      </c>
    </row>
    <row r="959">
      <c r="A959" s="9">
        <f>IFERROR(__xludf.DUMMYFUNCTION("""COMPUTED_VALUE"""),43992.70833333333)</f>
        <v>43992.70833</v>
      </c>
      <c r="B959" s="8">
        <f>IFERROR(__xludf.DUMMYFUNCTION("""COMPUTED_VALUE"""),86.6)</f>
        <v>86.6</v>
      </c>
      <c r="C959" s="9">
        <f>IFERROR(__xludf.DUMMYFUNCTION("""COMPUTED_VALUE"""),43992.70833333333)</f>
        <v>43992.70833</v>
      </c>
      <c r="D959" s="8">
        <f>IFERROR(__xludf.DUMMYFUNCTION("""COMPUTED_VALUE"""),94.6)</f>
        <v>94.6</v>
      </c>
      <c r="E959" s="8">
        <f t="shared" si="4"/>
        <v>1.092378753</v>
      </c>
      <c r="F959" s="10">
        <f t="shared" si="5"/>
        <v>0.9154334038</v>
      </c>
      <c r="G959" s="5">
        <f t="shared" si="6"/>
        <v>173.5752956</v>
      </c>
      <c r="H959" s="8">
        <f t="shared" si="7"/>
        <v>0</v>
      </c>
      <c r="J959" s="8" t="str">
        <f t="shared" si="8"/>
        <v/>
      </c>
    </row>
    <row r="960">
      <c r="A960" s="9">
        <f>IFERROR(__xludf.DUMMYFUNCTION("""COMPUTED_VALUE"""),43993.70833333333)</f>
        <v>43993.70833</v>
      </c>
      <c r="B960" s="8">
        <f>IFERROR(__xludf.DUMMYFUNCTION("""COMPUTED_VALUE"""),83.0)</f>
        <v>83</v>
      </c>
      <c r="C960" s="9">
        <f>IFERROR(__xludf.DUMMYFUNCTION("""COMPUTED_VALUE"""),43993.70833333333)</f>
        <v>43993.70833</v>
      </c>
      <c r="D960" s="8">
        <f>IFERROR(__xludf.DUMMYFUNCTION("""COMPUTED_VALUE"""),91.2)</f>
        <v>91.2</v>
      </c>
      <c r="E960" s="8">
        <f t="shared" si="4"/>
        <v>1.098795181</v>
      </c>
      <c r="F960" s="10">
        <f t="shared" si="5"/>
        <v>0.9100877193</v>
      </c>
      <c r="G960" s="5">
        <f t="shared" si="6"/>
        <v>173.5752956</v>
      </c>
      <c r="H960" s="8">
        <f t="shared" si="7"/>
        <v>0</v>
      </c>
      <c r="J960" s="8" t="str">
        <f t="shared" si="8"/>
        <v/>
      </c>
    </row>
    <row r="961">
      <c r="A961" s="9">
        <f>IFERROR(__xludf.DUMMYFUNCTION("""COMPUTED_VALUE"""),43994.70833333333)</f>
        <v>43994.70833</v>
      </c>
      <c r="B961" s="8">
        <f>IFERROR(__xludf.DUMMYFUNCTION("""COMPUTED_VALUE"""),83.6)</f>
        <v>83.6</v>
      </c>
      <c r="C961" s="9">
        <f>IFERROR(__xludf.DUMMYFUNCTION("""COMPUTED_VALUE"""),43994.70833333333)</f>
        <v>43994.70833</v>
      </c>
      <c r="D961" s="8">
        <f>IFERROR(__xludf.DUMMYFUNCTION("""COMPUTED_VALUE"""),92.4)</f>
        <v>92.4</v>
      </c>
      <c r="E961" s="8">
        <f t="shared" si="4"/>
        <v>1.105263158</v>
      </c>
      <c r="F961" s="10">
        <f t="shared" si="5"/>
        <v>0.9047619048</v>
      </c>
      <c r="G961" s="5">
        <f t="shared" si="6"/>
        <v>173.5752956</v>
      </c>
      <c r="H961" s="8">
        <f t="shared" si="7"/>
        <v>0</v>
      </c>
      <c r="J961" s="8" t="str">
        <f t="shared" si="8"/>
        <v/>
      </c>
    </row>
    <row r="962">
      <c r="A962" s="9">
        <f>IFERROR(__xludf.DUMMYFUNCTION("""COMPUTED_VALUE"""),43997.70833333333)</f>
        <v>43997.70833</v>
      </c>
      <c r="B962" s="8">
        <f>IFERROR(__xludf.DUMMYFUNCTION("""COMPUTED_VALUE"""),83.7)</f>
        <v>83.7</v>
      </c>
      <c r="C962" s="9">
        <f>IFERROR(__xludf.DUMMYFUNCTION("""COMPUTED_VALUE"""),43997.70833333333)</f>
        <v>43997.70833</v>
      </c>
      <c r="D962" s="8">
        <f>IFERROR(__xludf.DUMMYFUNCTION("""COMPUTED_VALUE"""),91.4)</f>
        <v>91.4</v>
      </c>
      <c r="E962" s="8">
        <f t="shared" si="4"/>
        <v>1.091995221</v>
      </c>
      <c r="F962" s="10">
        <f t="shared" si="5"/>
        <v>0.9157549234</v>
      </c>
      <c r="G962" s="5">
        <f t="shared" si="6"/>
        <v>173.5752956</v>
      </c>
      <c r="H962" s="8">
        <f t="shared" si="7"/>
        <v>0</v>
      </c>
      <c r="J962" s="8" t="str">
        <f t="shared" si="8"/>
        <v/>
      </c>
    </row>
    <row r="963">
      <c r="A963" s="9">
        <f>IFERROR(__xludf.DUMMYFUNCTION("""COMPUTED_VALUE"""),43998.70833333333)</f>
        <v>43998.70833</v>
      </c>
      <c r="B963" s="8">
        <f>IFERROR(__xludf.DUMMYFUNCTION("""COMPUTED_VALUE"""),86.18)</f>
        <v>86.18</v>
      </c>
      <c r="C963" s="9">
        <f>IFERROR(__xludf.DUMMYFUNCTION("""COMPUTED_VALUE"""),43998.70833333333)</f>
        <v>43998.70833</v>
      </c>
      <c r="D963" s="8">
        <f>IFERROR(__xludf.DUMMYFUNCTION("""COMPUTED_VALUE"""),95.0)</f>
        <v>95</v>
      </c>
      <c r="E963" s="8">
        <f t="shared" si="4"/>
        <v>1.102343931</v>
      </c>
      <c r="F963" s="10">
        <f t="shared" si="5"/>
        <v>0.9071578947</v>
      </c>
      <c r="G963" s="5">
        <f t="shared" si="6"/>
        <v>173.5752956</v>
      </c>
      <c r="H963" s="8">
        <f t="shared" si="7"/>
        <v>0</v>
      </c>
      <c r="J963" s="8" t="str">
        <f t="shared" si="8"/>
        <v/>
      </c>
    </row>
    <row r="964">
      <c r="A964" s="9">
        <f>IFERROR(__xludf.DUMMYFUNCTION("""COMPUTED_VALUE"""),43999.70833333333)</f>
        <v>43999.70833</v>
      </c>
      <c r="B964" s="8">
        <f>IFERROR(__xludf.DUMMYFUNCTION("""COMPUTED_VALUE"""),86.66)</f>
        <v>86.66</v>
      </c>
      <c r="C964" s="9">
        <f>IFERROR(__xludf.DUMMYFUNCTION("""COMPUTED_VALUE"""),43999.70833333333)</f>
        <v>43999.70833</v>
      </c>
      <c r="D964" s="8">
        <f>IFERROR(__xludf.DUMMYFUNCTION("""COMPUTED_VALUE"""),94.5)</f>
        <v>94.5</v>
      </c>
      <c r="E964" s="8">
        <f t="shared" si="4"/>
        <v>1.090468498</v>
      </c>
      <c r="F964" s="10">
        <f t="shared" si="5"/>
        <v>0.917037037</v>
      </c>
      <c r="G964" s="5">
        <f t="shared" si="6"/>
        <v>173.5752956</v>
      </c>
      <c r="H964" s="8">
        <f t="shared" si="7"/>
        <v>0</v>
      </c>
      <c r="J964" s="8" t="str">
        <f t="shared" si="8"/>
        <v/>
      </c>
    </row>
    <row r="965">
      <c r="A965" s="9">
        <f>IFERROR(__xludf.DUMMYFUNCTION("""COMPUTED_VALUE"""),44000.70833333333)</f>
        <v>44000.70833</v>
      </c>
      <c r="B965" s="8">
        <f>IFERROR(__xludf.DUMMYFUNCTION("""COMPUTED_VALUE"""),86.08)</f>
        <v>86.08</v>
      </c>
      <c r="C965" s="9">
        <f>IFERROR(__xludf.DUMMYFUNCTION("""COMPUTED_VALUE"""),44000.70833333333)</f>
        <v>44000.70833</v>
      </c>
      <c r="D965" s="8">
        <f>IFERROR(__xludf.DUMMYFUNCTION("""COMPUTED_VALUE"""),95.2)</f>
        <v>95.2</v>
      </c>
      <c r="E965" s="8">
        <f t="shared" si="4"/>
        <v>1.105947955</v>
      </c>
      <c r="F965" s="10">
        <f t="shared" si="5"/>
        <v>0.9042016807</v>
      </c>
      <c r="G965" s="5">
        <f t="shared" si="6"/>
        <v>173.5752956</v>
      </c>
      <c r="H965" s="8">
        <f t="shared" si="7"/>
        <v>0</v>
      </c>
      <c r="J965" s="8" t="str">
        <f t="shared" si="8"/>
        <v/>
      </c>
    </row>
    <row r="966">
      <c r="A966" s="9">
        <f>IFERROR(__xludf.DUMMYFUNCTION("""COMPUTED_VALUE"""),44004.70833333333)</f>
        <v>44004.70833</v>
      </c>
      <c r="B966" s="8">
        <f>IFERROR(__xludf.DUMMYFUNCTION("""COMPUTED_VALUE"""),86.08)</f>
        <v>86.08</v>
      </c>
      <c r="C966" s="9">
        <f>IFERROR(__xludf.DUMMYFUNCTION("""COMPUTED_VALUE"""),44004.70833333333)</f>
        <v>44004.70833</v>
      </c>
      <c r="D966" s="8">
        <f>IFERROR(__xludf.DUMMYFUNCTION("""COMPUTED_VALUE"""),94.9)</f>
        <v>94.9</v>
      </c>
      <c r="E966" s="8">
        <f t="shared" si="4"/>
        <v>1.102462825</v>
      </c>
      <c r="F966" s="10">
        <f t="shared" si="5"/>
        <v>0.9070600632</v>
      </c>
      <c r="G966" s="5">
        <f t="shared" si="6"/>
        <v>173.5752956</v>
      </c>
      <c r="H966" s="8">
        <f t="shared" si="7"/>
        <v>0</v>
      </c>
      <c r="J966" s="8" t="str">
        <f t="shared" si="8"/>
        <v/>
      </c>
    </row>
    <row r="967">
      <c r="A967" s="9">
        <f>IFERROR(__xludf.DUMMYFUNCTION("""COMPUTED_VALUE"""),44005.70833333333)</f>
        <v>44005.70833</v>
      </c>
      <c r="B967" s="8">
        <f>IFERROR(__xludf.DUMMYFUNCTION("""COMPUTED_VALUE"""),85.96)</f>
        <v>85.96</v>
      </c>
      <c r="C967" s="9">
        <f>IFERROR(__xludf.DUMMYFUNCTION("""COMPUTED_VALUE"""),44005.70833333333)</f>
        <v>44005.70833</v>
      </c>
      <c r="D967" s="8">
        <f>IFERROR(__xludf.DUMMYFUNCTION("""COMPUTED_VALUE"""),94.2)</f>
        <v>94.2</v>
      </c>
      <c r="E967" s="8">
        <f t="shared" si="4"/>
        <v>1.095858539</v>
      </c>
      <c r="F967" s="10">
        <f t="shared" si="5"/>
        <v>0.9125265393</v>
      </c>
      <c r="G967" s="5">
        <f t="shared" si="6"/>
        <v>173.5752956</v>
      </c>
      <c r="H967" s="8">
        <f t="shared" si="7"/>
        <v>0</v>
      </c>
      <c r="J967" s="8" t="str">
        <f t="shared" si="8"/>
        <v/>
      </c>
    </row>
    <row r="968">
      <c r="A968" s="9">
        <f>IFERROR(__xludf.DUMMYFUNCTION("""COMPUTED_VALUE"""),44006.70833333333)</f>
        <v>44006.70833</v>
      </c>
      <c r="B968" s="8">
        <f>IFERROR(__xludf.DUMMYFUNCTION("""COMPUTED_VALUE"""),84.2)</f>
        <v>84.2</v>
      </c>
      <c r="C968" s="9">
        <f>IFERROR(__xludf.DUMMYFUNCTION("""COMPUTED_VALUE"""),44006.70833333333)</f>
        <v>44006.70833</v>
      </c>
      <c r="D968" s="8">
        <f>IFERROR(__xludf.DUMMYFUNCTION("""COMPUTED_VALUE"""),92.7)</f>
        <v>92.7</v>
      </c>
      <c r="E968" s="8">
        <f t="shared" si="4"/>
        <v>1.100950119</v>
      </c>
      <c r="F968" s="10">
        <f t="shared" si="5"/>
        <v>0.9083063646</v>
      </c>
      <c r="G968" s="5">
        <f t="shared" si="6"/>
        <v>173.5752956</v>
      </c>
      <c r="H968" s="8">
        <f t="shared" si="7"/>
        <v>0</v>
      </c>
      <c r="J968" s="8" t="str">
        <f t="shared" si="8"/>
        <v/>
      </c>
    </row>
    <row r="969">
      <c r="A969" s="9">
        <f>IFERROR(__xludf.DUMMYFUNCTION("""COMPUTED_VALUE"""),44007.70833333333)</f>
        <v>44007.70833</v>
      </c>
      <c r="B969" s="8">
        <f>IFERROR(__xludf.DUMMYFUNCTION("""COMPUTED_VALUE"""),85.08)</f>
        <v>85.08</v>
      </c>
      <c r="C969" s="9">
        <f>IFERROR(__xludf.DUMMYFUNCTION("""COMPUTED_VALUE"""),44007.70833333333)</f>
        <v>44007.70833</v>
      </c>
      <c r="D969" s="8">
        <f>IFERROR(__xludf.DUMMYFUNCTION("""COMPUTED_VALUE"""),93.4)</f>
        <v>93.4</v>
      </c>
      <c r="E969" s="8">
        <f t="shared" si="4"/>
        <v>1.097790315</v>
      </c>
      <c r="F969" s="10">
        <f t="shared" si="5"/>
        <v>0.9109207709</v>
      </c>
      <c r="G969" s="5">
        <f t="shared" si="6"/>
        <v>173.5752956</v>
      </c>
      <c r="H969" s="8">
        <f t="shared" si="7"/>
        <v>0</v>
      </c>
      <c r="J969" s="8" t="str">
        <f t="shared" si="8"/>
        <v/>
      </c>
    </row>
    <row r="970">
      <c r="A970" s="9">
        <f>IFERROR(__xludf.DUMMYFUNCTION("""COMPUTED_VALUE"""),44008.70833333333)</f>
        <v>44008.70833</v>
      </c>
      <c r="B970" s="8">
        <f>IFERROR(__xludf.DUMMYFUNCTION("""COMPUTED_VALUE"""),86.5)</f>
        <v>86.5</v>
      </c>
      <c r="C970" s="9">
        <f>IFERROR(__xludf.DUMMYFUNCTION("""COMPUTED_VALUE"""),44008.70833333333)</f>
        <v>44008.70833</v>
      </c>
      <c r="D970" s="8">
        <f>IFERROR(__xludf.DUMMYFUNCTION("""COMPUTED_VALUE"""),94.7)</f>
        <v>94.7</v>
      </c>
      <c r="E970" s="8">
        <f t="shared" si="4"/>
        <v>1.094797688</v>
      </c>
      <c r="F970" s="10">
        <f t="shared" si="5"/>
        <v>0.9134107709</v>
      </c>
      <c r="G970" s="5">
        <f t="shared" si="6"/>
        <v>173.5752956</v>
      </c>
      <c r="H970" s="8">
        <f t="shared" si="7"/>
        <v>0</v>
      </c>
      <c r="J970" s="8" t="str">
        <f t="shared" si="8"/>
        <v/>
      </c>
    </row>
    <row r="971">
      <c r="A971" s="9">
        <f>IFERROR(__xludf.DUMMYFUNCTION("""COMPUTED_VALUE"""),44011.70833333333)</f>
        <v>44011.70833</v>
      </c>
      <c r="B971" s="8">
        <f>IFERROR(__xludf.DUMMYFUNCTION("""COMPUTED_VALUE"""),86.04)</f>
        <v>86.04</v>
      </c>
      <c r="C971" s="9">
        <f>IFERROR(__xludf.DUMMYFUNCTION("""COMPUTED_VALUE"""),44011.70833333333)</f>
        <v>44011.70833</v>
      </c>
      <c r="D971" s="8">
        <f>IFERROR(__xludf.DUMMYFUNCTION("""COMPUTED_VALUE"""),93.8)</f>
        <v>93.8</v>
      </c>
      <c r="E971" s="8">
        <f t="shared" si="4"/>
        <v>1.090190609</v>
      </c>
      <c r="F971" s="10">
        <f t="shared" si="5"/>
        <v>0.9172707889</v>
      </c>
      <c r="G971" s="5">
        <f t="shared" si="6"/>
        <v>173.5752956</v>
      </c>
      <c r="H971" s="8">
        <f t="shared" si="7"/>
        <v>0</v>
      </c>
      <c r="J971" s="8" t="str">
        <f t="shared" si="8"/>
        <v/>
      </c>
    </row>
    <row r="972">
      <c r="A972" s="9">
        <f>IFERROR(__xludf.DUMMYFUNCTION("""COMPUTED_VALUE"""),44012.70833333333)</f>
        <v>44012.70833</v>
      </c>
      <c r="B972" s="8">
        <f>IFERROR(__xludf.DUMMYFUNCTION("""COMPUTED_VALUE"""),86.16)</f>
        <v>86.16</v>
      </c>
      <c r="C972" s="9">
        <f>IFERROR(__xludf.DUMMYFUNCTION("""COMPUTED_VALUE"""),44012.70833333333)</f>
        <v>44012.70833</v>
      </c>
      <c r="D972" s="8">
        <f>IFERROR(__xludf.DUMMYFUNCTION("""COMPUTED_VALUE"""),92.7)</f>
        <v>92.7</v>
      </c>
      <c r="E972" s="8">
        <f t="shared" si="4"/>
        <v>1.075905292</v>
      </c>
      <c r="F972" s="10">
        <f t="shared" si="5"/>
        <v>0.9294498382</v>
      </c>
      <c r="G972" s="5">
        <f t="shared" si="6"/>
        <v>173.5752956</v>
      </c>
      <c r="H972" s="8">
        <f t="shared" si="7"/>
        <v>0</v>
      </c>
      <c r="J972" s="8" t="str">
        <f t="shared" si="8"/>
        <v/>
      </c>
    </row>
    <row r="973">
      <c r="A973" s="9">
        <f>IFERROR(__xludf.DUMMYFUNCTION("""COMPUTED_VALUE"""),44013.70833333333)</f>
        <v>44013.70833</v>
      </c>
      <c r="B973" s="8">
        <f>IFERROR(__xludf.DUMMYFUNCTION("""COMPUTED_VALUE"""),86.0)</f>
        <v>86</v>
      </c>
      <c r="C973" s="9">
        <f>IFERROR(__xludf.DUMMYFUNCTION("""COMPUTED_VALUE"""),44013.70833333333)</f>
        <v>44013.70833</v>
      </c>
      <c r="D973" s="8">
        <f>IFERROR(__xludf.DUMMYFUNCTION("""COMPUTED_VALUE"""),94.7)</f>
        <v>94.7</v>
      </c>
      <c r="E973" s="8">
        <f t="shared" si="4"/>
        <v>1.101162791</v>
      </c>
      <c r="F973" s="10">
        <f t="shared" si="5"/>
        <v>0.9081309398</v>
      </c>
      <c r="G973" s="5">
        <f t="shared" si="6"/>
        <v>173.5752956</v>
      </c>
      <c r="H973" s="8">
        <f t="shared" si="7"/>
        <v>0</v>
      </c>
      <c r="J973" s="8" t="str">
        <f t="shared" si="8"/>
        <v/>
      </c>
    </row>
    <row r="974">
      <c r="A974" s="9">
        <f>IFERROR(__xludf.DUMMYFUNCTION("""COMPUTED_VALUE"""),44014.70833333333)</f>
        <v>44014.70833</v>
      </c>
      <c r="B974" s="8">
        <f>IFERROR(__xludf.DUMMYFUNCTION("""COMPUTED_VALUE"""),87.22)</f>
        <v>87.22</v>
      </c>
      <c r="C974" s="9">
        <f>IFERROR(__xludf.DUMMYFUNCTION("""COMPUTED_VALUE"""),44014.70833333333)</f>
        <v>44014.70833</v>
      </c>
      <c r="D974" s="8">
        <f>IFERROR(__xludf.DUMMYFUNCTION("""COMPUTED_VALUE"""),94.6)</f>
        <v>94.6</v>
      </c>
      <c r="E974" s="8">
        <f t="shared" si="4"/>
        <v>1.084613621</v>
      </c>
      <c r="F974" s="10">
        <f t="shared" si="5"/>
        <v>0.921987315</v>
      </c>
      <c r="G974" s="5">
        <f t="shared" si="6"/>
        <v>173.5752956</v>
      </c>
      <c r="H974" s="8">
        <f t="shared" si="7"/>
        <v>0</v>
      </c>
      <c r="J974" s="8" t="str">
        <f t="shared" si="8"/>
        <v/>
      </c>
    </row>
    <row r="975">
      <c r="A975" s="9">
        <f>IFERROR(__xludf.DUMMYFUNCTION("""COMPUTED_VALUE"""),44015.70833333333)</f>
        <v>44015.70833</v>
      </c>
      <c r="B975" s="8">
        <f>IFERROR(__xludf.DUMMYFUNCTION("""COMPUTED_VALUE"""),87.16)</f>
        <v>87.16</v>
      </c>
      <c r="C975" s="9">
        <f>IFERROR(__xludf.DUMMYFUNCTION("""COMPUTED_VALUE"""),44015.70833333333)</f>
        <v>44015.70833</v>
      </c>
      <c r="D975" s="8">
        <f>IFERROR(__xludf.DUMMYFUNCTION("""COMPUTED_VALUE"""),94.8)</f>
        <v>94.8</v>
      </c>
      <c r="E975" s="8">
        <f t="shared" si="4"/>
        <v>1.087654888</v>
      </c>
      <c r="F975" s="10">
        <f t="shared" si="5"/>
        <v>0.9194092827</v>
      </c>
      <c r="G975" s="5">
        <f t="shared" si="6"/>
        <v>173.5752956</v>
      </c>
      <c r="H975" s="8">
        <f t="shared" si="7"/>
        <v>0</v>
      </c>
      <c r="J975" s="8" t="str">
        <f t="shared" si="8"/>
        <v/>
      </c>
    </row>
    <row r="976">
      <c r="A976" s="9">
        <f>IFERROR(__xludf.DUMMYFUNCTION("""COMPUTED_VALUE"""),44018.70833333333)</f>
        <v>44018.70833</v>
      </c>
      <c r="B976" s="8">
        <f>IFERROR(__xludf.DUMMYFUNCTION("""COMPUTED_VALUE"""),91.88)</f>
        <v>91.88</v>
      </c>
      <c r="C976" s="9">
        <f>IFERROR(__xludf.DUMMYFUNCTION("""COMPUTED_VALUE"""),44018.70833333333)</f>
        <v>44018.70833</v>
      </c>
      <c r="D976" s="8">
        <f>IFERROR(__xludf.DUMMYFUNCTION("""COMPUTED_VALUE"""),100.0)</f>
        <v>100</v>
      </c>
      <c r="E976" s="8">
        <f t="shared" si="4"/>
        <v>1.088376143</v>
      </c>
      <c r="F976" s="10">
        <f t="shared" si="5"/>
        <v>0.9188</v>
      </c>
      <c r="G976" s="5">
        <f t="shared" si="6"/>
        <v>173.5752956</v>
      </c>
      <c r="H976" s="8">
        <f t="shared" si="7"/>
        <v>0</v>
      </c>
      <c r="J976" s="8" t="str">
        <f t="shared" si="8"/>
        <v/>
      </c>
    </row>
    <row r="977">
      <c r="A977" s="9">
        <f>IFERROR(__xludf.DUMMYFUNCTION("""COMPUTED_VALUE"""),44019.70833333333)</f>
        <v>44019.70833</v>
      </c>
      <c r="B977" s="8">
        <f>IFERROR(__xludf.DUMMYFUNCTION("""COMPUTED_VALUE"""),88.54)</f>
        <v>88.54</v>
      </c>
      <c r="C977" s="9">
        <f>IFERROR(__xludf.DUMMYFUNCTION("""COMPUTED_VALUE"""),44019.70833333333)</f>
        <v>44019.70833</v>
      </c>
      <c r="D977" s="8">
        <f>IFERROR(__xludf.DUMMYFUNCTION("""COMPUTED_VALUE"""),96.1)</f>
        <v>96.1</v>
      </c>
      <c r="E977" s="8">
        <f t="shared" si="4"/>
        <v>1.085385137</v>
      </c>
      <c r="F977" s="10">
        <f t="shared" si="5"/>
        <v>0.9213319459</v>
      </c>
      <c r="G977" s="5">
        <f t="shared" si="6"/>
        <v>173.5752956</v>
      </c>
      <c r="H977" s="8">
        <f t="shared" si="7"/>
        <v>0</v>
      </c>
      <c r="J977" s="8" t="str">
        <f t="shared" si="8"/>
        <v/>
      </c>
    </row>
    <row r="978">
      <c r="A978" s="9">
        <f>IFERROR(__xludf.DUMMYFUNCTION("""COMPUTED_VALUE"""),44020.70833333333)</f>
        <v>44020.70833</v>
      </c>
      <c r="B978" s="8">
        <f>IFERROR(__xludf.DUMMYFUNCTION("""COMPUTED_VALUE"""),87.6)</f>
        <v>87.6</v>
      </c>
      <c r="C978" s="9">
        <f>IFERROR(__xludf.DUMMYFUNCTION("""COMPUTED_VALUE"""),44020.70833333333)</f>
        <v>44020.70833</v>
      </c>
      <c r="D978" s="8">
        <f>IFERROR(__xludf.DUMMYFUNCTION("""COMPUTED_VALUE"""),94.3)</f>
        <v>94.3</v>
      </c>
      <c r="E978" s="8">
        <f t="shared" si="4"/>
        <v>1.076484018</v>
      </c>
      <c r="F978" s="10">
        <f t="shared" si="5"/>
        <v>0.9289501591</v>
      </c>
      <c r="G978" s="5">
        <f t="shared" si="6"/>
        <v>173.5752956</v>
      </c>
      <c r="H978" s="8">
        <f t="shared" si="7"/>
        <v>0</v>
      </c>
      <c r="J978" s="8" t="str">
        <f t="shared" si="8"/>
        <v/>
      </c>
    </row>
    <row r="979">
      <c r="A979" s="9">
        <f>IFERROR(__xludf.DUMMYFUNCTION("""COMPUTED_VALUE"""),44021.70833333333)</f>
        <v>44021.70833</v>
      </c>
      <c r="B979" s="8">
        <f>IFERROR(__xludf.DUMMYFUNCTION("""COMPUTED_VALUE"""),85.48)</f>
        <v>85.48</v>
      </c>
      <c r="C979" s="9">
        <f>IFERROR(__xludf.DUMMYFUNCTION("""COMPUTED_VALUE"""),44021.70833333333)</f>
        <v>44021.70833</v>
      </c>
      <c r="D979" s="8">
        <f>IFERROR(__xludf.DUMMYFUNCTION("""COMPUTED_VALUE"""),93.5)</f>
        <v>93.5</v>
      </c>
      <c r="E979" s="8">
        <f t="shared" si="4"/>
        <v>1.093823117</v>
      </c>
      <c r="F979" s="10">
        <f t="shared" si="5"/>
        <v>0.9142245989</v>
      </c>
      <c r="G979" s="5">
        <f t="shared" si="6"/>
        <v>173.5752956</v>
      </c>
      <c r="H979" s="8">
        <f t="shared" si="7"/>
        <v>0</v>
      </c>
      <c r="J979" s="8" t="str">
        <f t="shared" si="8"/>
        <v/>
      </c>
    </row>
    <row r="980">
      <c r="A980" s="9">
        <f>IFERROR(__xludf.DUMMYFUNCTION("""COMPUTED_VALUE"""),44022.70833333333)</f>
        <v>44022.70833</v>
      </c>
      <c r="B980" s="8">
        <f>IFERROR(__xludf.DUMMYFUNCTION("""COMPUTED_VALUE"""),86.46)</f>
        <v>86.46</v>
      </c>
      <c r="C980" s="9">
        <f>IFERROR(__xludf.DUMMYFUNCTION("""COMPUTED_VALUE"""),44022.70833333333)</f>
        <v>44022.70833</v>
      </c>
      <c r="D980" s="8">
        <f>IFERROR(__xludf.DUMMYFUNCTION("""COMPUTED_VALUE"""),93.6)</f>
        <v>93.6</v>
      </c>
      <c r="E980" s="8">
        <f t="shared" si="4"/>
        <v>1.082581541</v>
      </c>
      <c r="F980" s="10">
        <f t="shared" si="5"/>
        <v>0.9237179487</v>
      </c>
      <c r="G980" s="5">
        <f t="shared" si="6"/>
        <v>173.5752956</v>
      </c>
      <c r="H980" s="8">
        <f t="shared" si="7"/>
        <v>0</v>
      </c>
      <c r="J980" s="8" t="str">
        <f t="shared" si="8"/>
        <v/>
      </c>
    </row>
    <row r="981">
      <c r="A981" s="9">
        <f>IFERROR(__xludf.DUMMYFUNCTION("""COMPUTED_VALUE"""),44025.70833333333)</f>
        <v>44025.70833</v>
      </c>
      <c r="B981" s="8">
        <f>IFERROR(__xludf.DUMMYFUNCTION("""COMPUTED_VALUE"""),87.8)</f>
        <v>87.8</v>
      </c>
      <c r="C981" s="9">
        <f>IFERROR(__xludf.DUMMYFUNCTION("""COMPUTED_VALUE"""),44025.70833333333)</f>
        <v>44025.70833</v>
      </c>
      <c r="D981" s="8">
        <f>IFERROR(__xludf.DUMMYFUNCTION("""COMPUTED_VALUE"""),95.5)</f>
        <v>95.5</v>
      </c>
      <c r="E981" s="8">
        <f t="shared" si="4"/>
        <v>1.087699317</v>
      </c>
      <c r="F981" s="10">
        <f t="shared" si="5"/>
        <v>0.9193717277</v>
      </c>
      <c r="G981" s="5">
        <f t="shared" si="6"/>
        <v>173.5752956</v>
      </c>
      <c r="H981" s="8">
        <f t="shared" si="7"/>
        <v>0</v>
      </c>
      <c r="J981" s="8" t="str">
        <f t="shared" si="8"/>
        <v/>
      </c>
    </row>
    <row r="982">
      <c r="A982" s="9">
        <f>IFERROR(__xludf.DUMMYFUNCTION("""COMPUTED_VALUE"""),44026.70833333333)</f>
        <v>44026.70833</v>
      </c>
      <c r="B982" s="8">
        <f>IFERROR(__xludf.DUMMYFUNCTION("""COMPUTED_VALUE"""),87.42)</f>
        <v>87.42</v>
      </c>
      <c r="C982" s="9">
        <f>IFERROR(__xludf.DUMMYFUNCTION("""COMPUTED_VALUE"""),44026.70833333333)</f>
        <v>44026.70833</v>
      </c>
      <c r="D982" s="8">
        <f>IFERROR(__xludf.DUMMYFUNCTION("""COMPUTED_VALUE"""),95.8)</f>
        <v>95.8</v>
      </c>
      <c r="E982" s="8">
        <f t="shared" si="4"/>
        <v>1.095859071</v>
      </c>
      <c r="F982" s="10">
        <f t="shared" si="5"/>
        <v>0.912526096</v>
      </c>
      <c r="G982" s="5">
        <f t="shared" si="6"/>
        <v>173.5752956</v>
      </c>
      <c r="H982" s="8">
        <f t="shared" si="7"/>
        <v>0</v>
      </c>
      <c r="J982" s="8" t="str">
        <f t="shared" si="8"/>
        <v/>
      </c>
    </row>
    <row r="983">
      <c r="A983" s="9">
        <f>IFERROR(__xludf.DUMMYFUNCTION("""COMPUTED_VALUE"""),44027.70833333333)</f>
        <v>44027.70833</v>
      </c>
      <c r="B983" s="8">
        <f>IFERROR(__xludf.DUMMYFUNCTION("""COMPUTED_VALUE"""),88.36)</f>
        <v>88.36</v>
      </c>
      <c r="C983" s="9">
        <f>IFERROR(__xludf.DUMMYFUNCTION("""COMPUTED_VALUE"""),44027.70833333333)</f>
        <v>44027.70833</v>
      </c>
      <c r="D983" s="8">
        <f>IFERROR(__xludf.DUMMYFUNCTION("""COMPUTED_VALUE"""),97.0)</f>
        <v>97</v>
      </c>
      <c r="E983" s="8">
        <f t="shared" si="4"/>
        <v>1.097781802</v>
      </c>
      <c r="F983" s="10">
        <f t="shared" si="5"/>
        <v>0.9109278351</v>
      </c>
      <c r="G983" s="5">
        <f t="shared" si="6"/>
        <v>173.5752956</v>
      </c>
      <c r="H983" s="8">
        <f t="shared" si="7"/>
        <v>0</v>
      </c>
      <c r="J983" s="8" t="str">
        <f t="shared" si="8"/>
        <v/>
      </c>
    </row>
    <row r="984">
      <c r="A984" s="9">
        <f>IFERROR(__xludf.DUMMYFUNCTION("""COMPUTED_VALUE"""),44028.70833333333)</f>
        <v>44028.70833</v>
      </c>
      <c r="B984" s="8">
        <f>IFERROR(__xludf.DUMMYFUNCTION("""COMPUTED_VALUE"""),87.64)</f>
        <v>87.64</v>
      </c>
      <c r="C984" s="9">
        <f>IFERROR(__xludf.DUMMYFUNCTION("""COMPUTED_VALUE"""),44028.70833333333)</f>
        <v>44028.70833</v>
      </c>
      <c r="D984" s="8">
        <f>IFERROR(__xludf.DUMMYFUNCTION("""COMPUTED_VALUE"""),95.8)</f>
        <v>95.8</v>
      </c>
      <c r="E984" s="8">
        <f t="shared" si="4"/>
        <v>1.09310817</v>
      </c>
      <c r="F984" s="10">
        <f t="shared" si="5"/>
        <v>0.914822547</v>
      </c>
      <c r="G984" s="5">
        <f t="shared" si="6"/>
        <v>173.5752956</v>
      </c>
      <c r="H984" s="8">
        <f t="shared" si="7"/>
        <v>0</v>
      </c>
      <c r="J984" s="8" t="str">
        <f t="shared" si="8"/>
        <v/>
      </c>
    </row>
    <row r="985">
      <c r="A985" s="9">
        <f>IFERROR(__xludf.DUMMYFUNCTION("""COMPUTED_VALUE"""),44029.70833333333)</f>
        <v>44029.70833</v>
      </c>
      <c r="B985" s="8">
        <f>IFERROR(__xludf.DUMMYFUNCTION("""COMPUTED_VALUE"""),97.66)</f>
        <v>97.66</v>
      </c>
      <c r="C985" s="9">
        <f>IFERROR(__xludf.DUMMYFUNCTION("""COMPUTED_VALUE"""),44029.70833333333)</f>
        <v>44029.70833</v>
      </c>
      <c r="D985" s="8">
        <f>IFERROR(__xludf.DUMMYFUNCTION("""COMPUTED_VALUE"""),105.8)</f>
        <v>105.8</v>
      </c>
      <c r="E985" s="8">
        <f t="shared" si="4"/>
        <v>1.083350399</v>
      </c>
      <c r="F985" s="10">
        <f t="shared" si="5"/>
        <v>0.9230623819</v>
      </c>
      <c r="G985" s="5">
        <f t="shared" si="6"/>
        <v>173.5752956</v>
      </c>
      <c r="H985" s="8">
        <f t="shared" si="7"/>
        <v>0</v>
      </c>
      <c r="J985" s="8" t="str">
        <f t="shared" si="8"/>
        <v/>
      </c>
    </row>
    <row r="986">
      <c r="A986" s="9">
        <f>IFERROR(__xludf.DUMMYFUNCTION("""COMPUTED_VALUE"""),44032.70833333333)</f>
        <v>44032.70833</v>
      </c>
      <c r="B986" s="8">
        <f>IFERROR(__xludf.DUMMYFUNCTION("""COMPUTED_VALUE"""),102.7)</f>
        <v>102.7</v>
      </c>
      <c r="C986" s="9">
        <f>IFERROR(__xludf.DUMMYFUNCTION("""COMPUTED_VALUE"""),44032.70833333333)</f>
        <v>44032.70833</v>
      </c>
      <c r="D986" s="8">
        <f>IFERROR(__xludf.DUMMYFUNCTION("""COMPUTED_VALUE"""),111.4)</f>
        <v>111.4</v>
      </c>
      <c r="E986" s="8">
        <f t="shared" si="4"/>
        <v>1.084712756</v>
      </c>
      <c r="F986" s="10">
        <f t="shared" si="5"/>
        <v>0.9219030521</v>
      </c>
      <c r="G986" s="5">
        <f t="shared" si="6"/>
        <v>173.5752956</v>
      </c>
      <c r="H986" s="8">
        <f t="shared" si="7"/>
        <v>0</v>
      </c>
      <c r="J986" s="8" t="str">
        <f t="shared" si="8"/>
        <v/>
      </c>
    </row>
    <row r="987">
      <c r="A987" s="9">
        <f>IFERROR(__xludf.DUMMYFUNCTION("""COMPUTED_VALUE"""),44033.70833333333)</f>
        <v>44033.70833</v>
      </c>
      <c r="B987" s="8">
        <f>IFERROR(__xludf.DUMMYFUNCTION("""COMPUTED_VALUE"""),104.15)</f>
        <v>104.15</v>
      </c>
      <c r="C987" s="9">
        <f>IFERROR(__xludf.DUMMYFUNCTION("""COMPUTED_VALUE"""),44033.70833333333)</f>
        <v>44033.70833</v>
      </c>
      <c r="D987" s="8">
        <f>IFERROR(__xludf.DUMMYFUNCTION("""COMPUTED_VALUE"""),112.2)</f>
        <v>112.2</v>
      </c>
      <c r="E987" s="8">
        <f t="shared" si="4"/>
        <v>1.077292367</v>
      </c>
      <c r="F987" s="10">
        <f t="shared" si="5"/>
        <v>0.9282531194</v>
      </c>
      <c r="G987" s="5">
        <f t="shared" si="6"/>
        <v>173.5752956</v>
      </c>
      <c r="H987" s="8">
        <f t="shared" si="7"/>
        <v>0</v>
      </c>
      <c r="J987" s="8" t="str">
        <f t="shared" si="8"/>
        <v/>
      </c>
    </row>
    <row r="988">
      <c r="A988" s="9">
        <f>IFERROR(__xludf.DUMMYFUNCTION("""COMPUTED_VALUE"""),44034.70833333333)</f>
        <v>44034.70833</v>
      </c>
      <c r="B988" s="8">
        <f>IFERROR(__xludf.DUMMYFUNCTION("""COMPUTED_VALUE"""),103.6)</f>
        <v>103.6</v>
      </c>
      <c r="C988" s="9">
        <f>IFERROR(__xludf.DUMMYFUNCTION("""COMPUTED_VALUE"""),44034.70833333333)</f>
        <v>44034.70833</v>
      </c>
      <c r="D988" s="8">
        <f>IFERROR(__xludf.DUMMYFUNCTION("""COMPUTED_VALUE"""),111.2)</f>
        <v>111.2</v>
      </c>
      <c r="E988" s="8">
        <f t="shared" si="4"/>
        <v>1.073359073</v>
      </c>
      <c r="F988" s="10">
        <f t="shared" si="5"/>
        <v>0.9316546763</v>
      </c>
      <c r="G988" s="5">
        <f t="shared" si="6"/>
        <v>173.5752956</v>
      </c>
      <c r="H988" s="8">
        <f t="shared" si="7"/>
        <v>0</v>
      </c>
      <c r="J988" s="8" t="str">
        <f t="shared" si="8"/>
        <v/>
      </c>
    </row>
    <row r="989">
      <c r="A989" s="9">
        <f>IFERROR(__xludf.DUMMYFUNCTION("""COMPUTED_VALUE"""),44035.70833333333)</f>
        <v>44035.70833</v>
      </c>
      <c r="B989" s="8">
        <f>IFERROR(__xludf.DUMMYFUNCTION("""COMPUTED_VALUE"""),104.4)</f>
        <v>104.4</v>
      </c>
      <c r="C989" s="9">
        <f>IFERROR(__xludf.DUMMYFUNCTION("""COMPUTED_VALUE"""),44035.70833333333)</f>
        <v>44035.70833</v>
      </c>
      <c r="D989" s="8">
        <f>IFERROR(__xludf.DUMMYFUNCTION("""COMPUTED_VALUE"""),113.8)</f>
        <v>113.8</v>
      </c>
      <c r="E989" s="8">
        <f t="shared" si="4"/>
        <v>1.090038314</v>
      </c>
      <c r="F989" s="10">
        <f t="shared" si="5"/>
        <v>0.9173989455</v>
      </c>
      <c r="G989" s="5">
        <f t="shared" si="6"/>
        <v>173.5752956</v>
      </c>
      <c r="H989" s="8">
        <f t="shared" si="7"/>
        <v>0</v>
      </c>
      <c r="J989" s="8" t="str">
        <f t="shared" si="8"/>
        <v/>
      </c>
    </row>
    <row r="990">
      <c r="A990" s="9">
        <f>IFERROR(__xludf.DUMMYFUNCTION("""COMPUTED_VALUE"""),44036.70833333333)</f>
        <v>44036.70833</v>
      </c>
      <c r="B990" s="8">
        <f>IFERROR(__xludf.DUMMYFUNCTION("""COMPUTED_VALUE"""),100.65)</f>
        <v>100.65</v>
      </c>
      <c r="C990" s="9">
        <f>IFERROR(__xludf.DUMMYFUNCTION("""COMPUTED_VALUE"""),44036.70833333333)</f>
        <v>44036.70833</v>
      </c>
      <c r="D990" s="8">
        <f>IFERROR(__xludf.DUMMYFUNCTION("""COMPUTED_VALUE"""),109.0)</f>
        <v>109</v>
      </c>
      <c r="E990" s="8">
        <f t="shared" si="4"/>
        <v>1.082960755</v>
      </c>
      <c r="F990" s="10">
        <f t="shared" si="5"/>
        <v>0.9233944954</v>
      </c>
      <c r="G990" s="5">
        <f t="shared" si="6"/>
        <v>173.5752956</v>
      </c>
      <c r="H990" s="8">
        <f t="shared" si="7"/>
        <v>0</v>
      </c>
      <c r="J990" s="8" t="str">
        <f t="shared" si="8"/>
        <v/>
      </c>
    </row>
    <row r="991">
      <c r="A991" s="9">
        <f>IFERROR(__xludf.DUMMYFUNCTION("""COMPUTED_VALUE"""),44039.70833333333)</f>
        <v>44039.70833</v>
      </c>
      <c r="B991" s="8">
        <f>IFERROR(__xludf.DUMMYFUNCTION("""COMPUTED_VALUE"""),101.9)</f>
        <v>101.9</v>
      </c>
      <c r="C991" s="9">
        <f>IFERROR(__xludf.DUMMYFUNCTION("""COMPUTED_VALUE"""),44039.70833333333)</f>
        <v>44039.70833</v>
      </c>
      <c r="D991" s="8">
        <f>IFERROR(__xludf.DUMMYFUNCTION("""COMPUTED_VALUE"""),110.6)</f>
        <v>110.6</v>
      </c>
      <c r="E991" s="8">
        <f t="shared" si="4"/>
        <v>1.085377821</v>
      </c>
      <c r="F991" s="10">
        <f t="shared" si="5"/>
        <v>0.9213381555</v>
      </c>
      <c r="G991" s="5">
        <f t="shared" si="6"/>
        <v>173.5752956</v>
      </c>
      <c r="H991" s="8">
        <f t="shared" si="7"/>
        <v>0</v>
      </c>
      <c r="J991" s="8" t="str">
        <f t="shared" si="8"/>
        <v/>
      </c>
    </row>
    <row r="992">
      <c r="A992" s="9">
        <f>IFERROR(__xludf.DUMMYFUNCTION("""COMPUTED_VALUE"""),44040.70833333333)</f>
        <v>44040.70833</v>
      </c>
      <c r="B992" s="8">
        <f>IFERROR(__xludf.DUMMYFUNCTION("""COMPUTED_VALUE"""),101.0)</f>
        <v>101</v>
      </c>
      <c r="C992" s="9">
        <f>IFERROR(__xludf.DUMMYFUNCTION("""COMPUTED_VALUE"""),44040.70833333333)</f>
        <v>44040.70833</v>
      </c>
      <c r="D992" s="8">
        <f>IFERROR(__xludf.DUMMYFUNCTION("""COMPUTED_VALUE"""),110.2)</f>
        <v>110.2</v>
      </c>
      <c r="E992" s="8">
        <f t="shared" si="4"/>
        <v>1.091089109</v>
      </c>
      <c r="F992" s="10">
        <f t="shared" si="5"/>
        <v>0.9165154265</v>
      </c>
      <c r="G992" s="5">
        <f t="shared" si="6"/>
        <v>173.5752956</v>
      </c>
      <c r="H992" s="8">
        <f t="shared" si="7"/>
        <v>0</v>
      </c>
      <c r="J992" s="8" t="str">
        <f t="shared" si="8"/>
        <v/>
      </c>
    </row>
    <row r="993">
      <c r="A993" s="9">
        <f>IFERROR(__xludf.DUMMYFUNCTION("""COMPUTED_VALUE"""),44041.70833333333)</f>
        <v>44041.70833</v>
      </c>
      <c r="B993" s="8">
        <f>IFERROR(__xludf.DUMMYFUNCTION("""COMPUTED_VALUE"""),101.1)</f>
        <v>101.1</v>
      </c>
      <c r="C993" s="9">
        <f>IFERROR(__xludf.DUMMYFUNCTION("""COMPUTED_VALUE"""),44041.70833333333)</f>
        <v>44041.70833</v>
      </c>
      <c r="D993" s="8">
        <f>IFERROR(__xludf.DUMMYFUNCTION("""COMPUTED_VALUE"""),110.6)</f>
        <v>110.6</v>
      </c>
      <c r="E993" s="8">
        <f t="shared" si="4"/>
        <v>1.09396637</v>
      </c>
      <c r="F993" s="10">
        <f t="shared" si="5"/>
        <v>0.9141048825</v>
      </c>
      <c r="G993" s="5">
        <f t="shared" si="6"/>
        <v>173.5752956</v>
      </c>
      <c r="H993" s="8">
        <f t="shared" si="7"/>
        <v>0</v>
      </c>
      <c r="J993" s="8" t="str">
        <f t="shared" si="8"/>
        <v/>
      </c>
    </row>
    <row r="994">
      <c r="A994" s="9">
        <f>IFERROR(__xludf.DUMMYFUNCTION("""COMPUTED_VALUE"""),44042.70833333333)</f>
        <v>44042.70833</v>
      </c>
      <c r="B994" s="8">
        <f>IFERROR(__xludf.DUMMYFUNCTION("""COMPUTED_VALUE"""),99.02)</f>
        <v>99.02</v>
      </c>
      <c r="C994" s="9">
        <f>IFERROR(__xludf.DUMMYFUNCTION("""COMPUTED_VALUE"""),44042.70833333333)</f>
        <v>44042.70833</v>
      </c>
      <c r="D994" s="8">
        <f>IFERROR(__xludf.DUMMYFUNCTION("""COMPUTED_VALUE"""),107.0)</f>
        <v>107</v>
      </c>
      <c r="E994" s="8">
        <f t="shared" si="4"/>
        <v>1.08058978</v>
      </c>
      <c r="F994" s="10">
        <f t="shared" si="5"/>
        <v>0.9254205607</v>
      </c>
      <c r="G994" s="5">
        <f t="shared" si="6"/>
        <v>173.5752956</v>
      </c>
      <c r="H994" s="8">
        <f t="shared" si="7"/>
        <v>0</v>
      </c>
      <c r="J994" s="8" t="str">
        <f t="shared" si="8"/>
        <v/>
      </c>
    </row>
    <row r="995">
      <c r="A995" s="9">
        <f>IFERROR(__xludf.DUMMYFUNCTION("""COMPUTED_VALUE"""),44043.70833333333)</f>
        <v>44043.70833</v>
      </c>
      <c r="B995" s="8">
        <f>IFERROR(__xludf.DUMMYFUNCTION("""COMPUTED_VALUE"""),100.8)</f>
        <v>100.8</v>
      </c>
      <c r="C995" s="9">
        <f>IFERROR(__xludf.DUMMYFUNCTION("""COMPUTED_VALUE"""),44043.70833333333)</f>
        <v>44043.70833</v>
      </c>
      <c r="D995" s="8">
        <f>IFERROR(__xludf.DUMMYFUNCTION("""COMPUTED_VALUE"""),109.8)</f>
        <v>109.8</v>
      </c>
      <c r="E995" s="8">
        <f t="shared" si="4"/>
        <v>1.089285714</v>
      </c>
      <c r="F995" s="10">
        <f t="shared" si="5"/>
        <v>0.9180327869</v>
      </c>
      <c r="G995" s="5">
        <f t="shared" si="6"/>
        <v>173.5752956</v>
      </c>
      <c r="H995" s="8">
        <f t="shared" si="7"/>
        <v>0</v>
      </c>
      <c r="J995" s="8" t="str">
        <f t="shared" si="8"/>
        <v/>
      </c>
    </row>
    <row r="996">
      <c r="A996" s="9">
        <f>IFERROR(__xludf.DUMMYFUNCTION("""COMPUTED_VALUE"""),44046.70833333333)</f>
        <v>44046.70833</v>
      </c>
      <c r="B996" s="8">
        <f>IFERROR(__xludf.DUMMYFUNCTION("""COMPUTED_VALUE"""),102.6)</f>
        <v>102.6</v>
      </c>
      <c r="C996" s="9">
        <f>IFERROR(__xludf.DUMMYFUNCTION("""COMPUTED_VALUE"""),44046.70833333333)</f>
        <v>44046.70833</v>
      </c>
      <c r="D996" s="8">
        <f>IFERROR(__xludf.DUMMYFUNCTION("""COMPUTED_VALUE"""),112.2)</f>
        <v>112.2</v>
      </c>
      <c r="E996" s="8">
        <f t="shared" si="4"/>
        <v>1.093567251</v>
      </c>
      <c r="F996" s="10">
        <f t="shared" si="5"/>
        <v>0.9144385027</v>
      </c>
      <c r="G996" s="5">
        <f t="shared" si="6"/>
        <v>173.5752956</v>
      </c>
      <c r="H996" s="8">
        <f t="shared" si="7"/>
        <v>0</v>
      </c>
      <c r="J996" s="8" t="str">
        <f t="shared" si="8"/>
        <v/>
      </c>
    </row>
    <row r="997">
      <c r="A997" s="9">
        <f>IFERROR(__xludf.DUMMYFUNCTION("""COMPUTED_VALUE"""),44047.70833333333)</f>
        <v>44047.70833</v>
      </c>
      <c r="B997" s="8">
        <f>IFERROR(__xludf.DUMMYFUNCTION("""COMPUTED_VALUE"""),102.35)</f>
        <v>102.35</v>
      </c>
      <c r="C997" s="9">
        <f>IFERROR(__xludf.DUMMYFUNCTION("""COMPUTED_VALUE"""),44047.70833333333)</f>
        <v>44047.70833</v>
      </c>
      <c r="D997" s="8">
        <f>IFERROR(__xludf.DUMMYFUNCTION("""COMPUTED_VALUE"""),112.2)</f>
        <v>112.2</v>
      </c>
      <c r="E997" s="8">
        <f t="shared" si="4"/>
        <v>1.096238398</v>
      </c>
      <c r="F997" s="10">
        <f t="shared" si="5"/>
        <v>0.9122103387</v>
      </c>
      <c r="G997" s="5">
        <f t="shared" si="6"/>
        <v>173.5752956</v>
      </c>
      <c r="H997" s="8">
        <f t="shared" si="7"/>
        <v>0</v>
      </c>
      <c r="J997" s="8" t="str">
        <f t="shared" si="8"/>
        <v/>
      </c>
    </row>
    <row r="998">
      <c r="A998" s="9">
        <f>IFERROR(__xludf.DUMMYFUNCTION("""COMPUTED_VALUE"""),44048.70833333333)</f>
        <v>44048.70833</v>
      </c>
      <c r="B998" s="8">
        <f>IFERROR(__xludf.DUMMYFUNCTION("""COMPUTED_VALUE"""),101.2)</f>
        <v>101.2</v>
      </c>
      <c r="C998" s="9">
        <f>IFERROR(__xludf.DUMMYFUNCTION("""COMPUTED_VALUE"""),44048.70833333333)</f>
        <v>44048.70833</v>
      </c>
      <c r="D998" s="8">
        <f>IFERROR(__xludf.DUMMYFUNCTION("""COMPUTED_VALUE"""),110.8)</f>
        <v>110.8</v>
      </c>
      <c r="E998" s="8">
        <f t="shared" si="4"/>
        <v>1.09486166</v>
      </c>
      <c r="F998" s="10">
        <f t="shared" si="5"/>
        <v>0.9133574007</v>
      </c>
      <c r="G998" s="5">
        <f t="shared" si="6"/>
        <v>173.5752956</v>
      </c>
      <c r="H998" s="8">
        <f t="shared" si="7"/>
        <v>0</v>
      </c>
      <c r="J998" s="8" t="str">
        <f t="shared" si="8"/>
        <v/>
      </c>
    </row>
    <row r="999">
      <c r="A999" s="9">
        <f>IFERROR(__xludf.DUMMYFUNCTION("""COMPUTED_VALUE"""),44049.70833333333)</f>
        <v>44049.70833</v>
      </c>
      <c r="B999" s="8">
        <f>IFERROR(__xludf.DUMMYFUNCTION("""COMPUTED_VALUE"""),101.35)</f>
        <v>101.35</v>
      </c>
      <c r="C999" s="9">
        <f>IFERROR(__xludf.DUMMYFUNCTION("""COMPUTED_VALUE"""),44049.70833333333)</f>
        <v>44049.70833</v>
      </c>
      <c r="D999" s="8">
        <f>IFERROR(__xludf.DUMMYFUNCTION("""COMPUTED_VALUE"""),110.4)</f>
        <v>110.4</v>
      </c>
      <c r="E999" s="8">
        <f t="shared" si="4"/>
        <v>1.089294524</v>
      </c>
      <c r="F999" s="10">
        <f t="shared" si="5"/>
        <v>0.9180253623</v>
      </c>
      <c r="G999" s="5">
        <f t="shared" si="6"/>
        <v>173.5752956</v>
      </c>
      <c r="H999" s="8">
        <f t="shared" si="7"/>
        <v>0</v>
      </c>
      <c r="J999" s="8" t="str">
        <f t="shared" si="8"/>
        <v/>
      </c>
    </row>
    <row r="1000">
      <c r="A1000" s="9">
        <f>IFERROR(__xludf.DUMMYFUNCTION("""COMPUTED_VALUE"""),44050.70833333333)</f>
        <v>44050.70833</v>
      </c>
      <c r="B1000" s="8">
        <f>IFERROR(__xludf.DUMMYFUNCTION("""COMPUTED_VALUE"""),101.55)</f>
        <v>101.55</v>
      </c>
      <c r="C1000" s="9">
        <f>IFERROR(__xludf.DUMMYFUNCTION("""COMPUTED_VALUE"""),44050.70833333333)</f>
        <v>44050.70833</v>
      </c>
      <c r="D1000" s="8">
        <f>IFERROR(__xludf.DUMMYFUNCTION("""COMPUTED_VALUE"""),110.4)</f>
        <v>110.4</v>
      </c>
      <c r="E1000" s="8">
        <f t="shared" si="4"/>
        <v>1.087149188</v>
      </c>
      <c r="F1000" s="10">
        <f t="shared" si="5"/>
        <v>0.9198369565</v>
      </c>
      <c r="G1000" s="5">
        <f t="shared" si="6"/>
        <v>173.5752956</v>
      </c>
      <c r="H1000" s="8">
        <f t="shared" si="7"/>
        <v>0</v>
      </c>
      <c r="J1000" s="8" t="str">
        <f t="shared" si="8"/>
        <v/>
      </c>
    </row>
    <row r="1001">
      <c r="A1001" s="9">
        <f>IFERROR(__xludf.DUMMYFUNCTION("""COMPUTED_VALUE"""),44053.70833333333)</f>
        <v>44053.70833</v>
      </c>
      <c r="B1001" s="8">
        <f>IFERROR(__xludf.DUMMYFUNCTION("""COMPUTED_VALUE"""),101.35)</f>
        <v>101.35</v>
      </c>
      <c r="C1001" s="9">
        <f>IFERROR(__xludf.DUMMYFUNCTION("""COMPUTED_VALUE"""),44053.70833333333)</f>
        <v>44053.70833</v>
      </c>
      <c r="D1001" s="8">
        <f>IFERROR(__xludf.DUMMYFUNCTION("""COMPUTED_VALUE"""),110.4)</f>
        <v>110.4</v>
      </c>
      <c r="E1001" s="8">
        <f t="shared" si="4"/>
        <v>1.089294524</v>
      </c>
      <c r="F1001" s="10">
        <f t="shared" si="5"/>
        <v>0.9180253623</v>
      </c>
      <c r="G1001" s="5">
        <f t="shared" si="6"/>
        <v>173.5752956</v>
      </c>
      <c r="H1001" s="8">
        <f t="shared" si="7"/>
        <v>0</v>
      </c>
      <c r="J1001" s="8" t="str">
        <f t="shared" si="8"/>
        <v/>
      </c>
    </row>
    <row r="1002">
      <c r="A1002" s="9">
        <f>IFERROR(__xludf.DUMMYFUNCTION("""COMPUTED_VALUE"""),44054.70833333333)</f>
        <v>44054.70833</v>
      </c>
      <c r="B1002" s="8">
        <f>IFERROR(__xludf.DUMMYFUNCTION("""COMPUTED_VALUE"""),102.1)</f>
        <v>102.1</v>
      </c>
      <c r="C1002" s="9">
        <f>IFERROR(__xludf.DUMMYFUNCTION("""COMPUTED_VALUE"""),44054.70833333333)</f>
        <v>44054.70833</v>
      </c>
      <c r="D1002" s="8">
        <f>IFERROR(__xludf.DUMMYFUNCTION("""COMPUTED_VALUE"""),111.4)</f>
        <v>111.4</v>
      </c>
      <c r="E1002" s="8">
        <f t="shared" si="4"/>
        <v>1.091087169</v>
      </c>
      <c r="F1002" s="10">
        <f t="shared" si="5"/>
        <v>0.9165170557</v>
      </c>
      <c r="G1002" s="5">
        <f t="shared" si="6"/>
        <v>173.5752956</v>
      </c>
      <c r="H1002" s="8">
        <f t="shared" si="7"/>
        <v>0</v>
      </c>
      <c r="J1002" s="8" t="str">
        <f t="shared" si="8"/>
        <v/>
      </c>
    </row>
    <row r="1003">
      <c r="A1003" s="9">
        <f>IFERROR(__xludf.DUMMYFUNCTION("""COMPUTED_VALUE"""),44055.70833333333)</f>
        <v>44055.70833</v>
      </c>
      <c r="B1003" s="8">
        <f>IFERROR(__xludf.DUMMYFUNCTION("""COMPUTED_VALUE"""),103.55)</f>
        <v>103.55</v>
      </c>
      <c r="C1003" s="9">
        <f>IFERROR(__xludf.DUMMYFUNCTION("""COMPUTED_VALUE"""),44055.70833333333)</f>
        <v>44055.70833</v>
      </c>
      <c r="D1003" s="8">
        <f>IFERROR(__xludf.DUMMYFUNCTION("""COMPUTED_VALUE"""),112.2)</f>
        <v>112.2</v>
      </c>
      <c r="E1003" s="8">
        <f t="shared" si="4"/>
        <v>1.083534524</v>
      </c>
      <c r="F1003" s="10">
        <f t="shared" si="5"/>
        <v>0.9229055258</v>
      </c>
      <c r="G1003" s="5">
        <f t="shared" si="6"/>
        <v>173.5752956</v>
      </c>
      <c r="H1003" s="8">
        <f t="shared" si="7"/>
        <v>0</v>
      </c>
      <c r="J1003" s="8" t="str">
        <f t="shared" si="8"/>
        <v/>
      </c>
    </row>
    <row r="1004">
      <c r="A1004" s="9">
        <f>IFERROR(__xludf.DUMMYFUNCTION("""COMPUTED_VALUE"""),44056.70833333333)</f>
        <v>44056.70833</v>
      </c>
      <c r="B1004" s="8">
        <f>IFERROR(__xludf.DUMMYFUNCTION("""COMPUTED_VALUE"""),102.95)</f>
        <v>102.95</v>
      </c>
      <c r="C1004" s="9">
        <f>IFERROR(__xludf.DUMMYFUNCTION("""COMPUTED_VALUE"""),44056.70833333333)</f>
        <v>44056.70833</v>
      </c>
      <c r="D1004" s="8">
        <f>IFERROR(__xludf.DUMMYFUNCTION("""COMPUTED_VALUE"""),113.0)</f>
        <v>113</v>
      </c>
      <c r="E1004" s="8">
        <f t="shared" si="4"/>
        <v>1.097620204</v>
      </c>
      <c r="F1004" s="10">
        <f t="shared" si="5"/>
        <v>0.9110619469</v>
      </c>
      <c r="G1004" s="5">
        <f t="shared" si="6"/>
        <v>173.5752956</v>
      </c>
      <c r="H1004" s="8">
        <f t="shared" si="7"/>
        <v>0</v>
      </c>
      <c r="J1004" s="8" t="str">
        <f t="shared" si="8"/>
        <v/>
      </c>
    </row>
    <row r="1005">
      <c r="A1005" s="9">
        <f>IFERROR(__xludf.DUMMYFUNCTION("""COMPUTED_VALUE"""),44057.70833333333)</f>
        <v>44057.70833</v>
      </c>
      <c r="B1005" s="8">
        <f>IFERROR(__xludf.DUMMYFUNCTION("""COMPUTED_VALUE"""),100.55)</f>
        <v>100.55</v>
      </c>
      <c r="C1005" s="9">
        <f>IFERROR(__xludf.DUMMYFUNCTION("""COMPUTED_VALUE"""),44057.70833333333)</f>
        <v>44057.70833</v>
      </c>
      <c r="D1005" s="8">
        <f>IFERROR(__xludf.DUMMYFUNCTION("""COMPUTED_VALUE"""),109.2)</f>
        <v>109.2</v>
      </c>
      <c r="E1005" s="8">
        <f t="shared" si="4"/>
        <v>1.086026852</v>
      </c>
      <c r="F1005" s="10">
        <f t="shared" si="5"/>
        <v>0.9207875458</v>
      </c>
      <c r="G1005" s="5">
        <f t="shared" si="6"/>
        <v>173.5752956</v>
      </c>
      <c r="H1005" s="8">
        <f t="shared" si="7"/>
        <v>0</v>
      </c>
      <c r="J1005" s="8" t="str">
        <f t="shared" si="8"/>
        <v/>
      </c>
    </row>
    <row r="1006">
      <c r="A1006" s="9">
        <f>IFERROR(__xludf.DUMMYFUNCTION("""COMPUTED_VALUE"""),44060.70833333333)</f>
        <v>44060.70833</v>
      </c>
      <c r="B1006" s="8">
        <f>IFERROR(__xludf.DUMMYFUNCTION("""COMPUTED_VALUE"""),101.4)</f>
        <v>101.4</v>
      </c>
      <c r="C1006" s="9">
        <f>IFERROR(__xludf.DUMMYFUNCTION("""COMPUTED_VALUE"""),44060.70833333333)</f>
        <v>44060.70833</v>
      </c>
      <c r="D1006" s="8">
        <f>IFERROR(__xludf.DUMMYFUNCTION("""COMPUTED_VALUE"""),112.0)</f>
        <v>112</v>
      </c>
      <c r="E1006" s="8">
        <f t="shared" si="4"/>
        <v>1.104536489</v>
      </c>
      <c r="F1006" s="10">
        <f t="shared" si="5"/>
        <v>0.9053571429</v>
      </c>
      <c r="G1006" s="5">
        <f t="shared" si="6"/>
        <v>173.5752956</v>
      </c>
      <c r="H1006" s="8">
        <f t="shared" si="7"/>
        <v>0</v>
      </c>
      <c r="J1006" s="8" t="str">
        <f t="shared" si="8"/>
        <v/>
      </c>
    </row>
    <row r="1007">
      <c r="A1007" s="9">
        <f>IFERROR(__xludf.DUMMYFUNCTION("""COMPUTED_VALUE"""),44061.70833333333)</f>
        <v>44061.70833</v>
      </c>
      <c r="B1007" s="8">
        <f>IFERROR(__xludf.DUMMYFUNCTION("""COMPUTED_VALUE"""),100.35)</f>
        <v>100.35</v>
      </c>
      <c r="C1007" s="9">
        <f>IFERROR(__xludf.DUMMYFUNCTION("""COMPUTED_VALUE"""),44061.70833333333)</f>
        <v>44061.70833</v>
      </c>
      <c r="D1007" s="8">
        <f>IFERROR(__xludf.DUMMYFUNCTION("""COMPUTED_VALUE"""),110.0)</f>
        <v>110</v>
      </c>
      <c r="E1007" s="8">
        <f t="shared" si="4"/>
        <v>1.096163428</v>
      </c>
      <c r="F1007" s="10">
        <f t="shared" si="5"/>
        <v>0.9122727273</v>
      </c>
      <c r="G1007" s="5">
        <f t="shared" si="6"/>
        <v>173.5752956</v>
      </c>
      <c r="H1007" s="8">
        <f t="shared" si="7"/>
        <v>0</v>
      </c>
      <c r="J1007" s="8" t="str">
        <f t="shared" si="8"/>
        <v/>
      </c>
    </row>
    <row r="1008">
      <c r="A1008" s="9">
        <f>IFERROR(__xludf.DUMMYFUNCTION("""COMPUTED_VALUE"""),44062.70833333333)</f>
        <v>44062.70833</v>
      </c>
      <c r="B1008" s="8">
        <f>IFERROR(__xludf.DUMMYFUNCTION("""COMPUTED_VALUE"""),101.4)</f>
        <v>101.4</v>
      </c>
      <c r="C1008" s="9">
        <f>IFERROR(__xludf.DUMMYFUNCTION("""COMPUTED_VALUE"""),44062.70833333333)</f>
        <v>44062.70833</v>
      </c>
      <c r="D1008" s="8">
        <f>IFERROR(__xludf.DUMMYFUNCTION("""COMPUTED_VALUE"""),112.2)</f>
        <v>112.2</v>
      </c>
      <c r="E1008" s="8">
        <f t="shared" si="4"/>
        <v>1.106508876</v>
      </c>
      <c r="F1008" s="10">
        <f t="shared" si="5"/>
        <v>0.9037433155</v>
      </c>
      <c r="G1008" s="5">
        <f t="shared" si="6"/>
        <v>173.5752956</v>
      </c>
      <c r="H1008" s="8">
        <f t="shared" si="7"/>
        <v>0</v>
      </c>
      <c r="J1008" s="8" t="str">
        <f t="shared" si="8"/>
        <v/>
      </c>
    </row>
    <row r="1009">
      <c r="A1009" s="9">
        <f>IFERROR(__xludf.DUMMYFUNCTION("""COMPUTED_VALUE"""),44063.70833333333)</f>
        <v>44063.70833</v>
      </c>
      <c r="B1009" s="8">
        <f>IFERROR(__xludf.DUMMYFUNCTION("""COMPUTED_VALUE"""),100.4)</f>
        <v>100.4</v>
      </c>
      <c r="C1009" s="9">
        <f>IFERROR(__xludf.DUMMYFUNCTION("""COMPUTED_VALUE"""),44063.70833333333)</f>
        <v>44063.70833</v>
      </c>
      <c r="D1009" s="8">
        <f>IFERROR(__xludf.DUMMYFUNCTION("""COMPUTED_VALUE"""),110.0)</f>
        <v>110</v>
      </c>
      <c r="E1009" s="8">
        <f t="shared" si="4"/>
        <v>1.09561753</v>
      </c>
      <c r="F1009" s="10">
        <f t="shared" si="5"/>
        <v>0.9127272727</v>
      </c>
      <c r="G1009" s="5">
        <f t="shared" si="6"/>
        <v>173.5752956</v>
      </c>
      <c r="H1009" s="8">
        <f t="shared" si="7"/>
        <v>0</v>
      </c>
      <c r="J1009" s="8" t="str">
        <f t="shared" si="8"/>
        <v/>
      </c>
    </row>
    <row r="1010">
      <c r="A1010" s="9">
        <f>IFERROR(__xludf.DUMMYFUNCTION("""COMPUTED_VALUE"""),44064.70833333333)</f>
        <v>44064.70833</v>
      </c>
      <c r="B1010" s="8">
        <f>IFERROR(__xludf.DUMMYFUNCTION("""COMPUTED_VALUE"""),99.88)</f>
        <v>99.88</v>
      </c>
      <c r="C1010" s="9">
        <f>IFERROR(__xludf.DUMMYFUNCTION("""COMPUTED_VALUE"""),44064.70833333333)</f>
        <v>44064.70833</v>
      </c>
      <c r="D1010" s="8">
        <f>IFERROR(__xludf.DUMMYFUNCTION("""COMPUTED_VALUE"""),109.8)</f>
        <v>109.8</v>
      </c>
      <c r="E1010" s="8">
        <f t="shared" si="4"/>
        <v>1.099319183</v>
      </c>
      <c r="F1010" s="10">
        <f t="shared" si="5"/>
        <v>0.9096539162</v>
      </c>
      <c r="G1010" s="5">
        <f t="shared" si="6"/>
        <v>173.5752956</v>
      </c>
      <c r="H1010" s="8">
        <f t="shared" si="7"/>
        <v>0</v>
      </c>
      <c r="J1010" s="8" t="str">
        <f t="shared" si="8"/>
        <v/>
      </c>
    </row>
    <row r="1011">
      <c r="A1011" s="9">
        <f>IFERROR(__xludf.DUMMYFUNCTION("""COMPUTED_VALUE"""),44067.70833333333)</f>
        <v>44067.70833</v>
      </c>
      <c r="B1011" s="8">
        <f>IFERROR(__xludf.DUMMYFUNCTION("""COMPUTED_VALUE"""),101.0)</f>
        <v>101</v>
      </c>
      <c r="C1011" s="9">
        <f>IFERROR(__xludf.DUMMYFUNCTION("""COMPUTED_VALUE"""),44067.70833333333)</f>
        <v>44067.70833</v>
      </c>
      <c r="D1011" s="8">
        <f>IFERROR(__xludf.DUMMYFUNCTION("""COMPUTED_VALUE"""),110.4)</f>
        <v>110.4</v>
      </c>
      <c r="E1011" s="8">
        <f t="shared" si="4"/>
        <v>1.093069307</v>
      </c>
      <c r="F1011" s="10">
        <f t="shared" si="5"/>
        <v>0.9148550725</v>
      </c>
      <c r="G1011" s="5">
        <f t="shared" si="6"/>
        <v>173.5752956</v>
      </c>
      <c r="H1011" s="8">
        <f t="shared" si="7"/>
        <v>0</v>
      </c>
      <c r="J1011" s="8" t="str">
        <f t="shared" si="8"/>
        <v/>
      </c>
    </row>
    <row r="1012">
      <c r="A1012" s="9">
        <f>IFERROR(__xludf.DUMMYFUNCTION("""COMPUTED_VALUE"""),44068.70833333333)</f>
        <v>44068.70833</v>
      </c>
      <c r="B1012" s="8">
        <f>IFERROR(__xludf.DUMMYFUNCTION("""COMPUTED_VALUE"""),102.0)</f>
        <v>102</v>
      </c>
      <c r="C1012" s="9">
        <f>IFERROR(__xludf.DUMMYFUNCTION("""COMPUTED_VALUE"""),44068.70833333333)</f>
        <v>44068.70833</v>
      </c>
      <c r="D1012" s="8">
        <f>IFERROR(__xludf.DUMMYFUNCTION("""COMPUTED_VALUE"""),111.6)</f>
        <v>111.6</v>
      </c>
      <c r="E1012" s="8">
        <f t="shared" si="4"/>
        <v>1.094117647</v>
      </c>
      <c r="F1012" s="10">
        <f t="shared" si="5"/>
        <v>0.9139784946</v>
      </c>
      <c r="G1012" s="5">
        <f t="shared" si="6"/>
        <v>173.5752956</v>
      </c>
      <c r="H1012" s="8">
        <f t="shared" si="7"/>
        <v>0</v>
      </c>
      <c r="J1012" s="8" t="str">
        <f t="shared" si="8"/>
        <v/>
      </c>
    </row>
    <row r="1013">
      <c r="A1013" s="9">
        <f>IFERROR(__xludf.DUMMYFUNCTION("""COMPUTED_VALUE"""),44069.70833333333)</f>
        <v>44069.70833</v>
      </c>
      <c r="B1013" s="8">
        <f>IFERROR(__xludf.DUMMYFUNCTION("""COMPUTED_VALUE"""),103.8)</f>
        <v>103.8</v>
      </c>
      <c r="C1013" s="9">
        <f>IFERROR(__xludf.DUMMYFUNCTION("""COMPUTED_VALUE"""),44069.70833333333)</f>
        <v>44069.70833</v>
      </c>
      <c r="D1013" s="8">
        <f>IFERROR(__xludf.DUMMYFUNCTION("""COMPUTED_VALUE"""),113.4)</f>
        <v>113.4</v>
      </c>
      <c r="E1013" s="8">
        <f t="shared" si="4"/>
        <v>1.092485549</v>
      </c>
      <c r="F1013" s="10">
        <f t="shared" si="5"/>
        <v>0.9153439153</v>
      </c>
      <c r="G1013" s="5">
        <f t="shared" si="6"/>
        <v>173.5752956</v>
      </c>
      <c r="H1013" s="8">
        <f t="shared" si="7"/>
        <v>0</v>
      </c>
      <c r="J1013" s="8" t="str">
        <f t="shared" si="8"/>
        <v/>
      </c>
    </row>
    <row r="1014">
      <c r="A1014" s="9">
        <f>IFERROR(__xludf.DUMMYFUNCTION("""COMPUTED_VALUE"""),44070.70833333333)</f>
        <v>44070.70833</v>
      </c>
      <c r="B1014" s="8">
        <f>IFERROR(__xludf.DUMMYFUNCTION("""COMPUTED_VALUE"""),104.4)</f>
        <v>104.4</v>
      </c>
      <c r="C1014" s="9">
        <f>IFERROR(__xludf.DUMMYFUNCTION("""COMPUTED_VALUE"""),44070.70833333333)</f>
        <v>44070.70833</v>
      </c>
      <c r="D1014" s="8">
        <f>IFERROR(__xludf.DUMMYFUNCTION("""COMPUTED_VALUE"""),112.8)</f>
        <v>112.8</v>
      </c>
      <c r="E1014" s="8">
        <f t="shared" si="4"/>
        <v>1.08045977</v>
      </c>
      <c r="F1014" s="10">
        <f t="shared" si="5"/>
        <v>0.9255319149</v>
      </c>
      <c r="G1014" s="5">
        <f t="shared" si="6"/>
        <v>173.5752956</v>
      </c>
      <c r="H1014" s="8">
        <f t="shared" si="7"/>
        <v>0</v>
      </c>
      <c r="J1014" s="8" t="str">
        <f t="shared" si="8"/>
        <v/>
      </c>
    </row>
    <row r="1015">
      <c r="A1015" s="9">
        <f>IFERROR(__xludf.DUMMYFUNCTION("""COMPUTED_VALUE"""),44071.70833333333)</f>
        <v>44071.70833</v>
      </c>
      <c r="B1015" s="8">
        <f>IFERROR(__xludf.DUMMYFUNCTION("""COMPUTED_VALUE"""),101.15)</f>
        <v>101.15</v>
      </c>
      <c r="C1015" s="9">
        <f>IFERROR(__xludf.DUMMYFUNCTION("""COMPUTED_VALUE"""),44071.70833333333)</f>
        <v>44071.70833</v>
      </c>
      <c r="D1015" s="8">
        <f>IFERROR(__xludf.DUMMYFUNCTION("""COMPUTED_VALUE"""),110.2)</f>
        <v>110.2</v>
      </c>
      <c r="E1015" s="8">
        <f t="shared" si="4"/>
        <v>1.089471083</v>
      </c>
      <c r="F1015" s="10">
        <f t="shared" si="5"/>
        <v>0.917876588</v>
      </c>
      <c r="G1015" s="5">
        <f t="shared" si="6"/>
        <v>173.5752956</v>
      </c>
      <c r="H1015" s="8">
        <f t="shared" si="7"/>
        <v>0</v>
      </c>
      <c r="J1015" s="8" t="str">
        <f t="shared" si="8"/>
        <v/>
      </c>
    </row>
    <row r="1016">
      <c r="E1016" s="8" t="str">
        <f t="shared" si="4"/>
        <v>#DIV/0!</v>
      </c>
      <c r="F1016" s="10" t="str">
        <f t="shared" si="5"/>
        <v>#DIV/0!</v>
      </c>
      <c r="G1016" s="5" t="str">
        <f t="shared" si="6"/>
        <v>#DIV/0!</v>
      </c>
      <c r="H1016" s="8" t="str">
        <f t="shared" si="7"/>
        <v>#DIV/0!</v>
      </c>
      <c r="J1016" s="8" t="str">
        <f t="shared" si="8"/>
        <v/>
      </c>
    </row>
  </sheetData>
  <drawing r:id="rId1"/>
</worksheet>
</file>