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akazam\Documents\Git\BarBot4\CAD\"/>
    </mc:Choice>
  </mc:AlternateContent>
  <xr:revisionPtr revIDLastSave="0" documentId="13_ncr:1_{6B60C419-8736-41C7-BF89-4274893008F3}" xr6:coauthVersionLast="45" xr6:coauthVersionMax="45" xr10:uidLastSave="{00000000-0000-0000-0000-000000000000}"/>
  <bookViews>
    <workbookView xWindow="-25320" yWindow="360" windowWidth="25440" windowHeight="15390" activeTab="2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" hidden="1">tb_BOM[]</definedName>
    <definedName name="_xlcn.WorksheetConnection_BOMBarBot4.xlsxtb_Fertigungsteile" hidden="1">tb_Fertigungsteile[]</definedName>
    <definedName name="_xlcn.WorksheetConnection_BOMBarBot4.xlsxtb_Kaufteile" hidden="1">tb_Kaufteile[]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I27" i="1" l="1"/>
  <c r="E15" i="3" l="1"/>
  <c r="F96" i="4"/>
  <c r="D96" i="4" s="1"/>
  <c r="F97" i="4"/>
  <c r="D97" i="4" s="1"/>
  <c r="F98" i="4"/>
  <c r="H98" i="4" s="1"/>
  <c r="F99" i="4"/>
  <c r="D99" i="4" s="1"/>
  <c r="F100" i="4"/>
  <c r="G100" i="4" s="1"/>
  <c r="F101" i="4"/>
  <c r="G101" i="4" s="1"/>
  <c r="F102" i="4"/>
  <c r="D102" i="4" s="1"/>
  <c r="F103" i="4"/>
  <c r="D103" i="4" s="1"/>
  <c r="F104" i="4"/>
  <c r="D104" i="4" s="1"/>
  <c r="F105" i="4"/>
  <c r="H105" i="4" s="1"/>
  <c r="F106" i="4"/>
  <c r="F107" i="4"/>
  <c r="D107" i="4" s="1"/>
  <c r="F108" i="4"/>
  <c r="G108" i="4" s="1"/>
  <c r="D19" i="8"/>
  <c r="D37" i="8"/>
  <c r="D10" i="8"/>
  <c r="D53" i="8"/>
  <c r="D15" i="8"/>
  <c r="D51" i="8"/>
  <c r="D45" i="8"/>
  <c r="D25" i="8"/>
  <c r="D47" i="8"/>
  <c r="D59" i="8"/>
  <c r="D34" i="8"/>
  <c r="D33" i="8"/>
  <c r="D8" i="8"/>
  <c r="D29" i="8"/>
  <c r="D31" i="8"/>
  <c r="D7" i="8"/>
  <c r="D16" i="8"/>
  <c r="D6" i="8"/>
  <c r="D24" i="8"/>
  <c r="D13" i="8"/>
  <c r="D4" i="8"/>
  <c r="D22" i="8"/>
  <c r="D40" i="8"/>
  <c r="D32" i="8"/>
  <c r="D20" i="8"/>
  <c r="D38" i="8"/>
  <c r="D41" i="8"/>
  <c r="D30" i="8"/>
  <c r="D36" i="8"/>
  <c r="D57" i="8"/>
  <c r="D58" i="8"/>
  <c r="D2" i="8"/>
  <c r="D52" i="8"/>
  <c r="D44" i="8"/>
  <c r="D26" i="8"/>
  <c r="D46" i="8"/>
  <c r="D18" i="8"/>
  <c r="D9" i="8"/>
  <c r="D5" i="8"/>
  <c r="D3" i="8"/>
  <c r="D21" i="8"/>
  <c r="D55" i="8"/>
  <c r="D17" i="8"/>
  <c r="D56" i="8"/>
  <c r="D35" i="8"/>
  <c r="D43" i="8"/>
  <c r="D54" i="8"/>
  <c r="D11" i="8"/>
  <c r="D42" i="8"/>
  <c r="D27" i="8"/>
  <c r="D60" i="8"/>
  <c r="D12" i="8"/>
  <c r="D14" i="8"/>
  <c r="D49" i="8"/>
  <c r="D48" i="8"/>
  <c r="D50" i="8"/>
  <c r="D23" i="8"/>
  <c r="D39" i="8"/>
  <c r="D28" i="8"/>
  <c r="D101" i="4" l="1"/>
  <c r="G103" i="4"/>
  <c r="H103" i="4"/>
  <c r="E2" i="8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H9" i="8" s="1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H8" i="8" s="1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H100" i="4"/>
  <c r="D98" i="4"/>
  <c r="I98" i="4" s="1"/>
  <c r="H106" i="4"/>
  <c r="G106" i="4"/>
  <c r="G98" i="4"/>
  <c r="H97" i="4"/>
  <c r="G105" i="4"/>
  <c r="G97" i="4"/>
  <c r="H108" i="4"/>
  <c r="I97" i="4"/>
  <c r="H102" i="4"/>
  <c r="I107" i="4"/>
  <c r="G102" i="4"/>
  <c r="I99" i="4"/>
  <c r="H99" i="4"/>
  <c r="D108" i="4"/>
  <c r="I108" i="4" s="1"/>
  <c r="D100" i="4"/>
  <c r="I100" i="4" s="1"/>
  <c r="H107" i="4"/>
  <c r="D105" i="4"/>
  <c r="G107" i="4"/>
  <c r="G99" i="4"/>
  <c r="I96" i="4"/>
  <c r="D106" i="4"/>
  <c r="H96" i="4"/>
  <c r="H104" i="4"/>
  <c r="G104" i="4"/>
  <c r="I101" i="4"/>
  <c r="G96" i="4"/>
  <c r="H101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F12" i="3" s="1"/>
  <c r="I20" i="1"/>
  <c r="E100" i="4" s="1"/>
  <c r="I21" i="1"/>
  <c r="E101" i="4" s="1"/>
  <c r="I22" i="1"/>
  <c r="I23" i="1"/>
  <c r="I24" i="1"/>
  <c r="I25" i="1"/>
  <c r="I26" i="1"/>
  <c r="I28" i="1"/>
  <c r="I29" i="1"/>
  <c r="I30" i="1"/>
  <c r="E107" i="4" s="1"/>
  <c r="I31" i="1"/>
  <c r="E108" i="4" s="1"/>
  <c r="I32" i="1"/>
  <c r="I33" i="1"/>
  <c r="I34" i="1"/>
  <c r="I35" i="1"/>
  <c r="I36" i="1"/>
  <c r="I37" i="1"/>
  <c r="I38" i="1"/>
  <c r="E97" i="4" s="1"/>
  <c r="I39" i="1"/>
  <c r="I40" i="1"/>
  <c r="I41" i="1"/>
  <c r="I42" i="1"/>
  <c r="I43" i="1"/>
  <c r="I44" i="1"/>
  <c r="I45" i="1"/>
  <c r="E96" i="4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E98" i="4" s="1"/>
  <c r="I60" i="1"/>
  <c r="E99" i="4" s="1"/>
  <c r="I61" i="1"/>
  <c r="F2" i="4" l="1"/>
  <c r="F3" i="4"/>
  <c r="F4" i="4"/>
  <c r="F5" i="4"/>
  <c r="F6" i="4"/>
  <c r="F7" i="4"/>
  <c r="F8" i="4"/>
  <c r="F9" i="4"/>
  <c r="D9" i="4" s="1"/>
  <c r="I9" i="4" s="1"/>
  <c r="F10" i="4"/>
  <c r="D10" i="4" s="1"/>
  <c r="F11" i="4"/>
  <c r="D11" i="4" s="1"/>
  <c r="F12" i="4"/>
  <c r="D12" i="4" s="1"/>
  <c r="F13" i="4"/>
  <c r="D13" i="4" s="1"/>
  <c r="F14" i="4"/>
  <c r="D14" i="4" s="1"/>
  <c r="I14" i="4" s="1"/>
  <c r="F15" i="4"/>
  <c r="D15" i="4" s="1"/>
  <c r="I15" i="4" s="1"/>
  <c r="F16" i="4"/>
  <c r="D16" i="4" s="1"/>
  <c r="I16" i="4" s="1"/>
  <c r="F17" i="4"/>
  <c r="D17" i="4" s="1"/>
  <c r="I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D25" i="4" s="1"/>
  <c r="I25" i="4" s="1"/>
  <c r="F26" i="4"/>
  <c r="D26" i="4" s="1"/>
  <c r="F27" i="4"/>
  <c r="D27" i="4" s="1"/>
  <c r="I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7" i="4"/>
  <c r="D77" i="4" s="1"/>
  <c r="F78" i="4"/>
  <c r="D78" i="4" s="1"/>
  <c r="F79" i="4"/>
  <c r="D79" i="4" s="1"/>
  <c r="F80" i="4"/>
  <c r="D80" i="4" s="1"/>
  <c r="F81" i="4"/>
  <c r="D81" i="4" s="1"/>
  <c r="F82" i="4"/>
  <c r="F83" i="4"/>
  <c r="F84" i="4"/>
  <c r="F85" i="4"/>
  <c r="E85" i="4" s="1"/>
  <c r="F86" i="4"/>
  <c r="E86" i="4" s="1"/>
  <c r="F87" i="4"/>
  <c r="E87" i="4" s="1"/>
  <c r="F88" i="4"/>
  <c r="E88" i="4" s="1"/>
  <c r="F89" i="4"/>
  <c r="D89" i="4" s="1"/>
  <c r="I89" i="4" s="1"/>
  <c r="F90" i="4"/>
  <c r="D90" i="4" s="1"/>
  <c r="I90" i="4" s="1"/>
  <c r="F91" i="4"/>
  <c r="D91" i="4" s="1"/>
  <c r="I91" i="4" s="1"/>
  <c r="F92" i="4"/>
  <c r="D92" i="4" s="1"/>
  <c r="I92" i="4" s="1"/>
  <c r="F93" i="4"/>
  <c r="D93" i="4" s="1"/>
  <c r="I93" i="4" s="1"/>
  <c r="F94" i="4"/>
  <c r="D94" i="4" s="1"/>
  <c r="I94" i="4" s="1"/>
  <c r="F95" i="4"/>
  <c r="D95" i="4" s="1"/>
  <c r="I95" i="4" s="1"/>
  <c r="D2" i="3"/>
  <c r="I2" i="4" s="1"/>
  <c r="D3" i="3"/>
  <c r="I3" i="4" s="1"/>
  <c r="D4" i="3"/>
  <c r="I4" i="4" s="1"/>
  <c r="D5" i="3"/>
  <c r="D6" i="3"/>
  <c r="I6" i="4" s="1"/>
  <c r="D7" i="3"/>
  <c r="I26" i="4" s="1"/>
  <c r="D8" i="3"/>
  <c r="D9" i="3"/>
  <c r="D10" i="3"/>
  <c r="D11" i="3"/>
  <c r="D13" i="3"/>
  <c r="I10" i="4" s="1"/>
  <c r="D14" i="3"/>
  <c r="I11" i="4" s="1"/>
  <c r="D15" i="3"/>
  <c r="I12" i="4" s="1"/>
  <c r="D16" i="3"/>
  <c r="I13" i="4" s="1"/>
  <c r="D17" i="3"/>
  <c r="D18" i="3"/>
  <c r="D19" i="3"/>
  <c r="D20" i="3"/>
  <c r="D21" i="3"/>
  <c r="D22" i="3"/>
  <c r="D23" i="3"/>
  <c r="D24" i="3"/>
  <c r="I39" i="4" s="1"/>
  <c r="D25" i="3"/>
  <c r="D26" i="3"/>
  <c r="D27" i="3"/>
  <c r="D28" i="3"/>
  <c r="D29" i="3"/>
  <c r="D30" i="3"/>
  <c r="D31" i="3"/>
  <c r="D32" i="3"/>
  <c r="D33" i="3"/>
  <c r="D34" i="3"/>
  <c r="D35" i="3"/>
  <c r="I102" i="4" s="1"/>
  <c r="D36" i="3"/>
  <c r="I103" i="4" s="1"/>
  <c r="D37" i="3"/>
  <c r="I104" i="4" s="1"/>
  <c r="D38" i="3"/>
  <c r="I105" i="4" s="1"/>
  <c r="D39" i="3"/>
  <c r="I106" i="4" s="1"/>
  <c r="D40" i="3"/>
  <c r="D41" i="3"/>
  <c r="I82" i="4" l="1"/>
  <c r="I38" i="4"/>
  <c r="I34" i="4"/>
  <c r="I41" i="4"/>
  <c r="I5" i="4"/>
  <c r="I37" i="4"/>
  <c r="I57" i="4"/>
  <c r="I33" i="4"/>
  <c r="I83" i="4"/>
  <c r="I84" i="4"/>
  <c r="I56" i="4"/>
  <c r="I40" i="4"/>
  <c r="I78" i="4"/>
  <c r="I36" i="4"/>
  <c r="I35" i="4"/>
  <c r="I64" i="4"/>
  <c r="I65" i="4"/>
  <c r="I81" i="4"/>
  <c r="I80" i="4"/>
  <c r="I79" i="4"/>
  <c r="I77" i="4"/>
  <c r="H81" i="4"/>
  <c r="H93" i="4"/>
  <c r="H80" i="4"/>
  <c r="H77" i="4"/>
  <c r="H65" i="4"/>
  <c r="H64" i="4"/>
  <c r="H61" i="4"/>
  <c r="H45" i="4"/>
  <c r="H33" i="4"/>
  <c r="H32" i="4"/>
  <c r="H29" i="4"/>
  <c r="G64" i="4"/>
  <c r="H17" i="4"/>
  <c r="G49" i="4"/>
  <c r="H16" i="4"/>
  <c r="G32" i="4"/>
  <c r="H15" i="4"/>
  <c r="H13" i="4"/>
  <c r="G48" i="4"/>
  <c r="H95" i="4"/>
  <c r="H79" i="4"/>
  <c r="H31" i="4"/>
  <c r="G33" i="4"/>
  <c r="H94" i="4"/>
  <c r="H78" i="4"/>
  <c r="H62" i="4"/>
  <c r="H46" i="4"/>
  <c r="H30" i="4"/>
  <c r="H14" i="4"/>
  <c r="G17" i="4"/>
  <c r="H92" i="4"/>
  <c r="H76" i="4"/>
  <c r="H60" i="4"/>
  <c r="H44" i="4"/>
  <c r="H28" i="4"/>
  <c r="H12" i="4"/>
  <c r="G16" i="4"/>
  <c r="H91" i="4"/>
  <c r="H75" i="4"/>
  <c r="H59" i="4"/>
  <c r="H43" i="4"/>
  <c r="H27" i="4"/>
  <c r="H11" i="4"/>
  <c r="H90" i="4"/>
  <c r="H74" i="4"/>
  <c r="H58" i="4"/>
  <c r="H42" i="4"/>
  <c r="H26" i="4"/>
  <c r="H10" i="4"/>
  <c r="H89" i="4"/>
  <c r="H73" i="4"/>
  <c r="H57" i="4"/>
  <c r="H41" i="4"/>
  <c r="H25" i="4"/>
  <c r="H9" i="4"/>
  <c r="H88" i="4"/>
  <c r="H72" i="4"/>
  <c r="H56" i="4"/>
  <c r="H40" i="4"/>
  <c r="H24" i="4"/>
  <c r="H8" i="4"/>
  <c r="H87" i="4"/>
  <c r="H71" i="4"/>
  <c r="H55" i="4"/>
  <c r="H39" i="4"/>
  <c r="H23" i="4"/>
  <c r="H7" i="4"/>
  <c r="H86" i="4"/>
  <c r="H54" i="4"/>
  <c r="H38" i="4"/>
  <c r="H22" i="4"/>
  <c r="H6" i="4"/>
  <c r="H85" i="4"/>
  <c r="H53" i="4"/>
  <c r="H37" i="4"/>
  <c r="H21" i="4"/>
  <c r="H5" i="4"/>
  <c r="G81" i="4"/>
  <c r="H84" i="4"/>
  <c r="H52" i="4"/>
  <c r="H36" i="4"/>
  <c r="H20" i="4"/>
  <c r="H4" i="4"/>
  <c r="G80" i="4"/>
  <c r="H83" i="4"/>
  <c r="H35" i="4"/>
  <c r="H19" i="4"/>
  <c r="H3" i="4"/>
  <c r="G65" i="4"/>
  <c r="H82" i="4"/>
  <c r="H50" i="4"/>
  <c r="H34" i="4"/>
  <c r="H18" i="4"/>
  <c r="H2" i="4"/>
  <c r="G95" i="4"/>
  <c r="G79" i="4"/>
  <c r="G63" i="4"/>
  <c r="G47" i="4"/>
  <c r="G31" i="4"/>
  <c r="G15" i="4"/>
  <c r="G94" i="4"/>
  <c r="G78" i="4"/>
  <c r="G62" i="4"/>
  <c r="G46" i="4"/>
  <c r="G30" i="4"/>
  <c r="G14" i="4"/>
  <c r="G93" i="4"/>
  <c r="G77" i="4"/>
  <c r="G61" i="4"/>
  <c r="G45" i="4"/>
  <c r="G29" i="4"/>
  <c r="G13" i="4"/>
  <c r="G92" i="4"/>
  <c r="G76" i="4"/>
  <c r="G60" i="4"/>
  <c r="G44" i="4"/>
  <c r="G28" i="4"/>
  <c r="G12" i="4"/>
  <c r="D88" i="4"/>
  <c r="I88" i="4" s="1"/>
  <c r="G91" i="4"/>
  <c r="G75" i="4"/>
  <c r="G59" i="4"/>
  <c r="G43" i="4"/>
  <c r="G27" i="4"/>
  <c r="G11" i="4"/>
  <c r="G90" i="4"/>
  <c r="G74" i="4"/>
  <c r="G58" i="4"/>
  <c r="G42" i="4"/>
  <c r="G26" i="4"/>
  <c r="G10" i="4"/>
  <c r="G89" i="4"/>
  <c r="G73" i="4"/>
  <c r="G57" i="4"/>
  <c r="G41" i="4"/>
  <c r="G25" i="4"/>
  <c r="G9" i="4"/>
  <c r="G88" i="4"/>
  <c r="G72" i="4"/>
  <c r="G56" i="4"/>
  <c r="G40" i="4"/>
  <c r="G24" i="4"/>
  <c r="G8" i="4"/>
  <c r="G87" i="4"/>
  <c r="G71" i="4"/>
  <c r="G55" i="4"/>
  <c r="G39" i="4"/>
  <c r="G23" i="4"/>
  <c r="G7" i="4"/>
  <c r="G86" i="4"/>
  <c r="G54" i="4"/>
  <c r="G38" i="4"/>
  <c r="G22" i="4"/>
  <c r="G6" i="4"/>
  <c r="G85" i="4"/>
  <c r="G53" i="4"/>
  <c r="G37" i="4"/>
  <c r="G21" i="4"/>
  <c r="G5" i="4"/>
  <c r="G84" i="4"/>
  <c r="G52" i="4"/>
  <c r="G36" i="4"/>
  <c r="G20" i="4"/>
  <c r="G4" i="4"/>
  <c r="G83" i="4"/>
  <c r="G35" i="4"/>
  <c r="G19" i="4"/>
  <c r="G3" i="4"/>
  <c r="G82" i="4"/>
  <c r="G50" i="4"/>
  <c r="G34" i="4"/>
  <c r="G18" i="4"/>
  <c r="G2" i="4"/>
  <c r="E17" i="4"/>
  <c r="D72" i="4"/>
  <c r="I72" i="4" s="1"/>
  <c r="E95" i="4"/>
  <c r="E15" i="4"/>
  <c r="D56" i="4"/>
  <c r="E94" i="4"/>
  <c r="E46" i="4"/>
  <c r="E14" i="4"/>
  <c r="D40" i="4"/>
  <c r="E93" i="4"/>
  <c r="E45" i="4"/>
  <c r="D24" i="4"/>
  <c r="I24" i="4" s="1"/>
  <c r="E92" i="4"/>
  <c r="E44" i="4"/>
  <c r="D8" i="4"/>
  <c r="I8" i="4" s="1"/>
  <c r="E91" i="4"/>
  <c r="E43" i="4"/>
  <c r="E90" i="4"/>
  <c r="E42" i="4"/>
  <c r="E89" i="4"/>
  <c r="E25" i="4"/>
  <c r="E16" i="4"/>
  <c r="D87" i="4"/>
  <c r="I87" i="4" s="1"/>
  <c r="D71" i="4"/>
  <c r="I71" i="4" s="1"/>
  <c r="D55" i="4"/>
  <c r="I55" i="4" s="1"/>
  <c r="D39" i="4"/>
  <c r="D23" i="4"/>
  <c r="I23" i="4" s="1"/>
  <c r="D7" i="4"/>
  <c r="I7" i="4" s="1"/>
  <c r="D86" i="4"/>
  <c r="I86" i="4" s="1"/>
  <c r="D70" i="4"/>
  <c r="I70" i="4" s="1"/>
  <c r="D54" i="4"/>
  <c r="I54" i="4" s="1"/>
  <c r="D38" i="4"/>
  <c r="D22" i="4"/>
  <c r="I22" i="4" s="1"/>
  <c r="D6" i="4"/>
  <c r="D85" i="4"/>
  <c r="I85" i="4" s="1"/>
  <c r="D69" i="4"/>
  <c r="I69" i="4" s="1"/>
  <c r="D53" i="4"/>
  <c r="I53" i="4" s="1"/>
  <c r="D37" i="4"/>
  <c r="D21" i="4"/>
  <c r="I21" i="4" s="1"/>
  <c r="D5" i="4"/>
  <c r="D84" i="4"/>
  <c r="D68" i="4"/>
  <c r="I68" i="4" s="1"/>
  <c r="D52" i="4"/>
  <c r="I52" i="4" s="1"/>
  <c r="D36" i="4"/>
  <c r="D20" i="4"/>
  <c r="I20" i="4" s="1"/>
  <c r="D4" i="4"/>
  <c r="D83" i="4"/>
  <c r="D67" i="4"/>
  <c r="I67" i="4" s="1"/>
  <c r="D51" i="4"/>
  <c r="I51" i="4" s="1"/>
  <c r="D35" i="4"/>
  <c r="D19" i="4"/>
  <c r="I19" i="4" s="1"/>
  <c r="D3" i="4"/>
  <c r="D82" i="4"/>
  <c r="D66" i="4"/>
  <c r="I66" i="4" s="1"/>
  <c r="D50" i="4"/>
  <c r="I50" i="4" s="1"/>
  <c r="D34" i="4"/>
  <c r="D18" i="4"/>
  <c r="I18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09" i="4" l="1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C63" i="4" l="1"/>
  <c r="F42" i="3"/>
  <c r="F43" i="3"/>
  <c r="F44" i="3"/>
  <c r="F45" i="3"/>
  <c r="F46" i="3"/>
  <c r="F47" i="3"/>
  <c r="F48" i="3"/>
  <c r="F49" i="3"/>
  <c r="F50" i="3"/>
  <c r="H63" i="4" l="1"/>
  <c r="E31" i="4"/>
  <c r="E76" i="4"/>
  <c r="E32" i="4"/>
  <c r="E74" i="4"/>
  <c r="E75" i="4"/>
  <c r="E28" i="4"/>
  <c r="E58" i="4"/>
  <c r="E59" i="4"/>
  <c r="E60" i="4"/>
  <c r="E8" i="4"/>
  <c r="F8" i="3"/>
  <c r="E33" i="4" s="1"/>
  <c r="E61" i="4"/>
  <c r="F24" i="3"/>
  <c r="E39" i="4" s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E72" i="4"/>
  <c r="E63" i="4"/>
  <c r="E7" i="4"/>
  <c r="E73" i="4"/>
  <c r="E29" i="4"/>
  <c r="E27" i="4"/>
  <c r="F6" i="3"/>
  <c r="E6" i="4" s="1"/>
  <c r="E9" i="4"/>
  <c r="E30" i="4"/>
  <c r="E62" i="4"/>
  <c r="D42" i="3"/>
  <c r="D43" i="3"/>
  <c r="D44" i="3"/>
  <c r="D45" i="3"/>
  <c r="D46" i="3"/>
  <c r="D47" i="3"/>
  <c r="D48" i="3"/>
  <c r="D49" i="3"/>
  <c r="D50" i="3"/>
  <c r="F3" i="3" l="1"/>
  <c r="E3" i="4" s="1"/>
  <c r="F11" i="3"/>
  <c r="E77" i="4" s="1"/>
  <c r="F7" i="3"/>
  <c r="E26" i="4" s="1"/>
  <c r="F10" i="3"/>
  <c r="F9" i="3"/>
  <c r="F39" i="3"/>
  <c r="E106" i="4" s="1"/>
  <c r="F37" i="3"/>
  <c r="E104" i="4" s="1"/>
  <c r="F40" i="3"/>
  <c r="E56" i="4" s="1"/>
  <c r="F36" i="3"/>
  <c r="E103" i="4" s="1"/>
  <c r="F38" i="3"/>
  <c r="E105" i="4" s="1"/>
  <c r="F41" i="3"/>
  <c r="E57" i="4" s="1"/>
  <c r="F5" i="3"/>
  <c r="E5" i="4" s="1"/>
  <c r="F17" i="3"/>
  <c r="E64" i="4" s="1"/>
  <c r="F18" i="3"/>
  <c r="E65" i="4" s="1"/>
  <c r="F19" i="3"/>
  <c r="E34" i="4" s="1"/>
  <c r="F34" i="3"/>
  <c r="E84" i="4" s="1"/>
  <c r="F20" i="3"/>
  <c r="E35" i="4" s="1"/>
  <c r="F21" i="3"/>
  <c r="E36" i="4" s="1"/>
  <c r="F22" i="3"/>
  <c r="E37" i="4" s="1"/>
  <c r="F23" i="3"/>
  <c r="E38" i="4" s="1"/>
  <c r="F33" i="3"/>
  <c r="E83" i="4" s="1"/>
  <c r="F25" i="3"/>
  <c r="E40" i="4" s="1"/>
  <c r="F26" i="3"/>
  <c r="E41" i="4" s="1"/>
  <c r="F35" i="3"/>
  <c r="E102" i="4" s="1"/>
  <c r="F27" i="3"/>
  <c r="F28" i="3"/>
  <c r="E78" i="4" s="1"/>
  <c r="F29" i="3"/>
  <c r="E79" i="4" s="1"/>
  <c r="F30" i="3"/>
  <c r="E80" i="4" s="1"/>
  <c r="F31" i="3"/>
  <c r="E81" i="4" s="1"/>
  <c r="F32" i="3"/>
  <c r="E82" i="4" s="1"/>
  <c r="F2" i="3"/>
  <c r="E2" i="4" s="1"/>
  <c r="F4" i="3"/>
  <c r="E4" i="4" s="1"/>
  <c r="F16" i="3"/>
  <c r="E13" i="4" s="1"/>
  <c r="F15" i="3"/>
  <c r="E12" i="4" s="1"/>
  <c r="F14" i="3"/>
  <c r="E11" i="4" s="1"/>
  <c r="F13" i="3"/>
  <c r="E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"/>
        </x15:connection>
      </ext>
    </extLst>
  </connection>
</connections>
</file>

<file path=xl/sharedStrings.xml><?xml version="1.0" encoding="utf-8"?>
<sst xmlns="http://schemas.openxmlformats.org/spreadsheetml/2006/main" count="831" uniqueCount="311">
  <si>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</si>
  <si>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</si>
  <si>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</si>
  <si>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</si>
  <si>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</si>
  <si>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</si>
  <si>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</si>
  <si>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</si>
  <si>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</si>
  <si>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</si>
  <si>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</si>
  <si>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</si>
  <si>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</si>
  <si>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</si>
  <si>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</si>
  <si>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</si>
  <si>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</si>
  <si>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</si>
  <si>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</si>
  <si>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</si>
  <si>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</si>
  <si>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</si>
  <si>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</si>
  <si>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</si>
  <si>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</si>
  <si>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</si>
  <si>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</si>
  <si>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</si>
  <si>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</si>
  <si>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</si>
  <si>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</si>
  <si>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</si>
  <si>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</si>
  <si>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</si>
  <si>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</si>
  <si>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</si>
  <si>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</si>
  <si>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</si>
  <si>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</si>
  <si>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</si>
  <si>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</si>
  <si>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</si>
  <si>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</si>
  <si>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</si>
  <si>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</si>
  <si>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</si>
  <si>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</si>
  <si>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</si>
  <si>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</si>
  <si>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</si>
  <si>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</si>
  <si>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</si>
  <si>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</si>
  <si>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</si>
  <si>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</si>
  <si>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</si>
  <si>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</si>
  <si>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</si>
  <si>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</si>
  <si>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</si>
  <si>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</si>
  <si>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</si>
  <si>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https://www.aliexpress.com/item/32801760780.html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</si>
  <si>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</si>
  <si>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</si>
  <si>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</si>
  <si>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</si>
  <si>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</si>
  <si>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</si>
  <si>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</si>
  <si>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</si>
  <si>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</si>
  <si>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</si>
  <si>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</si>
  <si>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</si>
  <si>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</si>
  <si>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</si>
  <si>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</si>
  <si>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</si>
  <si>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</si>
  <si>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</si>
  <si>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</si>
  <si>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</si>
  <si>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</si>
  <si>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</si>
  <si>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</si>
  <si>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</si>
  <si>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</si>
  <si>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</si>
  <si>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</si>
  <si>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</si>
  <si>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</si>
  <si>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</si>
  <si>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</si>
  <si>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</si>
  <si>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</si>
  <si>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</si>
  <si>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</si>
  <si>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</si>
  <si>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</si>
  <si>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</si>
  <si>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</si>
  <si>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</si>
  <si>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</si>
  <si>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</si>
  <si>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</si>
  <si>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</si>
  <si>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</si>
  <si>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</si>
  <si>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</si>
  <si>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</si>
  <si>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</si>
  <si>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</si>
  <si>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</si>
  <si>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</si>
  <si>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</si>
  <si>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</si>
  <si>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</si>
  <si>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</si>
  <si>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</si>
  <si>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</si>
  <si>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</si>
  <si>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</si>
  <si>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</si>
  <si>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</si>
  <si>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</si>
  <si>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</si>
  <si>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</si>
  <si>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</si>
  <si>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</si>
  <si>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</si>
  <si>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</si>
  <si>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</si>
  <si>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</si>
  <si>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</si>
  <si>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</si>
  <si>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</si>
  <si>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</si>
  <si>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</si>
  <si>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</si>
  <si>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</si>
  <si>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</si>
  <si>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</si>
  <si>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</si>
  <si>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</si>
  <si>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</si>
  <si>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</si>
  <si>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</si>
  <si>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</si>
  <si>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</si>
  <si>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</si>
  <si>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</si>
  <si>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</si>
  <si>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</si>
  <si>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</si>
  <si>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</si>
  <si>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</si>
  <si>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</si>
  <si>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</si>
  <si>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</si>
  <si>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</si>
  <si>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</si>
  <si>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</si>
  <si>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</si>
  <si>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</si>
  <si>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</si>
  <si>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</si>
  <si>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</si>
  <si>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</si>
  <si>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</si>
  <si>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</si>
  <si>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</si>
  <si>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</si>
  <si>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</si>
  <si>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</si>
  <si>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</si>
  <si>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</si>
  <si>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</si>
  <si>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</si>
  <si>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</si>
  <si>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</si>
  <si>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</si>
  <si>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</si>
  <si>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</si>
  <si>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</si>
  <si>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</si>
  <si>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</si>
  <si>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</si>
  <si>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</si>
  <si>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</si>
  <si>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</si>
  <si>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</si>
  <si>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</si>
  <si>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</si>
  <si>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</si>
  <si>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</si>
  <si>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</si>
  <si>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</si>
  <si>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</si>
  <si>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</si>
  <si>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</si>
  <si>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</si>
  <si>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</si>
  <si>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</si>
  <si>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</si>
  <si>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</si>
  <si>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</si>
  <si>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</si>
  <si>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</si>
  <si>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</si>
  <si>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</si>
  <si>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</si>
  <si>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</si>
  <si>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</si>
  <si>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</si>
  <si>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</si>
  <si>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</si>
  <si>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</si>
  <si>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</si>
  <si>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</si>
  <si>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</si>
  <si>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</si>
  <si>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</si>
  <si>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</si>
  <si>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</si>
  <si>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</si>
  <si>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</si>
  <si>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</si>
  <si>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</si>
  <si>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</si>
  <si>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</si>
  <si>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</si>
  <si>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</si>
  <si>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</si>
  <si>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</si>
  <si>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</si>
  <si>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</si>
  <si>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</si>
  <si>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</si>
  <si>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</si>
  <si>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</si>
  <si>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</si>
  <si>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</si>
  <si>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</si>
  <si>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</si>
  <si>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</si>
  <si>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</si>
  <si>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</si>
  <si>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</si>
  <si>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</si>
  <si>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</si>
  <si>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</si>
  <si>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</si>
  <si>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</si>
  <si>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</si>
  <si>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</si>
  <si>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</si>
  <si>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</si>
  <si>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</si>
  <si>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Profil</t>
  </si>
  <si>
    <t>FT-010</t>
  </si>
  <si>
    <t>Profil 20x20 90mm</t>
  </si>
  <si>
    <t>Schiene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</si>
  <si>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</si>
  <si>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</si>
  <si>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</si>
  <si>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</si>
  <si>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</si>
  <si>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</si>
  <si>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</si>
  <si>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</si>
  <si>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</si>
  <si>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</si>
  <si>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</si>
  <si>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</si>
  <si>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</si>
  <si>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</si>
  <si>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</si>
  <si>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</si>
  <si>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</si>
  <si>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</si>
  <si>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</si>
  <si>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</si>
  <si>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</si>
  <si>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</si>
  <si>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</si>
  <si>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</si>
  <si>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</si>
  <si>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</si>
  <si>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</si>
  <si>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</si>
  <si>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</si>
  <si>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</si>
  <si>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</si>
  <si>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</si>
  <si>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</si>
  <si>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</si>
  <si>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</si>
  <si>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</si>
  <si>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</si>
  <si>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</si>
  <si>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</si>
  <si>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</si>
  <si>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</si>
  <si>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</si>
  <si>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</si>
  <si>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</si>
  <si>
    <t>KT-026</t>
  </si>
  <si>
    <t>Abdeckblech Pumpen</t>
  </si>
  <si>
    <t>FT-011</t>
  </si>
  <si>
    <t>Abdeckplatte Rührermotor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</si>
</sst>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  <xf numFmtId="0" fontId="0" fillId="2" borderId="0" xfId="0" applyNumberFormat="1" applyFill="1"/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23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2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0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1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61" totalsRowShown="0" headerRowDxfId="22">
  <autoFilter ref="A1:I61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21" dataCellStyle="Währung"/>
    <tableColumn id="8" xr3:uid="{A44ED219-5C85-476B-A039-0A91467F97D0}" name="Verpackungs Einheit (VE)"/>
    <tableColumn id="9" xr3:uid="{D25BE2FF-39C9-4FFF-8C9F-5C7889AB2526}" name="Preis pro Stück/Meter" dataDxfId="20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1" totalsRowShown="0">
  <autoFilter ref="A1:F41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19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18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08" totalsRowShown="0" headerRowDxfId="17" headerRowBorderDxfId="16">
  <autoFilter ref="A1:J108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15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14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13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12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11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10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4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3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2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1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0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4-Modell-B-2GB-SDRAM" TargetMode="External"/><Relationship Id="rId18" Type="http://schemas.openxmlformats.org/officeDocument/2006/relationships/hyperlink" Target="https://www.gastro-spirit.de/eiszerkleinerer-mit-handkurbel-ohne-saugfuss-1399001.html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jamoprint.com/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aliexpress.com/item/32801760780.html" TargetMode="External"/><Relationship Id="rId17" Type="http://schemas.openxmlformats.org/officeDocument/2006/relationships/hyperlink" Target="https://www.rasppishop.de/Sandisk-microSDHC-UHS-I-A1-16GB-Class10" TargetMode="External"/><Relationship Id="rId25" Type="http://schemas.openxmlformats.org/officeDocument/2006/relationships/hyperlink" Target="https://www.aliexpress.com/item/33053406103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ebay.de/itm/Plexi-Platte-2-15-mm-PMMA-Acrylglas-Acrylplatte-Zuchnit-Schild-250-500-mm/324015302606" TargetMode="External"/><Relationship Id="rId20" Type="http://schemas.openxmlformats.org/officeDocument/2006/relationships/hyperlink" Target="https://www.aliexpress.com/item/32902208606.ht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rasppishop.de/51V-25A-Micro-USB-Steckernetzteil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ebay.de/itm/DC-3V-6V-12V-100RPM-Micro-Speed-Reduction-Gear-Motor-Metal-Gearbox-Wheel-Shaft/273996287398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Raspberry-Pi-7-Touchscreen-Display" TargetMode="External"/><Relationship Id="rId22" Type="http://schemas.openxmlformats.org/officeDocument/2006/relationships/hyperlink" Target="https://www.ebay.de/itm/1-4-Digital-Metall-Gear-RC-MG996R-Lenk-Servo-55g-15Kg-Upgrade-RC-Universe/233464162034" TargetMode="External"/><Relationship Id="rId27" Type="http://schemas.openxmlformats.org/officeDocument/2006/relationships/hyperlink" Target="https://www.aliexpress.com/item/3233322735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>
      <pane ySplit="1" topLeftCell="A41" activePane="bottomLeft" state="frozen"/>
      <selection pane="bottomLeft" activeCell="A17" sqref="A17"/>
    </sheetView>
  </sheetViews>
  <sheetFormatPr baseColWidth="10" defaultColWidth="9.140625" defaultRowHeight="15" x14ac:dyDescent="0.25"/>
  <cols>
    <col min="1" max="1" width="19.140625" bestFit="1" customWidth="1"/>
    <col min="2" max="2" width="26" bestFit="1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283</v>
      </c>
      <c r="G1" s="9" t="s">
        <v>282</v>
      </c>
      <c r="H1" s="8" t="s">
        <v>281</v>
      </c>
      <c r="I1" s="20" t="s">
        <v>278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205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150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152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152</v>
      </c>
      <c r="D10" t="s">
        <v>176</v>
      </c>
      <c r="E10" s="5" t="s">
        <v>153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150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143</v>
      </c>
      <c r="D12" t="s">
        <v>144</v>
      </c>
      <c r="E12" s="5" t="s">
        <v>145</v>
      </c>
      <c r="F12">
        <v>1</v>
      </c>
      <c r="G12" s="2">
        <v>29.99</v>
      </c>
      <c r="H12" t="s">
        <v>306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71</v>
      </c>
      <c r="B13" s="3" t="s">
        <v>61</v>
      </c>
      <c r="C13" t="s">
        <v>5</v>
      </c>
      <c r="D13" t="s">
        <v>151</v>
      </c>
      <c r="E13" s="5" t="s">
        <v>62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72</v>
      </c>
      <c r="B14" s="3" t="s">
        <v>70</v>
      </c>
      <c r="C14" t="s">
        <v>152</v>
      </c>
      <c r="D14" t="s">
        <v>168</v>
      </c>
      <c r="E14" s="5" t="s">
        <v>167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73</v>
      </c>
      <c r="B15" s="3" t="s">
        <v>91</v>
      </c>
      <c r="C15" t="s">
        <v>152</v>
      </c>
      <c r="F15">
        <v>1.5</v>
      </c>
      <c r="G15" s="2">
        <v>22.96</v>
      </c>
      <c r="H15" t="s">
        <v>150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92</v>
      </c>
      <c r="B16" s="3" t="s">
        <v>118</v>
      </c>
      <c r="C16" t="s">
        <v>152</v>
      </c>
      <c r="D16" t="s">
        <v>204</v>
      </c>
      <c r="E16" s="5" t="s">
        <v>203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94</v>
      </c>
      <c r="B17" s="3" t="s">
        <v>135</v>
      </c>
      <c r="C17" t="s">
        <v>5</v>
      </c>
      <c r="D17" t="s">
        <v>137</v>
      </c>
      <c r="E17" s="5" t="s">
        <v>136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110</v>
      </c>
      <c r="B18" s="3" t="s">
        <v>111</v>
      </c>
      <c r="C18" t="s">
        <v>138</v>
      </c>
      <c r="D18" t="s">
        <v>141</v>
      </c>
      <c r="E18" s="5" t="s">
        <v>139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112</v>
      </c>
      <c r="B19" s="3" t="s">
        <v>113</v>
      </c>
      <c r="C19" t="s">
        <v>138</v>
      </c>
      <c r="D19" t="s">
        <v>140</v>
      </c>
      <c r="E19" s="5" t="s">
        <v>142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119</v>
      </c>
      <c r="B20" s="3" t="s">
        <v>120</v>
      </c>
      <c r="C20" t="s">
        <v>152</v>
      </c>
      <c r="D20" t="s">
        <v>148</v>
      </c>
      <c r="E20" s="5" t="s">
        <v>149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121</v>
      </c>
      <c r="B21" s="3" t="s">
        <v>122</v>
      </c>
      <c r="C21" t="s">
        <v>152</v>
      </c>
      <c r="D21" s="5"/>
      <c r="E21" s="5" t="s">
        <v>270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133</v>
      </c>
      <c r="B22" s="3" t="s">
        <v>134</v>
      </c>
      <c r="C22" t="s">
        <v>5</v>
      </c>
      <c r="D22" t="s">
        <v>147</v>
      </c>
      <c r="E22" s="5" t="s">
        <v>146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154</v>
      </c>
      <c r="B23" s="3" t="s">
        <v>155</v>
      </c>
      <c r="C23" t="s">
        <v>156</v>
      </c>
      <c r="D23" t="s">
        <v>159</v>
      </c>
      <c r="E23" s="5" t="s">
        <v>157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158</v>
      </c>
      <c r="B24" s="3" t="s">
        <v>160</v>
      </c>
      <c r="C24" t="s">
        <v>156</v>
      </c>
      <c r="D24" t="s">
        <v>162</v>
      </c>
      <c r="E24" s="5" t="s">
        <v>161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163</v>
      </c>
      <c r="B25" s="3" t="s">
        <v>164</v>
      </c>
      <c r="C25" t="s">
        <v>156</v>
      </c>
      <c r="D25" t="s">
        <v>166</v>
      </c>
      <c r="E25" s="5" t="s">
        <v>165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174</v>
      </c>
      <c r="B26" s="3" t="s">
        <v>199</v>
      </c>
      <c r="C26" t="s">
        <v>175</v>
      </c>
      <c r="F26">
        <v>6</v>
      </c>
      <c r="G26" s="2">
        <v>123</v>
      </c>
      <c r="I26" s="11">
        <f>IF(tb_Kaufteile[[#This Row],[Anzahl/Länge pro VE]]&gt;0,tb_Kaufteile[[#This Row],[Preis pro VE]]/tb_Kaufteile[[#This Row],[Anzahl/Länge pro VE]],"")</f>
        <v>20.5</v>
      </c>
    </row>
    <row r="27" spans="1:9" x14ac:dyDescent="0.25">
      <c r="A27" t="s">
        <v>307</v>
      </c>
      <c r="B27" s="3" t="s">
        <v>308</v>
      </c>
      <c r="C27" t="s">
        <v>175</v>
      </c>
      <c r="I27" s="30" t="str">
        <f>IF(tb_Kaufteile[[#This Row],[Anzahl/Länge pro VE]]&gt;0,tb_Kaufteile[[#This Row],[Preis pro VE]]/tb_Kaufteile[[#This Row],[Anzahl/Länge pro VE]],"")</f>
        <v/>
      </c>
    </row>
    <row r="28" spans="1:9" x14ac:dyDescent="0.25">
      <c r="A28" t="s">
        <v>178</v>
      </c>
      <c r="B28" s="3" t="s">
        <v>179</v>
      </c>
      <c r="C28" t="s">
        <v>152</v>
      </c>
      <c r="D28" t="s">
        <v>181</v>
      </c>
      <c r="E28" s="5" t="s">
        <v>180</v>
      </c>
      <c r="F28">
        <v>8</v>
      </c>
      <c r="G28" s="2">
        <v>5.82</v>
      </c>
      <c r="H28" t="s">
        <v>182</v>
      </c>
      <c r="I28" s="11">
        <f>IF(tb_Kaufteile[[#This Row],[Anzahl/Länge pro VE]]&gt;0,tb_Kaufteile[[#This Row],[Preis pro VE]]/tb_Kaufteile[[#This Row],[Anzahl/Länge pro VE]],"")</f>
        <v>0.72750000000000004</v>
      </c>
    </row>
    <row r="29" spans="1:9" x14ac:dyDescent="0.25">
      <c r="A29" t="s">
        <v>183</v>
      </c>
      <c r="B29" s="3" t="s">
        <v>184</v>
      </c>
      <c r="C29" t="s">
        <v>156</v>
      </c>
      <c r="D29" t="s">
        <v>186</v>
      </c>
      <c r="E29" s="5" t="s">
        <v>185</v>
      </c>
      <c r="F29">
        <v>1</v>
      </c>
      <c r="G29" s="2">
        <v>7.3</v>
      </c>
      <c r="I29" s="11">
        <f>IF(tb_Kaufteile[[#This Row],[Anzahl/Länge pro VE]]&gt;0,tb_Kaufteile[[#This Row],[Preis pro VE]]/tb_Kaufteile[[#This Row],[Anzahl/Länge pro VE]],"")</f>
        <v>7.3</v>
      </c>
    </row>
    <row r="30" spans="1:9" x14ac:dyDescent="0.25">
      <c r="A30" t="s">
        <v>196</v>
      </c>
      <c r="B30" s="3" t="s">
        <v>197</v>
      </c>
      <c r="F30">
        <v>1</v>
      </c>
      <c r="G30" s="2">
        <v>25</v>
      </c>
      <c r="I30" s="11">
        <f>IF(tb_Kaufteile[[#This Row],[Anzahl/Länge pro VE]]&gt;0,tb_Kaufteile[[#This Row],[Preis pro VE]]/tb_Kaufteile[[#This Row],[Anzahl/Länge pro VE]],"")</f>
        <v>25</v>
      </c>
    </row>
    <row r="31" spans="1:9" x14ac:dyDescent="0.25">
      <c r="A31" t="s">
        <v>198</v>
      </c>
      <c r="B31" s="3" t="s">
        <v>200</v>
      </c>
      <c r="C31" t="s">
        <v>202</v>
      </c>
      <c r="E31" s="5" t="s">
        <v>201</v>
      </c>
      <c r="F31">
        <v>6</v>
      </c>
      <c r="G31" s="2">
        <v>50.64</v>
      </c>
      <c r="I31" s="11">
        <f>IF(tb_Kaufteile[[#This Row],[Anzahl/Länge pro VE]]&gt;0,tb_Kaufteile[[#This Row],[Preis pro VE]]/tb_Kaufteile[[#This Row],[Anzahl/Länge pro VE]],"")</f>
        <v>8.44</v>
      </c>
    </row>
    <row r="32" spans="1:9" x14ac:dyDescent="0.25">
      <c r="A32" t="s">
        <v>208</v>
      </c>
      <c r="B32" t="s">
        <v>209</v>
      </c>
      <c r="C32" t="s">
        <v>280</v>
      </c>
      <c r="F32">
        <v>100</v>
      </c>
      <c r="G32" s="2">
        <v>7</v>
      </c>
      <c r="I32" s="11">
        <f>IF(tb_Kaufteile[[#This Row],[Anzahl/Länge pro VE]]&gt;0,tb_Kaufteile[[#This Row],[Preis pro VE]]/tb_Kaufteile[[#This Row],[Anzahl/Länge pro VE]],"")</f>
        <v>7.0000000000000007E-2</v>
      </c>
    </row>
    <row r="33" spans="1:9" x14ac:dyDescent="0.25">
      <c r="A33" t="s">
        <v>210</v>
      </c>
      <c r="B33" t="s">
        <v>267</v>
      </c>
      <c r="C33" t="s">
        <v>280</v>
      </c>
      <c r="F33">
        <v>1000</v>
      </c>
      <c r="G33" s="2">
        <v>9.2799999999999994</v>
      </c>
      <c r="I33" s="11">
        <f>IF(tb_Kaufteile[[#This Row],[Anzahl/Länge pro VE]]&gt;0,tb_Kaufteile[[#This Row],[Preis pro VE]]/tb_Kaufteile[[#This Row],[Anzahl/Länge pro VE]],"")</f>
        <v>9.2800000000000001E-3</v>
      </c>
    </row>
    <row r="34" spans="1:9" x14ac:dyDescent="0.25">
      <c r="A34" t="s">
        <v>211</v>
      </c>
      <c r="B34" t="s">
        <v>214</v>
      </c>
      <c r="C34" t="s">
        <v>280</v>
      </c>
      <c r="F34">
        <v>500</v>
      </c>
      <c r="G34" s="2">
        <v>20.83</v>
      </c>
      <c r="I34" s="11">
        <f>IF(tb_Kaufteile[[#This Row],[Anzahl/Länge pro VE]]&gt;0,tb_Kaufteile[[#This Row],[Preis pro VE]]/tb_Kaufteile[[#This Row],[Anzahl/Länge pro VE]],"")</f>
        <v>4.1659999999999996E-2</v>
      </c>
    </row>
    <row r="35" spans="1:9" x14ac:dyDescent="0.25">
      <c r="A35" t="s">
        <v>212</v>
      </c>
      <c r="B35" t="s">
        <v>215</v>
      </c>
      <c r="C35" t="s">
        <v>280</v>
      </c>
      <c r="D35" t="s">
        <v>285</v>
      </c>
      <c r="F35">
        <v>1000</v>
      </c>
      <c r="G35" s="2">
        <v>5.47</v>
      </c>
      <c r="I35" s="11">
        <f>IF(tb_Kaufteile[[#This Row],[Anzahl/Länge pro VE]]&gt;0,tb_Kaufteile[[#This Row],[Preis pro VE]]/tb_Kaufteile[[#This Row],[Anzahl/Länge pro VE]],"")</f>
        <v>5.47E-3</v>
      </c>
    </row>
    <row r="36" spans="1:9" x14ac:dyDescent="0.25">
      <c r="A36" t="s">
        <v>213</v>
      </c>
      <c r="B36" t="s">
        <v>216</v>
      </c>
      <c r="C36" t="s">
        <v>5</v>
      </c>
      <c r="D36" t="s">
        <v>292</v>
      </c>
      <c r="E36" s="5" t="s">
        <v>289</v>
      </c>
      <c r="F36">
        <v>20</v>
      </c>
      <c r="G36" s="2">
        <v>3</v>
      </c>
      <c r="I36" s="11">
        <f>IF(tb_Kaufteile[[#This Row],[Anzahl/Länge pro VE]]&gt;0,tb_Kaufteile[[#This Row],[Preis pro VE]]/tb_Kaufteile[[#This Row],[Anzahl/Länge pro VE]],"")</f>
        <v>0.15</v>
      </c>
    </row>
    <row r="37" spans="1:9" x14ac:dyDescent="0.25">
      <c r="A37" t="s">
        <v>217</v>
      </c>
      <c r="B37" t="s">
        <v>295</v>
      </c>
      <c r="C37" t="s">
        <v>5</v>
      </c>
      <c r="E37" s="5" t="s">
        <v>294</v>
      </c>
      <c r="F37">
        <v>100</v>
      </c>
      <c r="G37" s="2">
        <v>7</v>
      </c>
      <c r="I37" s="11">
        <f>IF(tb_Kaufteile[[#This Row],[Anzahl/Länge pro VE]]&gt;0,tb_Kaufteile[[#This Row],[Preis pro VE]]/tb_Kaufteile[[#This Row],[Anzahl/Länge pro VE]],"")</f>
        <v>7.0000000000000007E-2</v>
      </c>
    </row>
    <row r="38" spans="1:9" x14ac:dyDescent="0.25">
      <c r="A38" t="s">
        <v>218</v>
      </c>
      <c r="B38" t="s">
        <v>219</v>
      </c>
      <c r="C38" t="s">
        <v>280</v>
      </c>
      <c r="F38">
        <v>100</v>
      </c>
      <c r="G38" s="2">
        <v>4</v>
      </c>
      <c r="I38" s="11">
        <f>IF(tb_Kaufteile[[#This Row],[Anzahl/Länge pro VE]]&gt;0,tb_Kaufteile[[#This Row],[Preis pro VE]]/tb_Kaufteile[[#This Row],[Anzahl/Länge pro VE]],"")</f>
        <v>0.04</v>
      </c>
    </row>
    <row r="39" spans="1:9" x14ac:dyDescent="0.25">
      <c r="A39" t="s">
        <v>220</v>
      </c>
      <c r="B39" t="s">
        <v>224</v>
      </c>
      <c r="C39" t="s">
        <v>280</v>
      </c>
      <c r="F39">
        <v>500</v>
      </c>
      <c r="G39" s="2">
        <v>34.869999999999997</v>
      </c>
      <c r="I39" s="11">
        <f>IF(tb_Kaufteile[[#This Row],[Anzahl/Länge pro VE]]&gt;0,tb_Kaufteile[[#This Row],[Preis pro VE]]/tb_Kaufteile[[#This Row],[Anzahl/Länge pro VE]],"")</f>
        <v>6.9739999999999996E-2</v>
      </c>
    </row>
    <row r="40" spans="1:9" x14ac:dyDescent="0.25">
      <c r="A40" t="s">
        <v>221</v>
      </c>
      <c r="B40" t="s">
        <v>258</v>
      </c>
      <c r="C40" t="s">
        <v>280</v>
      </c>
      <c r="F40">
        <v>1000</v>
      </c>
      <c r="G40" s="2">
        <v>15.35</v>
      </c>
      <c r="I40" s="11">
        <f>IF(tb_Kaufteile[[#This Row],[Anzahl/Länge pro VE]]&gt;0,tb_Kaufteile[[#This Row],[Preis pro VE]]/tb_Kaufteile[[#This Row],[Anzahl/Länge pro VE]],"")</f>
        <v>1.5349999999999999E-2</v>
      </c>
    </row>
    <row r="41" spans="1:9" x14ac:dyDescent="0.25">
      <c r="A41" t="s">
        <v>222</v>
      </c>
      <c r="B41" t="s">
        <v>225</v>
      </c>
      <c r="C41" t="s">
        <v>280</v>
      </c>
      <c r="D41" t="s">
        <v>286</v>
      </c>
      <c r="F41">
        <v>1000</v>
      </c>
      <c r="G41" s="2">
        <v>7.02</v>
      </c>
      <c r="I41" s="11">
        <f>IF(tb_Kaufteile[[#This Row],[Anzahl/Länge pro VE]]&gt;0,tb_Kaufteile[[#This Row],[Preis pro VE]]/tb_Kaufteile[[#This Row],[Anzahl/Länge pro VE]],"")</f>
        <v>7.0199999999999993E-3</v>
      </c>
    </row>
    <row r="42" spans="1:9" x14ac:dyDescent="0.25">
      <c r="A42" t="s">
        <v>223</v>
      </c>
      <c r="B42" t="s">
        <v>226</v>
      </c>
      <c r="C42" t="s">
        <v>280</v>
      </c>
      <c r="D42" t="s">
        <v>287</v>
      </c>
      <c r="F42">
        <v>500</v>
      </c>
      <c r="G42" s="2">
        <v>10.41</v>
      </c>
      <c r="I42" s="11">
        <f>IF(tb_Kaufteile[[#This Row],[Anzahl/Länge pro VE]]&gt;0,tb_Kaufteile[[#This Row],[Preis pro VE]]/tb_Kaufteile[[#This Row],[Anzahl/Länge pro VE]],"")</f>
        <v>2.0820000000000002E-2</v>
      </c>
    </row>
    <row r="43" spans="1:9" x14ac:dyDescent="0.25">
      <c r="A43" t="s">
        <v>227</v>
      </c>
      <c r="B43" t="s">
        <v>229</v>
      </c>
      <c r="C43" t="s">
        <v>280</v>
      </c>
      <c r="F43">
        <v>200</v>
      </c>
      <c r="G43" s="2">
        <v>11.71</v>
      </c>
      <c r="I43" s="11">
        <f>IF(tb_Kaufteile[[#This Row],[Anzahl/Länge pro VE]]&gt;0,tb_Kaufteile[[#This Row],[Preis pro VE]]/tb_Kaufteile[[#This Row],[Anzahl/Länge pro VE]],"")</f>
        <v>5.8550000000000005E-2</v>
      </c>
    </row>
    <row r="44" spans="1:9" x14ac:dyDescent="0.25">
      <c r="A44" t="s">
        <v>228</v>
      </c>
      <c r="B44" t="s">
        <v>230</v>
      </c>
      <c r="C44" t="s">
        <v>280</v>
      </c>
      <c r="F44">
        <v>100</v>
      </c>
      <c r="G44" s="2">
        <v>2.15</v>
      </c>
      <c r="I44" s="11">
        <f>IF(tb_Kaufteile[[#This Row],[Anzahl/Länge pro VE]]&gt;0,tb_Kaufteile[[#This Row],[Preis pro VE]]/tb_Kaufteile[[#This Row],[Anzahl/Länge pro VE]],"")</f>
        <v>2.1499999999999998E-2</v>
      </c>
    </row>
    <row r="45" spans="1:9" x14ac:dyDescent="0.25">
      <c r="A45" t="s">
        <v>231</v>
      </c>
      <c r="B45" t="s">
        <v>232</v>
      </c>
      <c r="C45" t="s">
        <v>280</v>
      </c>
      <c r="D45" t="s">
        <v>284</v>
      </c>
      <c r="F45">
        <v>1000</v>
      </c>
      <c r="G45" s="2">
        <v>4.5199999999999996</v>
      </c>
      <c r="I45" s="11">
        <f>IF(tb_Kaufteile[[#This Row],[Anzahl/Länge pro VE]]&gt;0,tb_Kaufteile[[#This Row],[Preis pro VE]]/tb_Kaufteile[[#This Row],[Anzahl/Länge pro VE]],"")</f>
        <v>4.5199999999999997E-3</v>
      </c>
    </row>
    <row r="46" spans="1:9" x14ac:dyDescent="0.25">
      <c r="A46" t="s">
        <v>233</v>
      </c>
      <c r="B46" t="s">
        <v>236</v>
      </c>
      <c r="C46" t="s">
        <v>280</v>
      </c>
      <c r="F46">
        <v>100</v>
      </c>
      <c r="G46" s="2">
        <v>3.07</v>
      </c>
      <c r="I46" s="11">
        <f>IF(tb_Kaufteile[[#This Row],[Anzahl/Länge pro VE]]&gt;0,tb_Kaufteile[[#This Row],[Preis pro VE]]/tb_Kaufteile[[#This Row],[Anzahl/Länge pro VE]],"")</f>
        <v>3.0699999999999998E-2</v>
      </c>
    </row>
    <row r="47" spans="1:9" x14ac:dyDescent="0.25">
      <c r="A47" t="s">
        <v>234</v>
      </c>
      <c r="B47" t="s">
        <v>237</v>
      </c>
      <c r="C47" t="s">
        <v>280</v>
      </c>
      <c r="F47">
        <v>500</v>
      </c>
      <c r="G47" s="2">
        <v>14.4</v>
      </c>
      <c r="I47" s="11">
        <f>IF(tb_Kaufteile[[#This Row],[Anzahl/Länge pro VE]]&gt;0,tb_Kaufteile[[#This Row],[Preis pro VE]]/tb_Kaufteile[[#This Row],[Anzahl/Länge pro VE]],"")</f>
        <v>2.8799999999999999E-2</v>
      </c>
    </row>
    <row r="48" spans="1:9" x14ac:dyDescent="0.25">
      <c r="A48" t="s">
        <v>235</v>
      </c>
      <c r="B48" t="s">
        <v>238</v>
      </c>
      <c r="C48" t="s">
        <v>280</v>
      </c>
      <c r="F48">
        <v>500</v>
      </c>
      <c r="G48" s="2">
        <v>10.89</v>
      </c>
      <c r="I48" s="11">
        <f>IF(tb_Kaufteile[[#This Row],[Anzahl/Länge pro VE]]&gt;0,tb_Kaufteile[[#This Row],[Preis pro VE]]/tb_Kaufteile[[#This Row],[Anzahl/Länge pro VE]],"")</f>
        <v>2.1780000000000001E-2</v>
      </c>
    </row>
    <row r="49" spans="1:9" x14ac:dyDescent="0.25">
      <c r="A49" t="s">
        <v>239</v>
      </c>
      <c r="B49" t="s">
        <v>240</v>
      </c>
      <c r="C49" t="s">
        <v>5</v>
      </c>
      <c r="D49" t="s">
        <v>290</v>
      </c>
      <c r="E49" s="5" t="s">
        <v>289</v>
      </c>
      <c r="F49">
        <v>20</v>
      </c>
      <c r="G49" s="2">
        <v>3</v>
      </c>
      <c r="I49" s="11">
        <f>IF(tb_Kaufteile[[#This Row],[Anzahl/Länge pro VE]]&gt;0,tb_Kaufteile[[#This Row],[Preis pro VE]]/tb_Kaufteile[[#This Row],[Anzahl/Länge pro VE]],"")</f>
        <v>0.15</v>
      </c>
    </row>
    <row r="50" spans="1:9" x14ac:dyDescent="0.25">
      <c r="A50" t="s">
        <v>241</v>
      </c>
      <c r="B50" t="s">
        <v>246</v>
      </c>
      <c r="C50" t="s">
        <v>280</v>
      </c>
      <c r="D50" t="s">
        <v>245</v>
      </c>
      <c r="F50">
        <v>500</v>
      </c>
      <c r="G50" s="2">
        <v>25.05</v>
      </c>
      <c r="I50" s="11">
        <f>IF(tb_Kaufteile[[#This Row],[Anzahl/Länge pro VE]]&gt;0,tb_Kaufteile[[#This Row],[Preis pro VE]]/tb_Kaufteile[[#This Row],[Anzahl/Länge pro VE]],"")</f>
        <v>5.0099999999999999E-2</v>
      </c>
    </row>
    <row r="51" spans="1:9" x14ac:dyDescent="0.25">
      <c r="A51" t="s">
        <v>242</v>
      </c>
      <c r="B51" t="s">
        <v>247</v>
      </c>
      <c r="C51" t="s">
        <v>280</v>
      </c>
      <c r="F51">
        <v>500</v>
      </c>
      <c r="G51" s="2">
        <v>17.55</v>
      </c>
      <c r="I51" s="11">
        <f>IF(tb_Kaufteile[[#This Row],[Anzahl/Länge pro VE]]&gt;0,tb_Kaufteile[[#This Row],[Preis pro VE]]/tb_Kaufteile[[#This Row],[Anzahl/Länge pro VE]],"")</f>
        <v>3.5099999999999999E-2</v>
      </c>
    </row>
    <row r="52" spans="1:9" x14ac:dyDescent="0.25">
      <c r="A52" t="s">
        <v>243</v>
      </c>
      <c r="B52" t="s">
        <v>248</v>
      </c>
      <c r="C52" t="s">
        <v>280</v>
      </c>
      <c r="F52">
        <v>100</v>
      </c>
      <c r="G52" s="2">
        <v>3.14</v>
      </c>
      <c r="I52" s="11">
        <f>IF(tb_Kaufteile[[#This Row],[Anzahl/Länge pro VE]]&gt;0,tb_Kaufteile[[#This Row],[Preis pro VE]]/tb_Kaufteile[[#This Row],[Anzahl/Länge pro VE]],"")</f>
        <v>3.1400000000000004E-2</v>
      </c>
    </row>
    <row r="53" spans="1:9" x14ac:dyDescent="0.25">
      <c r="A53" t="s">
        <v>244</v>
      </c>
      <c r="B53" t="s">
        <v>251</v>
      </c>
      <c r="C53" t="s">
        <v>280</v>
      </c>
      <c r="F53">
        <v>500</v>
      </c>
      <c r="G53" s="2">
        <v>22.49</v>
      </c>
      <c r="I53" s="11">
        <f>IF(tb_Kaufteile[[#This Row],[Anzahl/Länge pro VE]]&gt;0,tb_Kaufteile[[#This Row],[Preis pro VE]]/tb_Kaufteile[[#This Row],[Anzahl/Länge pro VE]],"")</f>
        <v>4.4979999999999999E-2</v>
      </c>
    </row>
    <row r="54" spans="1:9" x14ac:dyDescent="0.25">
      <c r="A54" t="s">
        <v>252</v>
      </c>
      <c r="B54" t="s">
        <v>253</v>
      </c>
      <c r="C54" t="s">
        <v>5</v>
      </c>
      <c r="D54" t="s">
        <v>291</v>
      </c>
      <c r="E54" s="5" t="s">
        <v>289</v>
      </c>
      <c r="F54">
        <v>20</v>
      </c>
      <c r="G54" s="2">
        <v>3</v>
      </c>
      <c r="I54" s="11">
        <f>IF(tb_Kaufteile[[#This Row],[Anzahl/Länge pro VE]]&gt;0,tb_Kaufteile[[#This Row],[Preis pro VE]]/tb_Kaufteile[[#This Row],[Anzahl/Länge pro VE]],"")</f>
        <v>0.15</v>
      </c>
    </row>
    <row r="55" spans="1:9" x14ac:dyDescent="0.25">
      <c r="A55" t="s">
        <v>254</v>
      </c>
      <c r="B55" t="s">
        <v>255</v>
      </c>
      <c r="C55" t="s">
        <v>280</v>
      </c>
      <c r="F55">
        <v>500</v>
      </c>
      <c r="G55" s="2">
        <v>24.81</v>
      </c>
      <c r="I55" s="11">
        <f>IF(tb_Kaufteile[[#This Row],[Anzahl/Länge pro VE]]&gt;0,tb_Kaufteile[[#This Row],[Preis pro VE]]/tb_Kaufteile[[#This Row],[Anzahl/Länge pro VE]],"")</f>
        <v>4.9619999999999997E-2</v>
      </c>
    </row>
    <row r="56" spans="1:9" x14ac:dyDescent="0.25">
      <c r="A56" t="s">
        <v>256</v>
      </c>
      <c r="B56" t="s">
        <v>257</v>
      </c>
      <c r="C56" t="s">
        <v>280</v>
      </c>
      <c r="F56">
        <v>500</v>
      </c>
      <c r="G56" s="2">
        <v>5.36</v>
      </c>
      <c r="I56" s="11">
        <f>IF(tb_Kaufteile[[#This Row],[Anzahl/Länge pro VE]]&gt;0,tb_Kaufteile[[#This Row],[Preis pro VE]]/tb_Kaufteile[[#This Row],[Anzahl/Länge pro VE]],"")</f>
        <v>1.072E-2</v>
      </c>
    </row>
    <row r="57" spans="1:9" x14ac:dyDescent="0.25">
      <c r="A57" t="s">
        <v>264</v>
      </c>
      <c r="B57" t="s">
        <v>263</v>
      </c>
      <c r="C57" t="s">
        <v>280</v>
      </c>
      <c r="F57">
        <v>100</v>
      </c>
      <c r="G57" s="2">
        <v>3.01</v>
      </c>
      <c r="I57" s="11">
        <f>IF(tb_Kaufteile[[#This Row],[Anzahl/Länge pro VE]]&gt;0,tb_Kaufteile[[#This Row],[Preis pro VE]]/tb_Kaufteile[[#This Row],[Anzahl/Länge pro VE]],"")</f>
        <v>3.0099999999999998E-2</v>
      </c>
    </row>
    <row r="58" spans="1:9" x14ac:dyDescent="0.25">
      <c r="A58" t="s">
        <v>265</v>
      </c>
      <c r="B58" t="s">
        <v>266</v>
      </c>
      <c r="C58" t="s">
        <v>280</v>
      </c>
      <c r="F58">
        <v>100</v>
      </c>
      <c r="G58" s="2">
        <v>2.88</v>
      </c>
      <c r="I58" s="11">
        <f>IF(tb_Kaufteile[[#This Row],[Anzahl/Länge pro VE]]&gt;0,tb_Kaufteile[[#This Row],[Preis pro VE]]/tb_Kaufteile[[#This Row],[Anzahl/Länge pro VE]],"")</f>
        <v>2.8799999999999999E-2</v>
      </c>
    </row>
    <row r="59" spans="1:9" x14ac:dyDescent="0.25">
      <c r="A59" t="s">
        <v>268</v>
      </c>
      <c r="B59" t="s">
        <v>293</v>
      </c>
      <c r="C59" t="s">
        <v>5</v>
      </c>
      <c r="E59" s="5" t="s">
        <v>294</v>
      </c>
      <c r="F59">
        <v>100</v>
      </c>
      <c r="G59" s="2">
        <v>7</v>
      </c>
      <c r="I59" s="11">
        <f>IF(tb_Kaufteile[[#This Row],[Anzahl/Länge pro VE]]&gt;0,tb_Kaufteile[[#This Row],[Preis pro VE]]/tb_Kaufteile[[#This Row],[Anzahl/Länge pro VE]],"")</f>
        <v>7.0000000000000007E-2</v>
      </c>
    </row>
    <row r="60" spans="1:9" x14ac:dyDescent="0.25">
      <c r="A60" t="s">
        <v>269</v>
      </c>
      <c r="B60" t="s">
        <v>288</v>
      </c>
      <c r="C60" t="s">
        <v>280</v>
      </c>
      <c r="F60">
        <v>500</v>
      </c>
      <c r="G60" s="2">
        <v>7.08</v>
      </c>
      <c r="I60" s="11">
        <f>IF(tb_Kaufteile[[#This Row],[Anzahl/Länge pro VE]]&gt;0,tb_Kaufteile[[#This Row],[Preis pro VE]]/tb_Kaufteile[[#This Row],[Anzahl/Länge pro VE]],"")</f>
        <v>1.4160000000000001E-2</v>
      </c>
    </row>
    <row r="61" spans="1:9" x14ac:dyDescent="0.25">
      <c r="A61" t="s">
        <v>187</v>
      </c>
      <c r="B61" t="s">
        <v>188</v>
      </c>
      <c r="F61">
        <v>1</v>
      </c>
      <c r="G61" s="2">
        <v>0</v>
      </c>
      <c r="I61" s="11">
        <f>IF(tb_Kaufteile[[#This Row],[Anzahl/Länge pro VE]]&gt;0,tb_Kaufteile[[#This Row],[Preis pro VE]]/tb_Kaufteile[[#This Row],[Anzahl/Länge pro VE]],"")</f>
        <v>0</v>
      </c>
    </row>
    <row r="62" spans="1:9" x14ac:dyDescent="0.25">
      <c r="I62" s="11" t="str">
        <f t="shared" ref="I62:I78" si="0">IF(G62&lt;&gt;"",G62/F62,"")</f>
        <v/>
      </c>
    </row>
    <row r="63" spans="1:9" x14ac:dyDescent="0.25">
      <c r="I63" s="11" t="str">
        <f t="shared" si="0"/>
        <v/>
      </c>
    </row>
    <row r="64" spans="1:9" x14ac:dyDescent="0.25">
      <c r="I64" s="11" t="str">
        <f t="shared" si="0"/>
        <v/>
      </c>
    </row>
    <row r="65" spans="9:9" x14ac:dyDescent="0.25">
      <c r="I65" s="11" t="str">
        <f t="shared" si="0"/>
        <v/>
      </c>
    </row>
    <row r="66" spans="9:9" x14ac:dyDescent="0.25">
      <c r="I66" s="11" t="str">
        <f t="shared" si="0"/>
        <v/>
      </c>
    </row>
    <row r="67" spans="9:9" x14ac:dyDescent="0.25">
      <c r="I67" s="11" t="str">
        <f t="shared" si="0"/>
        <v/>
      </c>
    </row>
    <row r="68" spans="9:9" x14ac:dyDescent="0.25">
      <c r="I68" s="11" t="str">
        <f t="shared" si="0"/>
        <v/>
      </c>
    </row>
    <row r="69" spans="9:9" x14ac:dyDescent="0.25">
      <c r="I69" s="11" t="str">
        <f t="shared" si="0"/>
        <v/>
      </c>
    </row>
    <row r="70" spans="9:9" x14ac:dyDescent="0.25">
      <c r="I70" s="11" t="str">
        <f t="shared" si="0"/>
        <v/>
      </c>
    </row>
    <row r="71" spans="9:9" x14ac:dyDescent="0.25">
      <c r="I71" s="11" t="str">
        <f t="shared" si="0"/>
        <v/>
      </c>
    </row>
    <row r="72" spans="9:9" x14ac:dyDescent="0.25">
      <c r="I72" s="11" t="str">
        <f t="shared" si="0"/>
        <v/>
      </c>
    </row>
    <row r="73" spans="9:9" x14ac:dyDescent="0.25">
      <c r="I73" s="11" t="str">
        <f t="shared" si="0"/>
        <v/>
      </c>
    </row>
    <row r="74" spans="9:9" x14ac:dyDescent="0.25">
      <c r="I74" s="11" t="str">
        <f t="shared" si="0"/>
        <v/>
      </c>
    </row>
    <row r="75" spans="9:9" x14ac:dyDescent="0.25">
      <c r="I75" s="11" t="str">
        <f t="shared" si="0"/>
        <v/>
      </c>
    </row>
    <row r="76" spans="9:9" x14ac:dyDescent="0.25">
      <c r="I76" s="11" t="str">
        <f t="shared" si="0"/>
        <v/>
      </c>
    </row>
    <row r="77" spans="9:9" x14ac:dyDescent="0.25">
      <c r="I77" s="11" t="str">
        <f t="shared" si="0"/>
        <v/>
      </c>
    </row>
    <row r="78" spans="9:9" x14ac:dyDescent="0.25">
      <c r="I78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13" r:id="rId12" xr:uid="{6D728884-6517-4ECC-BB82-5F597EF466F1}"/>
    <hyperlink ref="E23" r:id="rId13" xr:uid="{5E5B316F-694A-4334-A8E0-534AFC65CD53}"/>
    <hyperlink ref="E24" r:id="rId14" xr:uid="{17226D44-212F-4A21-B8AC-25AAA937ACBA}"/>
    <hyperlink ref="E25" r:id="rId15" xr:uid="{906F7ECC-9534-4BE4-99E4-C9803CC8E721}"/>
    <hyperlink ref="E28" r:id="rId16" xr:uid="{6B14924F-4988-4807-B850-E0D23C0A63DE}"/>
    <hyperlink ref="E29" r:id="rId17" xr:uid="{CE36F150-906D-4831-B116-CDAEFEC7BE0B}"/>
    <hyperlink ref="E31" r:id="rId18" xr:uid="{37817039-3D01-4AD4-8FA0-92F0D656E14D}"/>
    <hyperlink ref="E16" r:id="rId19" xr:uid="{CB82D3C6-D218-4797-94F5-DAAF9749F57B}"/>
    <hyperlink ref="E2" r:id="rId20" xr:uid="{6B3B9F2B-00F3-4801-B543-16E567DA67BF}"/>
    <hyperlink ref="E9" r:id="rId21" xr:uid="{8926A91E-9225-483A-B38E-2F511E333FCF}"/>
    <hyperlink ref="E21" r:id="rId22" xr:uid="{330EF2A5-0B37-45CD-8A88-61461939C898}"/>
    <hyperlink ref="E36" r:id="rId23" xr:uid="{FDD1EF03-6B94-4DD0-B2FC-25B678CB6645}"/>
    <hyperlink ref="E49" r:id="rId24" xr:uid="{30CFE95D-DEF4-496C-B4B2-23447857A642}"/>
    <hyperlink ref="E54" r:id="rId25" xr:uid="{A8DC7BEA-C4D2-4535-9826-F5D4F6605127}"/>
    <hyperlink ref="E37" r:id="rId26" xr:uid="{02958F2A-F9EB-4390-8286-2CD0A0A747AC}"/>
    <hyperlink ref="E59" r:id="rId27" xr:uid="{9929FB01-634E-4F24-A88A-D3FC4403A0EE}"/>
  </hyperlinks>
  <pageMargins left="0.7" right="0.7" top="0.75" bottom="0.75" header="0.3" footer="0.3"/>
  <pageSetup paperSize="9" orientation="portrait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F50"/>
  <sheetViews>
    <sheetView workbookViewId="0">
      <pane ySplit="1" topLeftCell="A14" activePane="bottomLeft" state="frozen"/>
      <selection pane="bottomLeft" activeCell="E38" sqref="E38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6" ht="30" x14ac:dyDescent="0.25">
      <c r="A1" s="1" t="s">
        <v>30</v>
      </c>
      <c r="B1" s="1" t="s">
        <v>2</v>
      </c>
      <c r="C1" s="7" t="s">
        <v>271</v>
      </c>
      <c r="D1" s="18" t="s">
        <v>272</v>
      </c>
      <c r="E1" s="7" t="s">
        <v>273</v>
      </c>
      <c r="F1" s="19" t="s">
        <v>6</v>
      </c>
    </row>
    <row r="2" spans="1:6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6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6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6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6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6" x14ac:dyDescent="0.25">
      <c r="A7" t="s">
        <v>74</v>
      </c>
      <c r="B7" s="3" t="s">
        <v>90</v>
      </c>
      <c r="C7" t="s">
        <v>73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6" x14ac:dyDescent="0.25">
      <c r="A8" t="s">
        <v>75</v>
      </c>
      <c r="B8" s="3" t="s">
        <v>93</v>
      </c>
      <c r="C8" t="s">
        <v>178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6" x14ac:dyDescent="0.25">
      <c r="A9" t="s">
        <v>89</v>
      </c>
      <c r="B9" s="3" t="s">
        <v>189</v>
      </c>
      <c r="C9" t="s">
        <v>110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6" s="13" customFormat="1" x14ac:dyDescent="0.25">
      <c r="A10" s="13" t="s">
        <v>206</v>
      </c>
      <c r="B10" s="13" t="s">
        <v>207</v>
      </c>
      <c r="C10" s="13" t="s">
        <v>73</v>
      </c>
      <c r="D10" s="10" t="str">
        <f>IF(tb_Fertigungsteile[[#This Row],[Artikelnummer Kaufteil]]&lt;&gt;"",VLOOKUP(tb_Fertigungsteile[[#This Row],[Artikelnummer Kaufteil]],tb_Kaufteile[],2,FALSE),"")</f>
        <v>Alu Winkel</v>
      </c>
      <c r="E10" s="13">
        <v>1.6E-2</v>
      </c>
      <c r="F10" s="15">
        <f>IF(C10&lt;&gt;"",VLOOKUP(Fertigungsteile!C10,Kaufteile!A:I,9,FALSE)*E10,"")</f>
        <v>0.24490666666666666</v>
      </c>
    </row>
    <row r="11" spans="1:6" s="13" customFormat="1" x14ac:dyDescent="0.25">
      <c r="A11" s="16" t="s">
        <v>260</v>
      </c>
      <c r="B11" s="16" t="s">
        <v>261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E11" s="13">
        <v>0.09</v>
      </c>
      <c r="F11" s="15">
        <f>IF(C11&lt;&gt;"",VLOOKUP(Fertigungsteile!C11,Kaufteile!A:I,9,FALSE)*E11,"")</f>
        <v>0.28799999999999998</v>
      </c>
    </row>
    <row r="12" spans="1:6" s="13" customFormat="1" x14ac:dyDescent="0.25">
      <c r="A12" s="16" t="s">
        <v>309</v>
      </c>
      <c r="B12" s="16" t="s">
        <v>135</v>
      </c>
      <c r="C12" t="s">
        <v>94</v>
      </c>
      <c r="D12" s="36" t="str">
        <f>IF(tb_Fertigungsteile[[#This Row],[Artikelnummer Kaufteil]]&lt;&gt;"",VLOOKUP(tb_Fertigungsteile[[#This Row],[Artikelnummer Kaufteil]],tb_Kaufteile[],2,FALSE),"")</f>
        <v>Wiegebalken</v>
      </c>
      <c r="F12" s="15">
        <f>IF(C12&lt;&gt;"",VLOOKUP(Fertigungsteile!C12,Kaufteile!A:I,9,FALSE)*E12,"")</f>
        <v>0</v>
      </c>
    </row>
    <row r="13" spans="1:6" x14ac:dyDescent="0.25">
      <c r="A13" t="s">
        <v>49</v>
      </c>
      <c r="B13" s="3" t="s">
        <v>36</v>
      </c>
      <c r="C13" t="s">
        <v>58</v>
      </c>
      <c r="D13" s="10" t="str">
        <f>IF(tb_Fertigungsteile[[#This Row],[Artikelnummer Kaufteil]]&lt;&gt;"",VLOOKUP(tb_Fertigungsteile[[#This Row],[Artikelnummer Kaufteil]],tb_Kaufteile[],2,FALSE),"")</f>
        <v>Filament</v>
      </c>
      <c r="E13">
        <v>1.6E-2</v>
      </c>
      <c r="F13" s="11">
        <f>IF(C13&lt;&gt;"",VLOOKUP(Fertigungsteile!C13,Kaufteile!A:I,9,FALSE)*E13,"")</f>
        <v>0.47983999999999999</v>
      </c>
    </row>
    <row r="14" spans="1:6" x14ac:dyDescent="0.25">
      <c r="A14" t="s">
        <v>55</v>
      </c>
      <c r="B14" s="3" t="s">
        <v>37</v>
      </c>
      <c r="C14" t="s">
        <v>58</v>
      </c>
      <c r="D14" s="10" t="str">
        <f>IF(tb_Fertigungsteile[[#This Row],[Artikelnummer Kaufteil]]&lt;&gt;"",VLOOKUP(tb_Fertigungsteile[[#This Row],[Artikelnummer Kaufteil]],tb_Kaufteile[],2,FALSE),"")</f>
        <v>Filament</v>
      </c>
      <c r="E14">
        <v>2.1000000000000001E-2</v>
      </c>
      <c r="F14" s="11">
        <f>IF(C14&lt;&gt;"",VLOOKUP(Fertigungsteile!C14,Kaufteile!A:I,9,FALSE)*E14,"")</f>
        <v>0.62978999999999996</v>
      </c>
    </row>
    <row r="15" spans="1:6" x14ac:dyDescent="0.25">
      <c r="A15" t="s">
        <v>76</v>
      </c>
      <c r="B15" t="s">
        <v>63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E15">
        <f>64/1000</f>
        <v>6.4000000000000001E-2</v>
      </c>
      <c r="F15" s="11">
        <f>IF(C15&lt;&gt;"",VLOOKUP(Fertigungsteile!C15,Kaufteile!A:I,9,FALSE)*E15,"")</f>
        <v>1.91936</v>
      </c>
    </row>
    <row r="16" spans="1:6" x14ac:dyDescent="0.25">
      <c r="A16" t="s">
        <v>77</v>
      </c>
      <c r="B16" t="s">
        <v>64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v>1.9E-2</v>
      </c>
      <c r="F16" s="11">
        <f>IF(C16&lt;&gt;"",VLOOKUP(Fertigungsteile!C16,Kaufteile!A:I,9,FALSE)*E16,"")</f>
        <v>0.56980999999999993</v>
      </c>
    </row>
    <row r="17" spans="1:6" x14ac:dyDescent="0.25">
      <c r="A17" t="s">
        <v>78</v>
      </c>
      <c r="B17" t="s">
        <v>65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v>0.02</v>
      </c>
      <c r="F17" s="11">
        <f>IF(C17&lt;&gt;"",VLOOKUP(Fertigungsteile!C17,Kaufteile!A:I,9,FALSE)*E17,"")</f>
        <v>0.5998</v>
      </c>
    </row>
    <row r="18" spans="1:6" x14ac:dyDescent="0.25">
      <c r="A18" t="s">
        <v>79</v>
      </c>
      <c r="B18" t="s">
        <v>66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1.2999999999999999E-2</v>
      </c>
      <c r="F18" s="11">
        <f>IF(C18&lt;&gt;"",VLOOKUP(Fertigungsteile!C18,Kaufteile!A:I,9,FALSE)*E18,"")</f>
        <v>0.38986999999999994</v>
      </c>
    </row>
    <row r="19" spans="1:6" x14ac:dyDescent="0.25">
      <c r="A19" t="s">
        <v>80</v>
      </c>
      <c r="B19" t="s">
        <v>67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1.4999999999999999E-2</v>
      </c>
      <c r="F19" s="11">
        <f>IF(C19&lt;&gt;"",VLOOKUP(Fertigungsteile!C19,Kaufteile!A:I,9,FALSE)*E19,"")</f>
        <v>0.44984999999999997</v>
      </c>
    </row>
    <row r="20" spans="1:6" x14ac:dyDescent="0.25">
      <c r="A20" t="s">
        <v>81</v>
      </c>
      <c r="B20" t="s">
        <v>68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2.7E-2</v>
      </c>
      <c r="F20" s="11">
        <f>IF(C20&lt;&gt;"",VLOOKUP(Fertigungsteile!C20,Kaufteile!A:I,9,FALSE)*E20,"")</f>
        <v>0.80972999999999995</v>
      </c>
    </row>
    <row r="21" spans="1:6" x14ac:dyDescent="0.25">
      <c r="A21" t="s">
        <v>82</v>
      </c>
      <c r="B21" t="s">
        <v>69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E21">
        <v>4.0000000000000001E-3</v>
      </c>
      <c r="F21" s="11">
        <f>IF(C21&lt;&gt;"",VLOOKUP(Fertigungsteile!C21,Kaufteile!A:I,9,FALSE)*E21,"")</f>
        <v>0.11996</v>
      </c>
    </row>
    <row r="22" spans="1:6" x14ac:dyDescent="0.25">
      <c r="A22" t="s">
        <v>83</v>
      </c>
      <c r="B22" t="s">
        <v>87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E22">
        <v>8.0000000000000002E-3</v>
      </c>
      <c r="F22" s="11">
        <f>IF(C22&lt;&gt;"",VLOOKUP(Fertigungsteile!C22,Kaufteile!A:I,9,FALSE)*E22,"")</f>
        <v>0.23991999999999999</v>
      </c>
    </row>
    <row r="23" spans="1:6" x14ac:dyDescent="0.25">
      <c r="A23" t="s">
        <v>84</v>
      </c>
      <c r="B23" t="s">
        <v>88</v>
      </c>
      <c r="C23" t="s">
        <v>58</v>
      </c>
      <c r="D23" s="10" t="str">
        <f>IF(tb_Fertigungsteile[[#This Row],[Artikelnummer Kaufteil]]&lt;&gt;"",VLOOKUP(tb_Fertigungsteile[[#This Row],[Artikelnummer Kaufteil]],tb_Kaufteile[],2,FALSE),"")</f>
        <v>Filament</v>
      </c>
      <c r="E23">
        <v>8.0000000000000002E-3</v>
      </c>
      <c r="F23" s="11">
        <f>IF(C23&lt;&gt;"",VLOOKUP(Fertigungsteile!C23,Kaufteile!A:I,9,FALSE)*E23,"")</f>
        <v>0.23991999999999999</v>
      </c>
    </row>
    <row r="24" spans="1:6" x14ac:dyDescent="0.25">
      <c r="A24" t="s">
        <v>85</v>
      </c>
      <c r="B24" t="s">
        <v>310</v>
      </c>
      <c r="C24" t="s">
        <v>58</v>
      </c>
      <c r="D24" s="10" t="str">
        <f>IF(tb_Fertigungsteile[[#This Row],[Artikelnummer Kaufteil]]&lt;&gt;"",VLOOKUP(tb_Fertigungsteile[[#This Row],[Artikelnummer Kaufteil]],tb_Kaufteile[],2,FALSE),"")</f>
        <v>Filament</v>
      </c>
      <c r="E24">
        <v>6.0000000000000001E-3</v>
      </c>
      <c r="F24" s="11">
        <f>IF(C24&lt;&gt;"",VLOOKUP(Fertigungsteile!C24,Kaufteile!A:I,9,FALSE)*E24,"")</f>
        <v>0.17993999999999999</v>
      </c>
    </row>
    <row r="25" spans="1:6" x14ac:dyDescent="0.25">
      <c r="A25" t="s">
        <v>86</v>
      </c>
      <c r="B25" t="s">
        <v>95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E25">
        <v>3.2000000000000001E-2</v>
      </c>
      <c r="F25" s="11">
        <f>IF(C25&lt;&gt;"",VLOOKUP(Fertigungsteile!C25,Kaufteile!A:I,9,FALSE)*E25,"")</f>
        <v>0.95967999999999998</v>
      </c>
    </row>
    <row r="26" spans="1:6" x14ac:dyDescent="0.25">
      <c r="A26" t="s">
        <v>96</v>
      </c>
      <c r="B26" t="s">
        <v>97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E26">
        <v>7.0000000000000001E-3</v>
      </c>
      <c r="F26" s="11">
        <f>IF(C26&lt;&gt;"",VLOOKUP(Fertigungsteile!C26,Kaufteile!A:I,9,FALSE)*E26,"")</f>
        <v>0.20993000000000001</v>
      </c>
    </row>
    <row r="27" spans="1:6" x14ac:dyDescent="0.25">
      <c r="A27" t="s">
        <v>98</v>
      </c>
      <c r="B27" t="s">
        <v>99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E27">
        <v>5.0000000000000001E-3</v>
      </c>
      <c r="F27" s="11">
        <f>IF(C27&lt;&gt;"",VLOOKUP(Fertigungsteile!C27,Kaufteile!A:I,9,FALSE)*E27,"")</f>
        <v>0.14995</v>
      </c>
    </row>
    <row r="28" spans="1:6" x14ac:dyDescent="0.25">
      <c r="A28" t="s">
        <v>100</v>
      </c>
      <c r="B28" t="s">
        <v>101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E28">
        <v>3.4000000000000002E-2</v>
      </c>
      <c r="F28" s="11">
        <f>IF(C28&lt;&gt;"",VLOOKUP(Fertigungsteile!C28,Kaufteile!A:I,9,FALSE)*E28,"")</f>
        <v>1.01966</v>
      </c>
    </row>
    <row r="29" spans="1:6" x14ac:dyDescent="0.25">
      <c r="A29" t="s">
        <v>103</v>
      </c>
      <c r="B29" t="s">
        <v>102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E29">
        <v>7.0000000000000001E-3</v>
      </c>
      <c r="F29" s="11">
        <f>IF(C29&lt;&gt;"",VLOOKUP(Fertigungsteile!C29,Kaufteile!A:I,9,FALSE)*E29,"")</f>
        <v>0.20993000000000001</v>
      </c>
    </row>
    <row r="30" spans="1:6" x14ac:dyDescent="0.25">
      <c r="A30" t="s">
        <v>104</v>
      </c>
      <c r="B30" t="s">
        <v>105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E30">
        <v>4.2000000000000003E-2</v>
      </c>
      <c r="F30" s="11">
        <f>IF(C30&lt;&gt;"",VLOOKUP(Fertigungsteile!C30,Kaufteile!A:I,9,FALSE)*E30,"")</f>
        <v>1.2595799999999999</v>
      </c>
    </row>
    <row r="31" spans="1:6" x14ac:dyDescent="0.25">
      <c r="A31" t="s">
        <v>106</v>
      </c>
      <c r="B31" t="s">
        <v>107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3.0000000000000001E-3</v>
      </c>
      <c r="F31" s="11">
        <f>IF(C31&lt;&gt;"",VLOOKUP(Fertigungsteile!C31,Kaufteile!A:I,9,FALSE)*E31,"")</f>
        <v>8.9969999999999994E-2</v>
      </c>
    </row>
    <row r="32" spans="1:6" x14ac:dyDescent="0.25">
      <c r="A32" t="s">
        <v>108</v>
      </c>
      <c r="B32" t="s">
        <v>109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3.0000000000000001E-3</v>
      </c>
      <c r="F32" s="11">
        <f>IF(C32&lt;&gt;"",VLOOKUP(Fertigungsteile!C32,Kaufteile!A:I,9,FALSE)*E32,"")</f>
        <v>8.9969999999999994E-2</v>
      </c>
    </row>
    <row r="33" spans="1:6" x14ac:dyDescent="0.25">
      <c r="A33" t="s">
        <v>114</v>
      </c>
      <c r="B33" t="s">
        <v>115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3.9E-2</v>
      </c>
      <c r="F33" s="11">
        <f>IF(C33&lt;&gt;"",VLOOKUP(Fertigungsteile!C33,Kaufteile!A:I,9,FALSE)*E33,"")</f>
        <v>1.16961</v>
      </c>
    </row>
    <row r="34" spans="1:6" x14ac:dyDescent="0.25">
      <c r="A34" t="s">
        <v>116</v>
      </c>
      <c r="B34" t="s">
        <v>117</v>
      </c>
      <c r="C34" t="s">
        <v>58</v>
      </c>
      <c r="D34" s="10" t="str">
        <f>IF(tb_Fertigungsteile[[#This Row],[Artikelnummer Kaufteil]]&lt;&gt;"",VLOOKUP(tb_Fertigungsteile[[#This Row],[Artikelnummer Kaufteil]],tb_Kaufteile[],2,FALSE),"")</f>
        <v>Filament</v>
      </c>
      <c r="E34">
        <v>3.7999999999999999E-2</v>
      </c>
      <c r="F34" s="11">
        <f>IF(C34&lt;&gt;"",VLOOKUP(Fertigungsteile!C34,Kaufteile!A:I,9,FALSE)*E34,"")</f>
        <v>1.1396199999999999</v>
      </c>
    </row>
    <row r="35" spans="1:6" x14ac:dyDescent="0.25">
      <c r="A35" t="s">
        <v>123</v>
      </c>
      <c r="B35" t="s">
        <v>124</v>
      </c>
      <c r="C35" t="s">
        <v>58</v>
      </c>
      <c r="D35" s="10" t="str">
        <f>IF(tb_Fertigungsteile[[#This Row],[Artikelnummer Kaufteil]]&lt;&gt;"",VLOOKUP(tb_Fertigungsteile[[#This Row],[Artikelnummer Kaufteil]],tb_Kaufteile[],2,FALSE),"")</f>
        <v>Filament</v>
      </c>
      <c r="E35">
        <v>0.16300000000000001</v>
      </c>
      <c r="F35" s="11">
        <f>IF(C35&lt;&gt;"",VLOOKUP(Fertigungsteile!C35,Kaufteile!A:I,9,FALSE)*E35,"")</f>
        <v>4.8883700000000001</v>
      </c>
    </row>
    <row r="36" spans="1:6" x14ac:dyDescent="0.25">
      <c r="A36" t="s">
        <v>125</v>
      </c>
      <c r="B36" t="s">
        <v>126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E36">
        <v>6.0000000000000001E-3</v>
      </c>
      <c r="F36" s="11">
        <f>IF(C36&lt;&gt;"",VLOOKUP(Fertigungsteile!C36,Kaufteile!A:I,9,FALSE)*E36,"")</f>
        <v>0.17993999999999999</v>
      </c>
    </row>
    <row r="37" spans="1:6" x14ac:dyDescent="0.25">
      <c r="A37" t="s">
        <v>127</v>
      </c>
      <c r="B37" t="s">
        <v>128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F37" s="11">
        <f>IF(C37&lt;&gt;"",VLOOKUP(Fertigungsteile!C37,Kaufteile!A:I,9,FALSE)*E37,"")</f>
        <v>0</v>
      </c>
    </row>
    <row r="38" spans="1:6" x14ac:dyDescent="0.25">
      <c r="A38" t="s">
        <v>129</v>
      </c>
      <c r="B38" t="s">
        <v>130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F38" s="11">
        <f>IF(C38&lt;&gt;"",VLOOKUP(Fertigungsteile!C38,Kaufteile!A:I,9,FALSE)*E38,"")</f>
        <v>0</v>
      </c>
    </row>
    <row r="39" spans="1:6" x14ac:dyDescent="0.25">
      <c r="A39" t="s">
        <v>131</v>
      </c>
      <c r="B39" t="s">
        <v>132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F39" s="11">
        <f>IF(C39&lt;&gt;"",VLOOKUP(Fertigungsteile!C39,Kaufteile!A:I,9,FALSE)*E39,"")</f>
        <v>0</v>
      </c>
    </row>
    <row r="40" spans="1:6" x14ac:dyDescent="0.25">
      <c r="A40" t="s">
        <v>169</v>
      </c>
      <c r="B40" t="s">
        <v>170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6" x14ac:dyDescent="0.25">
      <c r="A41" t="s">
        <v>171</v>
      </c>
      <c r="B41" t="s">
        <v>172</v>
      </c>
      <c r="C41" t="s">
        <v>58</v>
      </c>
      <c r="D41" s="10" t="str">
        <f>IF(tb_Fertigungsteile[[#This Row],[Artikelnummer Kaufteil]]&lt;&gt;"",VLOOKUP(tb_Fertigungsteile[[#This Row],[Artikelnummer Kaufteil]],tb_Kaufteile[],2,FALSE),"")</f>
        <v>Filament</v>
      </c>
      <c r="F41" s="11">
        <f>IF(C41&lt;&gt;"",VLOOKUP(Fertigungsteile!C41,Kaufteile!A:I,9,FALSE)*E41,"")</f>
        <v>0</v>
      </c>
    </row>
    <row r="42" spans="1:6" x14ac:dyDescent="0.25">
      <c r="D42" s="10" t="str">
        <f>IF(C42&lt;&gt;"",VLOOKUP(Fertigungsteile!C42,Kaufteile!A:B,2,FALSE),"")</f>
        <v/>
      </c>
      <c r="F42" s="11" t="str">
        <f>IF(C42&lt;&gt;"",VLOOKUP(Fertigungsteile!C42,Kaufteile!A:I,9,FALSE)*E42,"")</f>
        <v/>
      </c>
    </row>
    <row r="43" spans="1:6" x14ac:dyDescent="0.25">
      <c r="D43" s="10" t="str">
        <f>IF(C43&lt;&gt;"",VLOOKUP(Fertigungsteile!C43,Kaufteile!A:B,2,FALSE),"")</f>
        <v/>
      </c>
      <c r="F43" s="11" t="str">
        <f>IF(C43&lt;&gt;"",VLOOKUP(Fertigungsteile!C43,Kaufteile!A:I,9,FALSE)*E43,"")</f>
        <v/>
      </c>
    </row>
    <row r="44" spans="1:6" x14ac:dyDescent="0.25">
      <c r="D44" s="10" t="str">
        <f>IF(C44&lt;&gt;"",VLOOKUP(Fertigungsteile!C44,Kaufteile!A:B,2,FALSE),"")</f>
        <v/>
      </c>
      <c r="F44" s="11" t="str">
        <f>IF(C44&lt;&gt;"",VLOOKUP(Fertigungsteile!C44,Kaufteile!A:I,9,FALSE)*E44,"")</f>
        <v/>
      </c>
    </row>
    <row r="45" spans="1:6" x14ac:dyDescent="0.25">
      <c r="D45" s="10" t="str">
        <f>IF(C45&lt;&gt;"",VLOOKUP(Fertigungsteile!C45,Kaufteile!A:B,2,FALSE),"")</f>
        <v/>
      </c>
      <c r="F45" s="11" t="str">
        <f>IF(C45&lt;&gt;"",VLOOKUP(Fertigungsteile!C45,Kaufteile!A:I,9,FALSE)*E45,"")</f>
        <v/>
      </c>
    </row>
    <row r="46" spans="1:6" x14ac:dyDescent="0.25">
      <c r="D46" s="10" t="str">
        <f>IF(C46&lt;&gt;"",VLOOKUP(Fertigungsteile!C46,Kaufteile!A:B,2,FALSE),"")</f>
        <v/>
      </c>
      <c r="F46" s="11" t="str">
        <f>IF(C46&lt;&gt;"",VLOOKUP(Fertigungsteile!C46,Kaufteile!A:I,9,FALSE)*E46,"")</f>
        <v/>
      </c>
    </row>
    <row r="47" spans="1:6" x14ac:dyDescent="0.25">
      <c r="D47" s="10" t="str">
        <f>IF(C47&lt;&gt;"",VLOOKUP(Fertigungsteile!C47,Kaufteile!A:B,2,FALSE),"")</f>
        <v/>
      </c>
      <c r="F47" s="11" t="str">
        <f>IF(C47&lt;&gt;"",VLOOKUP(Fertigungsteile!C47,Kaufteile!A:I,9,FALSE)*E47,"")</f>
        <v/>
      </c>
    </row>
    <row r="48" spans="1:6" x14ac:dyDescent="0.25">
      <c r="D48" s="10" t="str">
        <f>IF(C48&lt;&gt;"",VLOOKUP(Fertigungsteile!C48,Kaufteile!A:B,2,FALSE),"")</f>
        <v/>
      </c>
      <c r="F48" s="11" t="str">
        <f>IF(C48&lt;&gt;"",VLOOKUP(Fertigungsteile!C48,Kaufteile!A:I,9,FALSE)*E48,"")</f>
        <v/>
      </c>
    </row>
    <row r="49" spans="4:6" x14ac:dyDescent="0.25">
      <c r="D49" s="10" t="str">
        <f>IF(C49&lt;&gt;"",VLOOKUP(Fertigungsteile!C49,Kaufteile!A:B,2,FALSE),"")</f>
        <v/>
      </c>
      <c r="F49" s="11" t="str">
        <f>IF(C49&lt;&gt;"",VLOOKUP(Fertigungsteile!C49,Kaufteile!A:I,9,FALSE)*E49,"")</f>
        <v/>
      </c>
    </row>
    <row r="50" spans="4:6" x14ac:dyDescent="0.25">
      <c r="D50" s="10" t="str">
        <f>IF(C50&lt;&gt;"",VLOOKUP(Fertigungsteile!C50,Kaufteile!A:B,2,FALSE),"")</f>
        <v/>
      </c>
      <c r="F50" s="11" t="str">
        <f>IF(C50&lt;&gt;"",VLOOKUP(Fertigungsteile!C50,Kaufteile!A:I,9,FALSE)*E50,"")</f>
        <v/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15"/>
  <sheetViews>
    <sheetView tabSelected="1" workbookViewId="0">
      <pane ySplit="1" topLeftCell="A82" activePane="bottomLeft" state="frozen"/>
      <selection pane="bottomLeft" activeCell="L90" sqref="L90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274</v>
      </c>
      <c r="F1" s="27" t="s">
        <v>299</v>
      </c>
      <c r="G1" s="28" t="s">
        <v>271</v>
      </c>
      <c r="H1" s="29" t="s">
        <v>273</v>
      </c>
      <c r="I1" s="29" t="s">
        <v>272</v>
      </c>
      <c r="J1" s="26" t="s">
        <v>249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174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20.5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49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0.47983999999999999</v>
      </c>
      <c r="F10" s="10" t="b">
        <f>OR(LEFT(tb_BOM[[#This Row],[Artikelnummer]],2)="FT",LEFT(tb_BOM[[#This Row],[Artikelnummer]],2)="DT")</f>
        <v>1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" s="24">
        <f>IF(tb_BOM[[#This Row],[Ist Fertigungsteil]],VLOOKUP(tb_BOM[[#This Row],[Artikelnummer]],tb_Fertigungsteile[],MATCH("Menge Kaufteil",tb_Fertigungsteile[#Headers],0),FALSE),1)*tb_BOM[[#This Row],[Anzahl]]</f>
        <v>1.6E-2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" spans="1:10" x14ac:dyDescent="0.25">
      <c r="A11" t="s">
        <v>24</v>
      </c>
      <c r="B11" t="s">
        <v>55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0.62978999999999996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2.1000000000000001E-2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76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s="13" customFormat="1" x14ac:dyDescent="0.25">
      <c r="A13" s="13" t="s">
        <v>24</v>
      </c>
      <c r="B13" s="13" t="s">
        <v>77</v>
      </c>
      <c r="C13" s="13">
        <v>1</v>
      </c>
      <c r="D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3" s="14" t="b">
        <f>OR(LEFT(tb_BOM[[#This Row],[Artikelnummer]],2)="FT",LEFT(tb_BOM[[#This Row],[Artikelnummer]],2)="DT")</f>
        <v>1</v>
      </c>
      <c r="G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5">
        <f>IF(tb_BOM[[#This Row],[Ist Fertigungsteil]],VLOOKUP(tb_BOM[[#This Row],[Artikelnummer]],tb_Fertigungsteile[],MATCH("Menge Kaufteil",tb_Fertigungsteile[#Headers],0),FALSE),1)*tb_BOM[[#This Row],[Anzahl]]</f>
        <v>1.9E-2</v>
      </c>
      <c r="I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6" t="s">
        <v>241</v>
      </c>
      <c r="C14" s="16">
        <v>6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4" s="14" t="b">
        <f>OR(LEFT(tb_BOM[[#This Row],[Artikelnummer]],2)="FT",LEFT(tb_BOM[[#This Row],[Artikelnummer]],2)="DT")</f>
        <v>0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4" s="25">
        <f>IF(tb_BOM[[#This Row],[Ist Fertigungsteil]],VLOOKUP(tb_BOM[[#This Row],[Artikelnummer]],tb_Fertigungsteile[],MATCH("Menge Kaufteil",tb_Fertigungsteile[#Headers],0),FALSE),1)*tb_BOM[[#This Row],[Anzahl]]</f>
        <v>6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5" spans="1:10" s="13" customFormat="1" x14ac:dyDescent="0.25">
      <c r="A15" s="13" t="s">
        <v>24</v>
      </c>
      <c r="B15" s="16" t="s">
        <v>242</v>
      </c>
      <c r="C15" s="16">
        <v>3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5" s="25">
        <f>IF(tb_BOM[[#This Row],[Ist Fertigungsteil]],VLOOKUP(tb_BOM[[#This Row],[Artikelnummer]],tb_Fertigungsteile[],MATCH("Menge Kaufteil",tb_Fertigungsteile[#Headers],0),FALSE),1)*tb_BOM[[#This Row],[Anzahl]]</f>
        <v>3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5" s="13" t="s">
        <v>63</v>
      </c>
    </row>
    <row r="16" spans="1:10" s="13" customFormat="1" x14ac:dyDescent="0.25">
      <c r="A16" s="13" t="s">
        <v>24</v>
      </c>
      <c r="B16" s="13" t="s">
        <v>212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6" s="13" t="s">
        <v>63</v>
      </c>
    </row>
    <row r="17" spans="1:10" s="13" customFormat="1" x14ac:dyDescent="0.25">
      <c r="A17" s="13" t="s">
        <v>24</v>
      </c>
      <c r="B17" s="16" t="s">
        <v>213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7" s="13" t="s">
        <v>63</v>
      </c>
    </row>
    <row r="18" spans="1:10" s="13" customFormat="1" x14ac:dyDescent="0.25">
      <c r="A18" s="13" t="s">
        <v>24</v>
      </c>
      <c r="B18" s="16" t="s">
        <v>218</v>
      </c>
      <c r="C18" s="16">
        <v>4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8" s="25">
        <f>IF(tb_BOM[[#This Row],[Ist Fertigungsteil]],VLOOKUP(tb_BOM[[#This Row],[Artikelnummer]],tb_Fertigungsteile[],MATCH("Menge Kaufteil",tb_Fertigungsteile[#Headers],0),FALSE),1)*tb_BOM[[#This Row],[Anzahl]]</f>
        <v>4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8" s="13" t="s">
        <v>63</v>
      </c>
    </row>
    <row r="19" spans="1:10" s="13" customFormat="1" x14ac:dyDescent="0.25">
      <c r="A19" s="13" t="s">
        <v>24</v>
      </c>
      <c r="B19" s="16" t="s">
        <v>244</v>
      </c>
      <c r="C19" s="16">
        <v>8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19" s="25">
        <f>IF(tb_BOM[[#This Row],[Ist Fertigungsteil]],VLOOKUP(tb_BOM[[#This Row],[Artikelnummer]],tb_Fertigungsteile[],MATCH("Menge Kaufteil",tb_Fertigungsteile[#Headers],0),FALSE),1)*tb_BOM[[#This Row],[Anzahl]]</f>
        <v>8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19" s="16" t="s">
        <v>250</v>
      </c>
    </row>
    <row r="20" spans="1:10" s="13" customFormat="1" x14ac:dyDescent="0.25">
      <c r="A20" s="13" t="s">
        <v>24</v>
      </c>
      <c r="B20" s="13" t="s">
        <v>222</v>
      </c>
      <c r="C20" s="16">
        <v>9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0" s="25">
        <f>IF(tb_BOM[[#This Row],[Ist Fertigungsteil]],VLOOKUP(tb_BOM[[#This Row],[Artikelnummer]],tb_Fertigungsteile[],MATCH("Menge Kaufteil",tb_Fertigungsteile[#Headers],0),FALSE),1)*tb_BOM[[#This Row],[Anzahl]]</f>
        <v>9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0" s="16" t="s">
        <v>250</v>
      </c>
    </row>
    <row r="21" spans="1:10" s="13" customFormat="1" x14ac:dyDescent="0.25">
      <c r="A21" s="13" t="s">
        <v>24</v>
      </c>
      <c r="B21" s="13" t="s">
        <v>220</v>
      </c>
      <c r="C21" s="16">
        <v>1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1" s="25">
        <f>IF(tb_BOM[[#This Row],[Ist Fertigungsteil]],VLOOKUP(tb_BOM[[#This Row],[Artikelnummer]],tb_Fertigungsteile[],MATCH("Menge Kaufteil",tb_Fertigungsteile[#Headers],0),FALSE),1)*tb_BOM[[#This Row],[Anzahl]]</f>
        <v>1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1" s="16" t="s">
        <v>250</v>
      </c>
    </row>
    <row r="22" spans="1:10" s="13" customFormat="1" x14ac:dyDescent="0.25">
      <c r="A22" s="13" t="s">
        <v>24</v>
      </c>
      <c r="B22" s="13" t="s">
        <v>252</v>
      </c>
      <c r="C22" s="16">
        <v>8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2" s="25">
        <f>IF(tb_BOM[[#This Row],[Ist Fertigungsteil]],VLOOKUP(tb_BOM[[#This Row],[Artikelnummer]],tb_Fertigungsteile[],MATCH("Menge Kaufteil",tb_Fertigungsteile[#Headers],0),FALSE),1)*tb_BOM[[#This Row],[Anzahl]]</f>
        <v>8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2" s="16" t="s">
        <v>250</v>
      </c>
    </row>
    <row r="23" spans="1:10" s="13" customFormat="1" x14ac:dyDescent="0.25">
      <c r="A23" s="13" t="s">
        <v>24</v>
      </c>
      <c r="B23" s="13" t="s">
        <v>233</v>
      </c>
      <c r="C23" s="16">
        <v>4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3" s="25">
        <f>IF(tb_BOM[[#This Row],[Ist Fertigungsteil]],VLOOKUP(tb_BOM[[#This Row],[Artikelnummer]],tb_Fertigungsteile[],MATCH("Menge Kaufteil",tb_Fertigungsteile[#Headers],0),FALSE),1)*tb_BOM[[#This Row],[Anzahl]]</f>
        <v>4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3" s="16" t="s">
        <v>250</v>
      </c>
    </row>
    <row r="24" spans="1:10" s="13" customFormat="1" x14ac:dyDescent="0.25">
      <c r="A24" s="13" t="s">
        <v>24</v>
      </c>
      <c r="B24" s="13" t="s">
        <v>254</v>
      </c>
      <c r="C24" s="16">
        <v>2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4" s="25">
        <f>IF(tb_BOM[[#This Row],[Ist Fertigungsteil]],VLOOKUP(tb_BOM[[#This Row],[Artikelnummer]],tb_Fertigungsteile[],MATCH("Menge Kaufteil",tb_Fertigungsteile[#Headers],0),FALSE),1)*tb_BOM[[#This Row],[Anzahl]]</f>
        <v>2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4" s="16" t="s">
        <v>250</v>
      </c>
    </row>
    <row r="25" spans="1:10" s="13" customFormat="1" x14ac:dyDescent="0.25">
      <c r="A25" s="13" t="s">
        <v>24</v>
      </c>
      <c r="B25" s="13" t="s">
        <v>256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5" s="16" t="s">
        <v>250</v>
      </c>
    </row>
    <row r="26" spans="1:10" x14ac:dyDescent="0.25">
      <c r="A26" t="s">
        <v>90</v>
      </c>
      <c r="B26" t="s">
        <v>74</v>
      </c>
      <c r="C26">
        <v>1</v>
      </c>
      <c r="D2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6" s="10" t="b">
        <f>OR(LEFT(tb_BOM[[#This Row],[Artikelnummer]],2)="FT",LEFT(tb_BOM[[#This Row],[Artikelnummer]],2)="DT")</f>
        <v>1</v>
      </c>
      <c r="G26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6" s="24">
        <f>IF(tb_BOM[[#This Row],[Ist Fertigungsteil]],VLOOKUP(tb_BOM[[#This Row],[Artikelnummer]],tb_Fertigungsteile[],MATCH("Menge Kaufteil",tb_Fertigungsteile[#Headers],0),FALSE),1)*tb_BOM[[#This Row],[Anzahl]]</f>
        <v>0.1</v>
      </c>
      <c r="I26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7" spans="1:10" x14ac:dyDescent="0.25">
      <c r="A27" t="s">
        <v>90</v>
      </c>
      <c r="B27" t="s">
        <v>45</v>
      </c>
      <c r="C27">
        <v>3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7" s="10" t="b">
        <f>OR(LEFT(tb_BOM[[#This Row],[Artikelnummer]],2)="FT",LEFT(tb_BOM[[#This Row],[Artikelnummer]],2)="DT")</f>
        <v>0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7" s="24">
        <f>IF(tb_BOM[[#This Row],[Ist Fertigungsteil]],VLOOKUP(tb_BOM[[#This Row],[Artikelnummer]],tb_Fertigungsteile[],MATCH("Menge Kaufteil",tb_Fertigungsteile[#Headers],0),FALSE),1)*tb_BOM[[#This Row],[Anzahl]]</f>
        <v>3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8" spans="1:10" x14ac:dyDescent="0.25">
      <c r="A28" t="s">
        <v>90</v>
      </c>
      <c r="B28" t="s">
        <v>133</v>
      </c>
      <c r="C28">
        <v>1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8" s="24">
        <f>IF(tb_BOM[[#This Row],[Ist Fertigungsteil]],VLOOKUP(tb_BOM[[#This Row],[Artikelnummer]],tb_Fertigungsteile[],MATCH("Menge Kaufteil",tb_Fertigungsteile[#Headers],0),FALSE),1)*tb_BOM[[#This Row],[Anzahl]]</f>
        <v>1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29" spans="1:10" x14ac:dyDescent="0.25">
      <c r="A29" t="s">
        <v>90</v>
      </c>
      <c r="B29" t="s">
        <v>44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0" spans="1:10" x14ac:dyDescent="0.25">
      <c r="A30" t="s">
        <v>90</v>
      </c>
      <c r="B30" t="s">
        <v>71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1" spans="1:10" x14ac:dyDescent="0.25">
      <c r="A31" t="s">
        <v>90</v>
      </c>
      <c r="B31" t="s">
        <v>72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32" spans="1:10" x14ac:dyDescent="0.25">
      <c r="A32" t="s">
        <v>90</v>
      </c>
      <c r="B32" t="s">
        <v>94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90</v>
      </c>
      <c r="B33" t="s">
        <v>75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90</v>
      </c>
      <c r="B34" t="s">
        <v>80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90</v>
      </c>
      <c r="B35" t="s">
        <v>81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90</v>
      </c>
      <c r="B36" t="s">
        <v>82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90</v>
      </c>
      <c r="B37" t="s">
        <v>83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0.23991999999999999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8.0000000000000002E-3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90</v>
      </c>
      <c r="B38" t="s">
        <v>84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0.23991999999999999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8.0000000000000002E-3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90</v>
      </c>
      <c r="B39" t="s">
        <v>85</v>
      </c>
      <c r="C39">
        <v>1</v>
      </c>
      <c r="D3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3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39" s="10" t="b">
        <f>OR(LEFT(tb_BOM[[#This Row],[Artikelnummer]],2)="FT",LEFT(tb_BOM[[#This Row],[Artikelnummer]],2)="DT")</f>
        <v>1</v>
      </c>
      <c r="G3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9" s="24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0" spans="1:9" x14ac:dyDescent="0.25">
      <c r="A40" t="s">
        <v>90</v>
      </c>
      <c r="B40" t="s">
        <v>86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90</v>
      </c>
      <c r="B41" s="13" t="s">
        <v>96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0.20993000000000001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7.0000000000000001E-3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90</v>
      </c>
      <c r="B42" s="16" t="s">
        <v>220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90</v>
      </c>
      <c r="B43" s="16" t="s">
        <v>221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90</v>
      </c>
      <c r="B44" s="16" t="s">
        <v>222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90</v>
      </c>
      <c r="B45" s="13" t="s">
        <v>223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90</v>
      </c>
      <c r="B46" s="13" t="s">
        <v>227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90</v>
      </c>
      <c r="B47" s="13" t="s">
        <v>228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90</v>
      </c>
      <c r="B48" s="13" t="s">
        <v>231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90</v>
      </c>
      <c r="B49" s="13" t="s">
        <v>210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90</v>
      </c>
      <c r="B50" s="16" t="s">
        <v>243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90</v>
      </c>
      <c r="B51" s="16" t="s">
        <v>233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90</v>
      </c>
      <c r="B52" s="13" t="s">
        <v>218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90</v>
      </c>
      <c r="B53" s="16" t="s">
        <v>234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90</v>
      </c>
      <c r="B54" s="13" t="s">
        <v>235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90</v>
      </c>
      <c r="B55" s="16" t="s">
        <v>239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173</v>
      </c>
      <c r="B56" s="13" t="s">
        <v>169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173</v>
      </c>
      <c r="B57" s="13" t="s">
        <v>171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173</v>
      </c>
      <c r="B58" s="13" t="s">
        <v>154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173</v>
      </c>
      <c r="B59" s="13" t="s">
        <v>158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173</v>
      </c>
      <c r="B60" s="13" t="s">
        <v>163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173</v>
      </c>
      <c r="B61" s="13" t="s">
        <v>183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78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79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208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210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211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212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217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218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110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112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92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260</v>
      </c>
      <c r="C77" s="16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0.28799999999999998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7" s="25">
        <f>IF(tb_BOM[[#This Row],[Ist Fertigungsteil]],VLOOKUP(tb_BOM[[#This Row],[Artikelnummer]],tb_Fertigungsteile[],MATCH("Menge Kaufteil",tb_Fertigungsteile[#Headers],0),FALSE),1)*tb_BOM[[#This Row],[Anzahl]]</f>
        <v>0.09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8" spans="1:14" s="13" customFormat="1" x14ac:dyDescent="0.25">
      <c r="A78" s="13" t="s">
        <v>15</v>
      </c>
      <c r="B78" s="13" t="s">
        <v>100</v>
      </c>
      <c r="C78" s="13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1.01966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8" s="25">
        <f>IF(tb_BOM[[#This Row],[Ist Fertigungsteil]],VLOOKUP(tb_BOM[[#This Row],[Artikelnummer]],tb_Fertigungsteile[],MATCH("Menge Kaufteil",tb_Fertigungsteile[#Headers],0),FALSE),1)*tb_BOM[[#This Row],[Anzahl]]</f>
        <v>3.4000000000000002E-2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79" spans="1:14" x14ac:dyDescent="0.25">
      <c r="A79" t="s">
        <v>15</v>
      </c>
      <c r="B79" t="s">
        <v>103</v>
      </c>
      <c r="C79">
        <v>1</v>
      </c>
      <c r="D7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7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0.20993000000000001</v>
      </c>
      <c r="F79" s="10" t="b">
        <f>OR(LEFT(tb_BOM[[#This Row],[Artikelnummer]],2)="FT",LEFT(tb_BOM[[#This Row],[Artikelnummer]],2)="DT")</f>
        <v>1</v>
      </c>
      <c r="G7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9" s="24">
        <f>IF(tb_BOM[[#This Row],[Ist Fertigungsteil]],VLOOKUP(tb_BOM[[#This Row],[Artikelnummer]],tb_Fertigungsteile[],MATCH("Menge Kaufteil",tb_Fertigungsteile[#Headers],0),FALSE),1)*tb_BOM[[#This Row],[Anzahl]]</f>
        <v>7.0000000000000001E-3</v>
      </c>
      <c r="I7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0" spans="1:14" x14ac:dyDescent="0.25">
      <c r="A80" t="s">
        <v>15</v>
      </c>
      <c r="B80" t="s">
        <v>104</v>
      </c>
      <c r="C80">
        <v>1</v>
      </c>
      <c r="D8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0" s="10" t="b">
        <f>OR(LEFT(tb_BOM[[#This Row],[Artikelnummer]],2)="FT",LEFT(tb_BOM[[#This Row],[Artikelnummer]],2)="DT")</f>
        <v>1</v>
      </c>
      <c r="G8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x14ac:dyDescent="0.25">
      <c r="A81" t="s">
        <v>15</v>
      </c>
      <c r="B81" t="s">
        <v>106</v>
      </c>
      <c r="C81">
        <v>1</v>
      </c>
      <c r="D8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1" s="10" t="b">
        <f>OR(LEFT(tb_BOM[[#This Row],[Artikelnummer]],2)="FT",LEFT(tb_BOM[[#This Row],[Artikelnummer]],2)="DT")</f>
        <v>1</v>
      </c>
      <c r="G8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108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114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3.9E-2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s="13" customFormat="1" x14ac:dyDescent="0.25">
      <c r="A84" s="13" t="s">
        <v>15</v>
      </c>
      <c r="B84" s="13" t="s">
        <v>116</v>
      </c>
      <c r="C84" s="13">
        <v>1</v>
      </c>
      <c r="D8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4" s="14" t="b">
        <f>OR(LEFT(tb_BOM[[#This Row],[Artikelnummer]],2)="FT",LEFT(tb_BOM[[#This Row],[Artikelnummer]],2)="DT")</f>
        <v>1</v>
      </c>
      <c r="G8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s="13" customFormat="1" x14ac:dyDescent="0.25">
      <c r="A85" s="13" t="s">
        <v>15</v>
      </c>
      <c r="B85" s="13" t="s">
        <v>241</v>
      </c>
      <c r="C85" s="16">
        <v>1</v>
      </c>
      <c r="D8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8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85" s="14" t="b">
        <f>OR(LEFT(tb_BOM[[#This Row],[Artikelnummer]],2)="FT",LEFT(tb_BOM[[#This Row],[Artikelnummer]],2)="DT")</f>
        <v>0</v>
      </c>
      <c r="G85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85" s="25">
        <f>IF(tb_BOM[[#This Row],[Ist Fertigungsteil]],VLOOKUP(tb_BOM[[#This Row],[Artikelnummer]],tb_Fertigungsteile[],MATCH("Menge Kaufteil",tb_Fertigungsteile[#Headers],0),FALSE),1)*tb_BOM[[#This Row],[Anzahl]]</f>
        <v>1</v>
      </c>
      <c r="I85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86" spans="1:10" s="13" customFormat="1" x14ac:dyDescent="0.25">
      <c r="A86" s="13" t="s">
        <v>15</v>
      </c>
      <c r="B86" s="13" t="s">
        <v>242</v>
      </c>
      <c r="C86" s="16">
        <v>2</v>
      </c>
      <c r="D8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6" s="14" t="b">
        <f>OR(LEFT(tb_BOM[[#This Row],[Artikelnummer]],2)="FT",LEFT(tb_BOM[[#This Row],[Artikelnummer]],2)="DT")</f>
        <v>0</v>
      </c>
      <c r="G86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6" s="25">
        <f>IF(tb_BOM[[#This Row],[Ist Fertigungsteil]],VLOOKUP(tb_BOM[[#This Row],[Artikelnummer]],tb_Fertigungsteile[],MATCH("Menge Kaufteil",tb_Fertigungsteile[#Headers],0),FALSE),1)*tb_BOM[[#This Row],[Anzahl]]</f>
        <v>2</v>
      </c>
      <c r="I86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6" s="13" t="s">
        <v>259</v>
      </c>
    </row>
    <row r="87" spans="1:10" s="13" customFormat="1" x14ac:dyDescent="0.25">
      <c r="A87" s="13" t="s">
        <v>15</v>
      </c>
      <c r="B87" s="13" t="s">
        <v>212</v>
      </c>
      <c r="C87" s="16">
        <v>2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87" s="14" t="b">
        <f>OR(LEFT(tb_BOM[[#This Row],[Artikelnummer]],2)="FT",LEFT(tb_BOM[[#This Row],[Artikelnummer]],2)="DT")</f>
        <v>0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87" s="25">
        <f>IF(tb_BOM[[#This Row],[Ist Fertigungsteil]],VLOOKUP(tb_BOM[[#This Row],[Artikelnummer]],tb_Fertigungsteile[],MATCH("Menge Kaufteil",tb_Fertigungsteile[#Headers],0),FALSE),1)*tb_BOM[[#This Row],[Anzahl]]</f>
        <v>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87" s="13" t="s">
        <v>259</v>
      </c>
    </row>
    <row r="88" spans="1:10" s="13" customFormat="1" x14ac:dyDescent="0.25">
      <c r="A88" s="13" t="s">
        <v>15</v>
      </c>
      <c r="B88" s="13" t="s">
        <v>217</v>
      </c>
      <c r="C88" s="16">
        <v>2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88" s="25">
        <f>IF(tb_BOM[[#This Row],[Ist Fertigungsteil]],VLOOKUP(tb_BOM[[#This Row],[Artikelnummer]],tb_Fertigungsteile[],MATCH("Menge Kaufteil",tb_Fertigungsteile[#Headers],0),FALSE),1)*tb_BOM[[#This Row],[Anzahl]]</f>
        <v>2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88" s="13" t="s">
        <v>259</v>
      </c>
    </row>
    <row r="89" spans="1:10" s="13" customFormat="1" x14ac:dyDescent="0.25">
      <c r="A89" s="13" t="s">
        <v>15</v>
      </c>
      <c r="B89" s="16" t="s">
        <v>264</v>
      </c>
      <c r="C89" s="16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9" s="16" t="s">
        <v>262</v>
      </c>
    </row>
    <row r="90" spans="1:10" s="13" customFormat="1" x14ac:dyDescent="0.25">
      <c r="A90" s="13" t="s">
        <v>15</v>
      </c>
      <c r="B90" s="13" t="s">
        <v>239</v>
      </c>
      <c r="C90" s="16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  <c r="J90" s="16" t="s">
        <v>262</v>
      </c>
    </row>
    <row r="91" spans="1:10" s="13" customFormat="1" x14ac:dyDescent="0.25">
      <c r="A91" s="13" t="s">
        <v>15</v>
      </c>
      <c r="B91" s="13" t="s">
        <v>254</v>
      </c>
      <c r="C91" s="16">
        <v>4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1" s="25">
        <f>IF(tb_BOM[[#This Row],[Ist Fertigungsteil]],VLOOKUP(tb_BOM[[#This Row],[Artikelnummer]],tb_Fertigungsteile[],MATCH("Menge Kaufteil",tb_Fertigungsteile[#Headers],0),FALSE),1)*tb_BOM[[#This Row],[Anzahl]]</f>
        <v>4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</row>
    <row r="92" spans="1:10" s="13" customFormat="1" x14ac:dyDescent="0.25">
      <c r="A92" s="13" t="s">
        <v>15</v>
      </c>
      <c r="B92" s="13" t="s">
        <v>256</v>
      </c>
      <c r="C92" s="16">
        <v>4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2" s="25">
        <f>IF(tb_BOM[[#This Row],[Ist Fertigungsteil]],VLOOKUP(tb_BOM[[#This Row],[Artikelnummer]],tb_Fertigungsteile[],MATCH("Menge Kaufteil",tb_Fertigungsteile[#Headers],0),FALSE),1)*tb_BOM[[#This Row],[Anzahl]]</f>
        <v>4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</row>
    <row r="93" spans="1:10" s="13" customFormat="1" x14ac:dyDescent="0.25">
      <c r="A93" s="13" t="s">
        <v>15</v>
      </c>
      <c r="B93" s="13" t="s">
        <v>265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</row>
    <row r="94" spans="1:10" s="13" customFormat="1" x14ac:dyDescent="0.25">
      <c r="A94" s="13" t="s">
        <v>15</v>
      </c>
      <c r="B94" s="13" t="s">
        <v>210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95" spans="1:10" s="13" customFormat="1" x14ac:dyDescent="0.25">
      <c r="A95" s="13" t="s">
        <v>15</v>
      </c>
      <c r="B95" s="13" t="s">
        <v>228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96" spans="1:10" s="13" customFormat="1" x14ac:dyDescent="0.25">
      <c r="A96" s="13" t="s">
        <v>15</v>
      </c>
      <c r="B96" s="13" t="s">
        <v>231</v>
      </c>
      <c r="C96" s="16">
        <v>4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96" s="25">
        <f>IF(tb_BOM[[#This Row],[Ist Fertigungsteil]],VLOOKUP(tb_BOM[[#This Row],[Artikelnummer]],tb_Fertigungsteile[],MATCH("Menge Kaufteil",tb_Fertigungsteile[#Headers],0),FALSE),1)*tb_BOM[[#This Row],[Anzahl]]</f>
        <v>4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97" spans="1:9" s="13" customFormat="1" x14ac:dyDescent="0.25">
      <c r="A97" s="13" t="s">
        <v>15</v>
      </c>
      <c r="B97" s="13" t="s">
        <v>218</v>
      </c>
      <c r="C97" s="16">
        <v>2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97" s="25">
        <f>IF(tb_BOM[[#This Row],[Ist Fertigungsteil]],VLOOKUP(tb_BOM[[#This Row],[Artikelnummer]],tb_Fertigungsteile[],MATCH("Menge Kaufteil",tb_Fertigungsteile[#Headers],0),FALSE),1)*tb_BOM[[#This Row],[Anzahl]]</f>
        <v>2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98" spans="1:9" s="13" customFormat="1" x14ac:dyDescent="0.25">
      <c r="A98" s="13" t="s">
        <v>15</v>
      </c>
      <c r="B98" t="s">
        <v>268</v>
      </c>
      <c r="C98" s="16">
        <v>1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7.0000000000000007E-2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8" s="25">
        <f>IF(tb_BOM[[#This Row],[Ist Fertigungsteil]],VLOOKUP(tb_BOM[[#This Row],[Artikelnummer]],tb_Fertigungsteile[],MATCH("Menge Kaufteil",tb_Fertigungsteile[#Headers],0),FALSE),1)*tb_BOM[[#This Row],[Anzahl]]</f>
        <v>1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</row>
    <row r="99" spans="1:9" s="13" customFormat="1" x14ac:dyDescent="0.25">
      <c r="A99" s="13" t="s">
        <v>15</v>
      </c>
      <c r="B99" t="s">
        <v>269</v>
      </c>
      <c r="C99" s="16">
        <v>1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99" s="25">
        <f>IF(tb_BOM[[#This Row],[Ist Fertigungsteil]],VLOOKUP(tb_BOM[[#This Row],[Artikelnummer]],tb_Fertigungsteile[],MATCH("Menge Kaufteil",tb_Fertigungsteile[#Headers],0),FALSE),1)*tb_BOM[[#This Row],[Anzahl]]</f>
        <v>1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</row>
    <row r="100" spans="1:9" x14ac:dyDescent="0.25">
      <c r="A100" t="s">
        <v>177</v>
      </c>
      <c r="B100" t="s">
        <v>119</v>
      </c>
      <c r="C100">
        <v>1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0" s="25">
        <f>IF(tb_BOM[[#This Row],[Ist Fertigungsteil]],VLOOKUP(tb_BOM[[#This Row],[Artikelnummer]],tb_Fertigungsteile[],MATCH("Menge Kaufteil",tb_Fertigungsteile[#Headers],0),FALSE),1)*tb_BOM[[#This Row],[Anzahl]]</f>
        <v>1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1" spans="1:9" x14ac:dyDescent="0.25">
      <c r="A101" t="s">
        <v>177</v>
      </c>
      <c r="B101" t="s">
        <v>121</v>
      </c>
      <c r="C101">
        <v>1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1" s="25">
        <f>IF(tb_BOM[[#This Row],[Ist Fertigungsteil]],VLOOKUP(tb_BOM[[#This Row],[Artikelnummer]],tb_Fertigungsteile[],MATCH("Menge Kaufteil",tb_Fertigungsteile[#Headers],0),FALSE),1)*tb_BOM[[#This Row],[Anzahl]]</f>
        <v>1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2" spans="1:9" x14ac:dyDescent="0.25">
      <c r="A102" t="s">
        <v>177</v>
      </c>
      <c r="B102" t="s">
        <v>123</v>
      </c>
      <c r="C102">
        <v>1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4.8883700000000001</v>
      </c>
      <c r="F102" s="14" t="b">
        <f>OR(LEFT(tb_BOM[[#This Row],[Artikelnummer]],2)="FT",LEFT(tb_BOM[[#This Row],[Artikelnummer]],2)="DT")</f>
        <v>1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2" s="25">
        <f>IF(tb_BOM[[#This Row],[Ist Fertigungsteil]],VLOOKUP(tb_BOM[[#This Row],[Artikelnummer]],tb_Fertigungsteile[],MATCH("Menge Kaufteil",tb_Fertigungsteile[#Headers],0),FALSE),1)*tb_BOM[[#This Row],[Anzahl]]</f>
        <v>0.16300000000000001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3" spans="1:9" x14ac:dyDescent="0.25">
      <c r="A103" t="s">
        <v>177</v>
      </c>
      <c r="B103" t="s">
        <v>125</v>
      </c>
      <c r="C103">
        <v>1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103" s="14" t="b">
        <f>OR(LEFT(tb_BOM[[#This Row],[Artikelnummer]],2)="FT",LEFT(tb_BOM[[#This Row],[Artikelnummer]],2)="DT")</f>
        <v>1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3" s="25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4" spans="1:9" x14ac:dyDescent="0.25">
      <c r="A104" t="s">
        <v>177</v>
      </c>
      <c r="B104" t="s">
        <v>127</v>
      </c>
      <c r="C104">
        <v>1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4" s="14" t="b">
        <f>OR(LEFT(tb_BOM[[#This Row],[Artikelnummer]],2)="FT",LEFT(tb_BOM[[#This Row],[Artikelnummer]],2)="DT")</f>
        <v>1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4" s="25">
        <f>IF(tb_BOM[[#This Row],[Ist Fertigungsteil]],VLOOKUP(tb_BOM[[#This Row],[Artikelnummer]],tb_Fertigungsteile[],MATCH("Menge Kaufteil",tb_Fertigungsteile[#Headers],0),FALSE),1)*tb_BOM[[#This Row],[Anzahl]]</f>
        <v>0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5" spans="1:9" x14ac:dyDescent="0.25">
      <c r="A105" t="s">
        <v>177</v>
      </c>
      <c r="B105" t="s">
        <v>129</v>
      </c>
      <c r="C105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1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5" s="25">
        <f>IF(tb_BOM[[#This Row],[Ist Fertigungsteil]],VLOOKUP(tb_BOM[[#This Row],[Artikelnummer]],tb_Fertigungsteile[],MATCH("Menge Kaufteil",tb_Fertigungsteile[#Headers],0),FALSE),1)*tb_BOM[[#This Row],[Anzahl]]</f>
        <v>0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6" spans="1:9" x14ac:dyDescent="0.25">
      <c r="A106" t="s">
        <v>177</v>
      </c>
      <c r="B106" t="s">
        <v>131</v>
      </c>
      <c r="C10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6" s="14" t="b">
        <f>OR(LEFT(tb_BOM[[#This Row],[Artikelnummer]],2)="FT",LEFT(tb_BOM[[#This Row],[Artikelnummer]],2)="DT")</f>
        <v>1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6" s="25">
        <f>IF(tb_BOM[[#This Row],[Ist Fertigungsteil]],VLOOKUP(tb_BOM[[#This Row],[Artikelnummer]],tb_Fertigungsteile[],MATCH("Menge Kaufteil",tb_Fertigungsteile[#Headers],0),FALSE),1)*tb_BOM[[#This Row],[Anzahl]]</f>
        <v>0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7" spans="1:9" x14ac:dyDescent="0.25">
      <c r="A107" t="s">
        <v>304</v>
      </c>
      <c r="B107" t="s">
        <v>196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08" spans="1:9" x14ac:dyDescent="0.25">
      <c r="A108" t="s">
        <v>304</v>
      </c>
      <c r="B108" t="s">
        <v>198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09" spans="1:9" x14ac:dyDescent="0.25">
      <c r="E109" s="10" t="str">
        <f>IF(OR(LEFT(B109,2)="FT",LEFT(B109,2)="DT"),VLOOKUP(BOM!B109,Fertigungsteile!A:E,2,FALSE),IF(LEFT(B109,2)="KT",VLOOKUP(BOM!B109,Kaufteile!A:E,2,FALSE),""))</f>
        <v/>
      </c>
      <c r="F109" s="11" t="str">
        <f>IF(OR(LEFT(B109,2)="FT",LEFT(B109,2)="DT"),VLOOKUP(BOM!B109,Fertigungsteile!A:F,6,FALSE)*C109,IF(LEFT(B109,2)="KT",VLOOKUP(BOM!B109,Kaufteile!A:I,9,FALSE)*C109,""))</f>
        <v/>
      </c>
    </row>
    <row r="110" spans="1:9" x14ac:dyDescent="0.25">
      <c r="E110" s="10" t="str">
        <f>IF(OR(LEFT(B110,2)="FT",LEFT(B110,2)="DT"),VLOOKUP(BOM!B110,Fertigungsteile!A:E,2,FALSE),IF(LEFT(B110,2)="KT",VLOOKUP(BOM!B110,Kaufteile!A:E,2,FALSE),""))</f>
        <v/>
      </c>
      <c r="F110" s="11" t="str">
        <f>IF(OR(LEFT(B110,2)="FT",LEFT(B110,2)="DT"),VLOOKUP(BOM!B110,Fertigungsteile!A:F,6,FALSE)*C110,IF(LEFT(B110,2)="KT",VLOOKUP(BOM!B110,Kaufteile!A:I,9,FALSE)*C110,""))</f>
        <v/>
      </c>
    </row>
    <row r="111" spans="1:9" x14ac:dyDescent="0.25">
      <c r="E111" s="10" t="str">
        <f>IF(OR(LEFT(B111,2)="FT",LEFT(B111,2)="DT"),VLOOKUP(BOM!B111,Fertigungsteile!A:E,2,FALSE),IF(LEFT(B111,2)="KT",VLOOKUP(BOM!B111,Kaufteile!A:E,2,FALSE),""))</f>
        <v/>
      </c>
      <c r="F111" s="11" t="str">
        <f>IF(OR(LEFT(B111,2)="FT",LEFT(B111,2)="DT"),VLOOKUP(BOM!B111,Fertigungsteile!A:F,6,FALSE)*C111,IF(LEFT(B111,2)="KT",VLOOKUP(BOM!B111,Kaufteile!A:I,9,FALSE)*C111,""))</f>
        <v/>
      </c>
    </row>
    <row r="112" spans="1:9" x14ac:dyDescent="0.25">
      <c r="E112" s="10" t="str">
        <f>IF(OR(LEFT(B112,2)="FT",LEFT(B112,2)="DT"),VLOOKUP(BOM!B112,Fertigungsteile!A:E,2,FALSE),IF(LEFT(B112,2)="KT",VLOOKUP(BOM!B112,Kaufteile!A:E,2,FALSE),""))</f>
        <v/>
      </c>
      <c r="F112" s="11" t="str">
        <f>IF(OR(LEFT(B112,2)="FT",LEFT(B112,2)="DT"),VLOOKUP(BOM!B112,Fertigungsteile!A:F,6,FALSE)*C112,IF(LEFT(B112,2)="KT",VLOOKUP(BOM!B112,Kaufteile!A:I,9,FALSE)*C112,""))</f>
        <v/>
      </c>
    </row>
    <row r="113" spans="5:6" x14ac:dyDescent="0.25">
      <c r="E113" s="10" t="str">
        <f>IF(OR(LEFT(B113,2)="FT",LEFT(B113,2)="DT"),VLOOKUP(BOM!B113,Fertigungsteile!A:E,2,FALSE),IF(LEFT(B113,2)="KT",VLOOKUP(BOM!B113,Kaufteile!A:E,2,FALSE),""))</f>
        <v/>
      </c>
      <c r="F113" s="11" t="str">
        <f>IF(OR(LEFT(B113,2)="FT",LEFT(B113,2)="DT"),VLOOKUP(BOM!B113,Fertigungsteile!A:F,6,FALSE)*C113,IF(LEFT(B113,2)="KT",VLOOKUP(BOM!B113,Kaufteile!A:I,9,FALSE)*C113,""))</f>
        <v/>
      </c>
    </row>
    <row r="114" spans="5:6" x14ac:dyDescent="0.25">
      <c r="E114" s="10" t="str">
        <f>IF(OR(LEFT(B114,2)="FT",LEFT(B114,2)="DT"),VLOOKUP(BOM!B114,Fertigungsteile!A:E,2,FALSE),IF(LEFT(B114,2)="KT",VLOOKUP(BOM!B114,Kaufteile!A:E,2,FALSE),""))</f>
        <v/>
      </c>
      <c r="F114" s="11" t="str">
        <f>IF(OR(LEFT(B114,2)="FT",LEFT(B114,2)="DT"),VLOOKUP(BOM!B114,Fertigungsteile!A:F,6,FALSE)*C114,IF(LEFT(B114,2)="KT",VLOOKUP(BOM!B114,Kaufteile!A:I,9,FALSE)*C114,""))</f>
        <v/>
      </c>
    </row>
    <row r="115" spans="5:6" x14ac:dyDescent="0.25">
      <c r="E115" s="10" t="str">
        <f>IF(OR(LEFT(B115,2)="FT",LEFT(B115,2)="DT"),VLOOKUP(BOM!B115,Fertigungsteile!A:E,2,FALSE),IF(LEFT(B115,2)="KT",VLOOKUP(BOM!B115,Kaufteile!A:E,2,FALSE),""))</f>
        <v/>
      </c>
      <c r="F115" s="11" t="str">
        <f>IF(OR(LEFT(B115,2)="FT",LEFT(B115,2)="DT"),VLOOKUP(BOM!B115,Fertigungsteile!A:F,6,FALSE)*C115,IF(LEFT(B115,2)="KT",VLOOKUP(BOM!B115,Kaufteile!A:I,9,FALSE)*C115,""))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I9" sqref="I9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275</v>
      </c>
      <c r="B3" s="32" t="s">
        <v>277</v>
      </c>
      <c r="D3" s="21" t="s">
        <v>275</v>
      </c>
      <c r="E3" t="s">
        <v>277</v>
      </c>
      <c r="F3" s="23" t="s">
        <v>279</v>
      </c>
      <c r="H3" s="21" t="s">
        <v>275</v>
      </c>
      <c r="I3" t="s">
        <v>301</v>
      </c>
    </row>
    <row r="4" spans="1:9" x14ac:dyDescent="0.25">
      <c r="A4" s="22" t="s">
        <v>298</v>
      </c>
      <c r="B4" s="32">
        <v>36.008000000000003</v>
      </c>
      <c r="D4" s="22" t="s">
        <v>199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91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280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202</v>
      </c>
      <c r="B8" s="32">
        <v>8.44</v>
      </c>
      <c r="D8" s="22" t="s">
        <v>248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138</v>
      </c>
      <c r="B9" s="32">
        <v>10.332342424242425</v>
      </c>
      <c r="D9" s="22" t="s">
        <v>263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236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175</v>
      </c>
      <c r="B11" s="32">
        <v>20.5</v>
      </c>
      <c r="D11" s="22" t="s">
        <v>238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143</v>
      </c>
      <c r="B12" s="32">
        <v>20.45318</v>
      </c>
      <c r="D12" s="22" t="s">
        <v>237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156</v>
      </c>
      <c r="B13" s="32">
        <v>126.46999999999998</v>
      </c>
      <c r="D13" s="22" t="s">
        <v>229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255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276</v>
      </c>
      <c r="B15" s="32">
        <v>348.99274909090911</v>
      </c>
      <c r="D15" s="22" t="s">
        <v>230</v>
      </c>
      <c r="E15" s="23">
        <v>0.15049999999999997</v>
      </c>
      <c r="F15" s="23">
        <v>7</v>
      </c>
      <c r="H15" s="22" t="s">
        <v>71</v>
      </c>
      <c r="I15" s="23">
        <v>1</v>
      </c>
    </row>
    <row r="16" spans="1:9" x14ac:dyDescent="0.25">
      <c r="D16" s="22" t="s">
        <v>266</v>
      </c>
      <c r="E16" s="23">
        <v>5.7599999999999998E-2</v>
      </c>
      <c r="F16" s="23">
        <v>2</v>
      </c>
      <c r="H16" s="22" t="s">
        <v>72</v>
      </c>
      <c r="I16" s="23">
        <v>1</v>
      </c>
    </row>
    <row r="17" spans="4:9" x14ac:dyDescent="0.25">
      <c r="D17" s="22" t="s">
        <v>209</v>
      </c>
      <c r="E17" s="23">
        <v>1.6800000000000002</v>
      </c>
      <c r="F17" s="23">
        <v>24</v>
      </c>
      <c r="H17" s="22" t="s">
        <v>73</v>
      </c>
      <c r="I17" s="23">
        <v>0.1</v>
      </c>
    </row>
    <row r="18" spans="4:9" x14ac:dyDescent="0.25">
      <c r="D18" s="22" t="s">
        <v>219</v>
      </c>
      <c r="E18" s="23">
        <v>0.79999999999999993</v>
      </c>
      <c r="F18" s="23">
        <v>20</v>
      </c>
      <c r="H18" s="22" t="s">
        <v>92</v>
      </c>
      <c r="I18" s="23">
        <v>1</v>
      </c>
    </row>
    <row r="19" spans="4:9" x14ac:dyDescent="0.25">
      <c r="D19" s="22" t="s">
        <v>247</v>
      </c>
      <c r="E19" s="23">
        <v>0.17549999999999999</v>
      </c>
      <c r="F19" s="23">
        <v>5</v>
      </c>
      <c r="H19" s="22" t="s">
        <v>94</v>
      </c>
      <c r="I19" s="23">
        <v>1</v>
      </c>
    </row>
    <row r="20" spans="4:9" x14ac:dyDescent="0.25">
      <c r="D20" s="22" t="s">
        <v>214</v>
      </c>
      <c r="E20" s="23">
        <v>0.99983999999999984</v>
      </c>
      <c r="F20" s="23">
        <v>24</v>
      </c>
      <c r="H20" s="22" t="s">
        <v>110</v>
      </c>
      <c r="I20" s="23">
        <v>1</v>
      </c>
    </row>
    <row r="21" spans="4:9" x14ac:dyDescent="0.25">
      <c r="D21" s="22" t="s">
        <v>251</v>
      </c>
      <c r="E21" s="23">
        <v>0.35983999999999999</v>
      </c>
      <c r="F21" s="23">
        <v>8</v>
      </c>
      <c r="H21" s="22" t="s">
        <v>112</v>
      </c>
      <c r="I21" s="23">
        <v>2</v>
      </c>
    </row>
    <row r="22" spans="4:9" x14ac:dyDescent="0.25">
      <c r="D22" s="22" t="s">
        <v>224</v>
      </c>
      <c r="E22" s="23">
        <v>0.20921999999999999</v>
      </c>
      <c r="F22" s="23">
        <v>3</v>
      </c>
      <c r="H22" s="22" t="s">
        <v>119</v>
      </c>
      <c r="I22" s="23">
        <v>1</v>
      </c>
    </row>
    <row r="23" spans="4:9" x14ac:dyDescent="0.25">
      <c r="D23" s="22" t="s">
        <v>188</v>
      </c>
      <c r="E23" s="23">
        <v>0</v>
      </c>
      <c r="F23" s="23">
        <v>0</v>
      </c>
      <c r="H23" s="22" t="s">
        <v>121</v>
      </c>
      <c r="I23" s="23">
        <v>1</v>
      </c>
    </row>
    <row r="24" spans="4:9" x14ac:dyDescent="0.25">
      <c r="D24" s="22" t="s">
        <v>200</v>
      </c>
      <c r="E24" s="23">
        <v>8.44</v>
      </c>
      <c r="F24" s="23">
        <v>1</v>
      </c>
      <c r="H24" s="22" t="s">
        <v>133</v>
      </c>
      <c r="I24" s="23">
        <v>1</v>
      </c>
    </row>
    <row r="25" spans="4:9" x14ac:dyDescent="0.25">
      <c r="D25" s="22" t="s">
        <v>134</v>
      </c>
      <c r="E25" s="23">
        <v>4.93</v>
      </c>
      <c r="F25" s="23">
        <v>1</v>
      </c>
      <c r="H25" s="22" t="s">
        <v>154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158</v>
      </c>
      <c r="I26" s="23">
        <v>1</v>
      </c>
    </row>
    <row r="27" spans="4:9" x14ac:dyDescent="0.25">
      <c r="D27" s="22" t="s">
        <v>246</v>
      </c>
      <c r="E27" s="23">
        <v>0.35069999999999996</v>
      </c>
      <c r="F27" s="23">
        <v>7</v>
      </c>
      <c r="H27" s="22" t="s">
        <v>163</v>
      </c>
      <c r="I27" s="23">
        <v>1</v>
      </c>
    </row>
    <row r="28" spans="4:9" x14ac:dyDescent="0.25">
      <c r="D28" s="22" t="s">
        <v>288</v>
      </c>
      <c r="E28" s="23">
        <v>1.4160000000000001E-2</v>
      </c>
      <c r="F28" s="23">
        <v>1</v>
      </c>
      <c r="H28" s="22" t="s">
        <v>174</v>
      </c>
      <c r="I28" s="23">
        <v>1</v>
      </c>
    </row>
    <row r="29" spans="4:9" x14ac:dyDescent="0.25">
      <c r="D29" s="22" t="s">
        <v>293</v>
      </c>
      <c r="E29" s="23">
        <v>7.0000000000000007E-2</v>
      </c>
      <c r="F29" s="23">
        <v>1</v>
      </c>
      <c r="H29" s="22" t="s">
        <v>178</v>
      </c>
      <c r="I29" s="23">
        <v>1</v>
      </c>
    </row>
    <row r="30" spans="4:9" x14ac:dyDescent="0.25">
      <c r="D30" s="22" t="s">
        <v>295</v>
      </c>
      <c r="E30" s="23">
        <v>1.8200000000000003</v>
      </c>
      <c r="F30" s="23">
        <v>26</v>
      </c>
      <c r="H30" s="22" t="s">
        <v>183</v>
      </c>
      <c r="I30" s="23">
        <v>1</v>
      </c>
    </row>
    <row r="31" spans="4:9" x14ac:dyDescent="0.25">
      <c r="D31" s="22" t="s">
        <v>111</v>
      </c>
      <c r="E31" s="23">
        <v>5.7812333333333337</v>
      </c>
      <c r="F31" s="23">
        <v>1</v>
      </c>
      <c r="H31" s="22" t="s">
        <v>196</v>
      </c>
      <c r="I31" s="23">
        <v>1</v>
      </c>
    </row>
    <row r="32" spans="4:9" x14ac:dyDescent="0.25">
      <c r="D32" s="22" t="s">
        <v>113</v>
      </c>
      <c r="E32" s="23">
        <v>4.5511090909090912</v>
      </c>
      <c r="F32" s="23">
        <v>2</v>
      </c>
      <c r="H32" s="22" t="s">
        <v>198</v>
      </c>
      <c r="I32" s="23">
        <v>1</v>
      </c>
    </row>
    <row r="33" spans="4:9" x14ac:dyDescent="0.25">
      <c r="D33" s="22" t="s">
        <v>226</v>
      </c>
      <c r="E33" s="23">
        <v>2.0820000000000002E-2</v>
      </c>
      <c r="F33" s="23">
        <v>1</v>
      </c>
      <c r="H33" s="22" t="s">
        <v>208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210</v>
      </c>
      <c r="I34" s="23">
        <v>43</v>
      </c>
    </row>
    <row r="35" spans="4:9" x14ac:dyDescent="0.25">
      <c r="D35" s="22" t="s">
        <v>296</v>
      </c>
      <c r="E35" s="23">
        <v>2.66</v>
      </c>
      <c r="F35" s="23">
        <v>1</v>
      </c>
      <c r="H35" s="22" t="s">
        <v>211</v>
      </c>
      <c r="I35" s="23">
        <v>24</v>
      </c>
    </row>
    <row r="36" spans="4:9" x14ac:dyDescent="0.25">
      <c r="D36" s="22" t="s">
        <v>197</v>
      </c>
      <c r="E36" s="23">
        <v>25</v>
      </c>
      <c r="F36" s="23">
        <v>1</v>
      </c>
      <c r="H36" s="22" t="s">
        <v>212</v>
      </c>
      <c r="I36" s="23">
        <v>29</v>
      </c>
    </row>
    <row r="37" spans="4:9" x14ac:dyDescent="0.25">
      <c r="D37" s="22" t="s">
        <v>257</v>
      </c>
      <c r="E37" s="23">
        <v>6.4320000000000002E-2</v>
      </c>
      <c r="F37" s="23">
        <v>6</v>
      </c>
      <c r="H37" s="22" t="s">
        <v>213</v>
      </c>
      <c r="I37" s="23">
        <v>3</v>
      </c>
    </row>
    <row r="38" spans="4:9" x14ac:dyDescent="0.25">
      <c r="D38" s="22" t="s">
        <v>267</v>
      </c>
      <c r="E38" s="23">
        <v>0.39904000000000001</v>
      </c>
      <c r="F38" s="23">
        <v>43</v>
      </c>
      <c r="H38" s="22" t="s">
        <v>217</v>
      </c>
      <c r="I38" s="23">
        <v>26</v>
      </c>
    </row>
    <row r="39" spans="4:9" x14ac:dyDescent="0.25">
      <c r="D39" s="22" t="s">
        <v>258</v>
      </c>
      <c r="E39" s="23">
        <v>9.2099999999999987E-2</v>
      </c>
      <c r="F39" s="23">
        <v>6</v>
      </c>
      <c r="H39" s="22" t="s">
        <v>218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220</v>
      </c>
      <c r="I40" s="23">
        <v>3</v>
      </c>
    </row>
    <row r="41" spans="4:9" x14ac:dyDescent="0.25">
      <c r="D41" s="22" t="s">
        <v>164</v>
      </c>
      <c r="E41" s="23">
        <v>7.99</v>
      </c>
      <c r="F41" s="23">
        <v>1</v>
      </c>
      <c r="H41" s="22" t="s">
        <v>221</v>
      </c>
      <c r="I41" s="23">
        <v>6</v>
      </c>
    </row>
    <row r="42" spans="4:9" x14ac:dyDescent="0.25">
      <c r="D42" s="22" t="s">
        <v>240</v>
      </c>
      <c r="E42" s="23">
        <v>0.6</v>
      </c>
      <c r="F42" s="23">
        <v>4</v>
      </c>
      <c r="H42" s="22" t="s">
        <v>222</v>
      </c>
      <c r="I42" s="23">
        <v>14</v>
      </c>
    </row>
    <row r="43" spans="4:9" x14ac:dyDescent="0.25">
      <c r="D43" s="22" t="s">
        <v>216</v>
      </c>
      <c r="E43" s="23">
        <v>0.44999999999999996</v>
      </c>
      <c r="F43" s="23">
        <v>3</v>
      </c>
      <c r="H43" s="22" t="s">
        <v>223</v>
      </c>
      <c r="I43" s="23">
        <v>1</v>
      </c>
    </row>
    <row r="44" spans="4:9" x14ac:dyDescent="0.25">
      <c r="D44" s="22" t="s">
        <v>253</v>
      </c>
      <c r="E44" s="23">
        <v>1.2</v>
      </c>
      <c r="F44" s="23">
        <v>8</v>
      </c>
      <c r="H44" s="22" t="s">
        <v>227</v>
      </c>
      <c r="I44" s="23">
        <v>1</v>
      </c>
    </row>
    <row r="45" spans="4:9" x14ac:dyDescent="0.25">
      <c r="D45" s="22" t="s">
        <v>179</v>
      </c>
      <c r="E45" s="23">
        <v>0.72750000000000004</v>
      </c>
      <c r="F45" s="23">
        <v>1</v>
      </c>
      <c r="H45" s="22" t="s">
        <v>228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231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233</v>
      </c>
      <c r="I47" s="23">
        <v>8</v>
      </c>
    </row>
    <row r="48" spans="4:9" x14ac:dyDescent="0.25">
      <c r="D48" s="22" t="s">
        <v>155</v>
      </c>
      <c r="E48" s="23">
        <v>39.19</v>
      </c>
      <c r="F48" s="23">
        <v>1</v>
      </c>
      <c r="H48" s="22" t="s">
        <v>234</v>
      </c>
      <c r="I48" s="23">
        <v>3</v>
      </c>
    </row>
    <row r="49" spans="4:9" x14ac:dyDescent="0.25">
      <c r="D49" s="22" t="s">
        <v>297</v>
      </c>
      <c r="E49" s="23">
        <v>0.22200000000000003</v>
      </c>
      <c r="F49" s="23">
        <v>1</v>
      </c>
      <c r="H49" s="22" t="s">
        <v>235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239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241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242</v>
      </c>
      <c r="I52" s="23">
        <v>5</v>
      </c>
    </row>
    <row r="53" spans="4:9" x14ac:dyDescent="0.25">
      <c r="D53" s="22" t="s">
        <v>184</v>
      </c>
      <c r="E53" s="23">
        <v>7.3</v>
      </c>
      <c r="F53" s="23">
        <v>1</v>
      </c>
      <c r="H53" s="22" t="s">
        <v>243</v>
      </c>
      <c r="I53" s="23">
        <v>2</v>
      </c>
    </row>
    <row r="54" spans="4:9" x14ac:dyDescent="0.25">
      <c r="D54" s="22" t="s">
        <v>122</v>
      </c>
      <c r="E54" s="23">
        <v>4.0724999999999998</v>
      </c>
      <c r="F54" s="23">
        <v>1</v>
      </c>
      <c r="H54" s="22" t="s">
        <v>244</v>
      </c>
      <c r="I54" s="23">
        <v>8</v>
      </c>
    </row>
    <row r="55" spans="4:9" x14ac:dyDescent="0.25">
      <c r="D55" s="22" t="s">
        <v>120</v>
      </c>
      <c r="E55" s="23">
        <v>1.5589999999999999</v>
      </c>
      <c r="F55" s="23">
        <v>1</v>
      </c>
      <c r="H55" s="22" t="s">
        <v>252</v>
      </c>
      <c r="I55" s="23">
        <v>8</v>
      </c>
    </row>
    <row r="56" spans="4:9" x14ac:dyDescent="0.25">
      <c r="D56" s="22" t="s">
        <v>160</v>
      </c>
      <c r="E56" s="23">
        <v>71.989999999999995</v>
      </c>
      <c r="F56" s="23">
        <v>1</v>
      </c>
      <c r="H56" s="22" t="s">
        <v>254</v>
      </c>
      <c r="I56" s="23">
        <v>6</v>
      </c>
    </row>
    <row r="57" spans="4:9" x14ac:dyDescent="0.25">
      <c r="D57" s="22" t="s">
        <v>232</v>
      </c>
      <c r="E57" s="23">
        <v>3.6159999999999998E-2</v>
      </c>
      <c r="F57" s="23">
        <v>8</v>
      </c>
      <c r="H57" s="22" t="s">
        <v>256</v>
      </c>
      <c r="I57" s="23">
        <v>6</v>
      </c>
    </row>
    <row r="58" spans="4:9" x14ac:dyDescent="0.25">
      <c r="D58" s="22" t="s">
        <v>215</v>
      </c>
      <c r="E58" s="23">
        <v>0.15863000000000002</v>
      </c>
      <c r="F58" s="23">
        <v>29</v>
      </c>
      <c r="H58" s="22" t="s">
        <v>264</v>
      </c>
      <c r="I58" s="23">
        <v>2</v>
      </c>
    </row>
    <row r="59" spans="4:9" x14ac:dyDescent="0.25">
      <c r="D59" s="22" t="s">
        <v>225</v>
      </c>
      <c r="E59" s="23">
        <v>9.8280000000000006E-2</v>
      </c>
      <c r="F59" s="23">
        <v>14</v>
      </c>
      <c r="H59" s="22" t="s">
        <v>265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268</v>
      </c>
      <c r="I60" s="23">
        <v>1</v>
      </c>
    </row>
    <row r="61" spans="4:9" x14ac:dyDescent="0.25">
      <c r="D61" s="22" t="s">
        <v>135</v>
      </c>
      <c r="E61" s="23">
        <v>1.89</v>
      </c>
      <c r="F61" s="23">
        <v>1</v>
      </c>
      <c r="H61" s="22" t="s">
        <v>269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187</v>
      </c>
      <c r="I62" s="23">
        <v>0</v>
      </c>
    </row>
    <row r="63" spans="4:9" x14ac:dyDescent="0.25">
      <c r="D63" s="22" t="s">
        <v>276</v>
      </c>
      <c r="E63" s="23">
        <v>348.99274909090911</v>
      </c>
      <c r="F63" s="23">
        <v>319.82199999999995</v>
      </c>
      <c r="H63" s="22" t="s">
        <v>276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topLeftCell="A16" workbookViewId="0">
      <selection activeCell="H12" sqref="H12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9" max="9" width="12.85546875" bestFit="1" customWidth="1"/>
  </cols>
  <sheetData>
    <row r="1" spans="2:9" s="6" customFormat="1" ht="30" x14ac:dyDescent="0.25">
      <c r="B1" s="6" t="s">
        <v>271</v>
      </c>
      <c r="C1" s="35" t="s">
        <v>272</v>
      </c>
      <c r="D1" s="6" t="s">
        <v>302</v>
      </c>
      <c r="E1" s="6" t="s">
        <v>303</v>
      </c>
      <c r="F1" s="6" t="s">
        <v>190</v>
      </c>
      <c r="G1" s="6" t="s">
        <v>191</v>
      </c>
      <c r="H1" s="35" t="s">
        <v>305</v>
      </c>
      <c r="I1" s="6" t="s">
        <v>300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192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195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194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</v>
      </c>
      <c r="I8" t="s">
        <v>193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</v>
      </c>
      <c r="I9" t="s">
        <v>193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71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72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73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92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94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110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112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119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121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133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154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192</v>
      </c>
    </row>
    <row r="24" spans="2:9" x14ac:dyDescent="0.25">
      <c r="B24" t="s">
        <v>158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192</v>
      </c>
    </row>
    <row r="25" spans="2:9" x14ac:dyDescent="0.25">
      <c r="B25" t="s">
        <v>163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192</v>
      </c>
    </row>
    <row r="26" spans="2:9" x14ac:dyDescent="0.25">
      <c r="B26" t="s">
        <v>174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0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  <c r="I26" t="s">
        <v>193</v>
      </c>
    </row>
    <row r="27" spans="2:9" x14ac:dyDescent="0.25">
      <c r="B27" t="s">
        <v>178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183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192</v>
      </c>
    </row>
    <row r="29" spans="2:9" x14ac:dyDescent="0.25">
      <c r="B29" t="s">
        <v>196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30" spans="2:9" x14ac:dyDescent="0.25">
      <c r="B30" t="s">
        <v>198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208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210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211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212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213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217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218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220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221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222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223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227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228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231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233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234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235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239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241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242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243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244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252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254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256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264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265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268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269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187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5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8693D06-8CDD-405C-B2F6-C9AE06B4952E}">
  <ds:schemaRefs/>
</ds:datastoreItem>
</file>

<file path=customXml/itemProps2.xml><?xml version="1.0" encoding="utf-8"?>
<ds:datastoreItem xmlns:ds="http://schemas.openxmlformats.org/officeDocument/2006/customXml" ds:itemID="{6F072AE0-A58B-4A84-9581-8A5604645C60}">
  <ds:schemaRefs/>
</ds:datastoreItem>
</file>

<file path=customXml/itemProps3.xml><?xml version="1.0" encoding="utf-8"?>
<ds:datastoreItem xmlns:ds="http://schemas.openxmlformats.org/officeDocument/2006/customXml" ds:itemID="{BBCF7B2B-3A56-4A4E-9E26-27C049931F27}">
  <ds:schemaRefs/>
</ds:datastoreItem>
</file>

<file path=customXml/itemProps4.xml><?xml version="1.0" encoding="utf-8"?>
<ds:datastoreItem xmlns:ds="http://schemas.openxmlformats.org/officeDocument/2006/customXml" ds:itemID="{79451B4B-147E-49E7-ACFD-6FECEDBF56EE}">
  <ds:schemaRefs/>
</ds:datastoreItem>
</file>

<file path=customXml/itemProps5.xml><?xml version="1.0" encoding="utf-8"?>
<ds:datastoreItem xmlns:ds="http://schemas.openxmlformats.org/officeDocument/2006/customXml" ds:itemID="{F2676506-0625-49E3-819D-1C878C17B9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Alakazam</cp:lastModifiedBy>
  <dcterms:created xsi:type="dcterms:W3CDTF">2015-06-05T18:19:34Z</dcterms:created>
  <dcterms:modified xsi:type="dcterms:W3CDTF">2020-06-05T16:10:53Z</dcterms:modified>
</cp:coreProperties>
</file>