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Hallo\Github\BarBot4\CAD\"/>
    </mc:Choice>
  </mc:AlternateContent>
  <xr:revisionPtr revIDLastSave="0" documentId="13_ncr:1_{3628C55D-12AA-4EF4-B62C-8A9CB560BCB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Kaufteile" sheetId="1" r:id="rId1"/>
    <sheet name="Fertigungsteile" sheetId="3" r:id="rId2"/>
    <sheet name="BOM" sheetId="4" r:id="rId3"/>
    <sheet name="Auswertung" sheetId="7" r:id="rId4"/>
    <sheet name="Bestellungen" sheetId="8" r:id="rId5"/>
  </sheets>
  <definedNames>
    <definedName name="_xlcn.WorksheetConnection_BOMBarBot4.xlsxtb_BOM1" hidden="1">tb_BOM[]</definedName>
    <definedName name="_xlcn.WorksheetConnection_BOMBarBot4.xlsxtb_Fertigungsteile1" hidden="1">tb_Fertigungsteile[]</definedName>
    <definedName name="_xlcn.WorksheetConnection_BOMBarBot4.xlsxtb_Kaufteile1" hidden="1">tb_Kaufteile[]</definedName>
  </definedNames>
  <calcPr calcId="181029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_BOM" name="tb_BOM" connection="WorksheetConnection_BOM BarBot 4.xlsx!tb_BOM"/>
          <x15:modelTable id="tb_Kaufteile" name="tb_Kaufteile" connection="WorksheetConnection_BOM BarBot 4.xlsx!tb_Kaufteile"/>
          <x15:modelTable id="tb_Fertigungsteile" name="tb_Fertigungsteile" connection="WorksheetConnection_BOM BarBot 4.xlsx!tb_Fertigungsteile"/>
        </x15:modelTables>
        <x15:modelRelationships>
          <x15:modelRelationship fromTable="tb_BOM" fromColumn="Artikelnummer Kaufteil" toTable="tb_Kaufteile" toColumn="Artikelnummer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3" l="1"/>
  <c r="F13" i="3"/>
  <c r="I64" i="1"/>
  <c r="I62" i="1" l="1"/>
  <c r="I63" i="1"/>
  <c r="I61" i="1"/>
  <c r="D34" i="3" l="1"/>
  <c r="F34" i="3"/>
  <c r="D12" i="3" l="1"/>
  <c r="I27" i="1" l="1"/>
  <c r="E16" i="3" l="1"/>
  <c r="F96" i="4"/>
  <c r="D96" i="4" s="1"/>
  <c r="F97" i="4"/>
  <c r="D97" i="4" s="1"/>
  <c r="F98" i="4"/>
  <c r="H98" i="4" s="1"/>
  <c r="F99" i="4"/>
  <c r="D99" i="4" s="1"/>
  <c r="F100" i="4"/>
  <c r="G100" i="4" s="1"/>
  <c r="F101" i="4"/>
  <c r="G101" i="4" s="1"/>
  <c r="F102" i="4"/>
  <c r="D102" i="4" s="1"/>
  <c r="F103" i="4"/>
  <c r="D103" i="4" s="1"/>
  <c r="F104" i="4"/>
  <c r="D104" i="4" s="1"/>
  <c r="F105" i="4"/>
  <c r="H105" i="4" s="1"/>
  <c r="F106" i="4"/>
  <c r="F107" i="4"/>
  <c r="D107" i="4" s="1"/>
  <c r="F108" i="4"/>
  <c r="G108" i="4" s="1"/>
  <c r="D3" i="8"/>
  <c r="D19" i="8"/>
  <c r="D35" i="8"/>
  <c r="D51" i="8"/>
  <c r="D25" i="8"/>
  <c r="D59" i="8"/>
  <c r="D14" i="8"/>
  <c r="D16" i="8"/>
  <c r="D4" i="8"/>
  <c r="D20" i="8"/>
  <c r="D36" i="8"/>
  <c r="D52" i="8"/>
  <c r="D26" i="8"/>
  <c r="D46" i="8"/>
  <c r="D18" i="8"/>
  <c r="D5" i="8"/>
  <c r="D21" i="8"/>
  <c r="D37" i="8"/>
  <c r="D53" i="8"/>
  <c r="D54" i="8"/>
  <c r="D42" i="8"/>
  <c r="D60" i="8"/>
  <c r="D33" i="8"/>
  <c r="D6" i="8"/>
  <c r="D22" i="8"/>
  <c r="D38" i="8"/>
  <c r="D57" i="8"/>
  <c r="D44" i="8"/>
  <c r="D48" i="8"/>
  <c r="D7" i="8"/>
  <c r="D23" i="8"/>
  <c r="D39" i="8"/>
  <c r="D55" i="8"/>
  <c r="D56" i="8"/>
  <c r="D43" i="8"/>
  <c r="D45" i="8"/>
  <c r="D47" i="8"/>
  <c r="D34" i="8"/>
  <c r="D8" i="8"/>
  <c r="D24" i="8"/>
  <c r="D40" i="8"/>
  <c r="D41" i="8"/>
  <c r="D58" i="8"/>
  <c r="D29" i="8"/>
  <c r="D31" i="8"/>
  <c r="D50" i="8"/>
  <c r="D9" i="8"/>
  <c r="D28" i="8"/>
  <c r="D17" i="8"/>
  <c r="D10" i="8"/>
  <c r="D15" i="8"/>
  <c r="D11" i="8"/>
  <c r="D27" i="8"/>
  <c r="D12" i="8"/>
  <c r="D49" i="8"/>
  <c r="D13" i="8"/>
  <c r="D32" i="8"/>
  <c r="D30" i="8"/>
  <c r="D2" i="8"/>
  <c r="D101" i="4" l="1"/>
  <c r="G103" i="4"/>
  <c r="H103" i="4"/>
  <c r="E2" i="8"/>
  <c r="H2" i="8" s="1"/>
  <c r="E30" i="8"/>
  <c r="H30" i="8" s="1"/>
  <c r="E32" i="8"/>
  <c r="H32" i="8" s="1"/>
  <c r="E13" i="8"/>
  <c r="H13" i="8" s="1"/>
  <c r="E49" i="8"/>
  <c r="H49" i="8" s="1"/>
  <c r="E12" i="8"/>
  <c r="H12" i="8" s="1"/>
  <c r="E27" i="8"/>
  <c r="H27" i="8" s="1"/>
  <c r="E11" i="8"/>
  <c r="H11" i="8" s="1"/>
  <c r="E15" i="8"/>
  <c r="H15" i="8" s="1"/>
  <c r="E10" i="8"/>
  <c r="H10" i="8" s="1"/>
  <c r="E17" i="8"/>
  <c r="H17" i="8" s="1"/>
  <c r="E28" i="8"/>
  <c r="H28" i="8" s="1"/>
  <c r="E9" i="8"/>
  <c r="E50" i="8"/>
  <c r="H50" i="8" s="1"/>
  <c r="E31" i="8"/>
  <c r="H31" i="8" s="1"/>
  <c r="E29" i="8"/>
  <c r="H29" i="8" s="1"/>
  <c r="E58" i="8"/>
  <c r="H58" i="8" s="1"/>
  <c r="E41" i="8"/>
  <c r="H41" i="8" s="1"/>
  <c r="E40" i="8"/>
  <c r="H40" i="8" s="1"/>
  <c r="E24" i="8"/>
  <c r="H24" i="8" s="1"/>
  <c r="E8" i="8"/>
  <c r="E34" i="8"/>
  <c r="H34" i="8" s="1"/>
  <c r="E47" i="8"/>
  <c r="H47" i="8" s="1"/>
  <c r="E45" i="8"/>
  <c r="H45" i="8" s="1"/>
  <c r="E43" i="8"/>
  <c r="H43" i="8" s="1"/>
  <c r="E56" i="8"/>
  <c r="H56" i="8" s="1"/>
  <c r="E55" i="8"/>
  <c r="H55" i="8" s="1"/>
  <c r="E39" i="8"/>
  <c r="H39" i="8" s="1"/>
  <c r="E23" i="8"/>
  <c r="H23" i="8" s="1"/>
  <c r="E7" i="8"/>
  <c r="H7" i="8" s="1"/>
  <c r="E48" i="8"/>
  <c r="H48" i="8" s="1"/>
  <c r="E44" i="8"/>
  <c r="H44" i="8" s="1"/>
  <c r="E57" i="8"/>
  <c r="H57" i="8" s="1"/>
  <c r="E38" i="8"/>
  <c r="H38" i="8" s="1"/>
  <c r="E22" i="8"/>
  <c r="H22" i="8" s="1"/>
  <c r="E6" i="8"/>
  <c r="H6" i="8" s="1"/>
  <c r="E33" i="8"/>
  <c r="H33" i="8" s="1"/>
  <c r="E60" i="8"/>
  <c r="H60" i="8" s="1"/>
  <c r="E42" i="8"/>
  <c r="H42" i="8" s="1"/>
  <c r="E54" i="8"/>
  <c r="H54" i="8" s="1"/>
  <c r="E53" i="8"/>
  <c r="H53" i="8" s="1"/>
  <c r="E37" i="8"/>
  <c r="H37" i="8" s="1"/>
  <c r="E21" i="8"/>
  <c r="H21" i="8" s="1"/>
  <c r="E5" i="8"/>
  <c r="H5" i="8" s="1"/>
  <c r="E18" i="8"/>
  <c r="H18" i="8" s="1"/>
  <c r="E46" i="8"/>
  <c r="H46" i="8" s="1"/>
  <c r="E26" i="8"/>
  <c r="H26" i="8" s="1"/>
  <c r="E52" i="8"/>
  <c r="H52" i="8" s="1"/>
  <c r="E36" i="8"/>
  <c r="H36" i="8" s="1"/>
  <c r="E20" i="8"/>
  <c r="H20" i="8" s="1"/>
  <c r="E4" i="8"/>
  <c r="H4" i="8" s="1"/>
  <c r="E16" i="8"/>
  <c r="H16" i="8" s="1"/>
  <c r="E14" i="8"/>
  <c r="H14" i="8" s="1"/>
  <c r="E59" i="8"/>
  <c r="H59" i="8" s="1"/>
  <c r="E25" i="8"/>
  <c r="H25" i="8" s="1"/>
  <c r="E51" i="8"/>
  <c r="H51" i="8" s="1"/>
  <c r="E35" i="8"/>
  <c r="H35" i="8" s="1"/>
  <c r="E19" i="8"/>
  <c r="H19" i="8" s="1"/>
  <c r="E3" i="8"/>
  <c r="H3" i="8" s="1"/>
  <c r="H100" i="4"/>
  <c r="D98" i="4"/>
  <c r="I98" i="4" s="1"/>
  <c r="H106" i="4"/>
  <c r="G106" i="4"/>
  <c r="G98" i="4"/>
  <c r="H97" i="4"/>
  <c r="G105" i="4"/>
  <c r="G97" i="4"/>
  <c r="H108" i="4"/>
  <c r="I97" i="4"/>
  <c r="H102" i="4"/>
  <c r="I107" i="4"/>
  <c r="G102" i="4"/>
  <c r="I99" i="4"/>
  <c r="H99" i="4"/>
  <c r="D108" i="4"/>
  <c r="I108" i="4" s="1"/>
  <c r="D100" i="4"/>
  <c r="I100" i="4" s="1"/>
  <c r="H107" i="4"/>
  <c r="D105" i="4"/>
  <c r="G107" i="4"/>
  <c r="G99" i="4"/>
  <c r="I96" i="4"/>
  <c r="D106" i="4"/>
  <c r="H96" i="4"/>
  <c r="H104" i="4"/>
  <c r="G104" i="4"/>
  <c r="I101" i="4"/>
  <c r="G96" i="4"/>
  <c r="H101" i="4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F12" i="3" s="1"/>
  <c r="I20" i="1"/>
  <c r="E100" i="4" s="1"/>
  <c r="I21" i="1"/>
  <c r="E101" i="4" s="1"/>
  <c r="I22" i="1"/>
  <c r="I23" i="1"/>
  <c r="I24" i="1"/>
  <c r="I25" i="1"/>
  <c r="I26" i="1"/>
  <c r="I28" i="1"/>
  <c r="I29" i="1"/>
  <c r="I30" i="1"/>
  <c r="E107" i="4" s="1"/>
  <c r="I31" i="1"/>
  <c r="E108" i="4" s="1"/>
  <c r="I32" i="1"/>
  <c r="I33" i="1"/>
  <c r="I34" i="1"/>
  <c r="I35" i="1"/>
  <c r="I36" i="1"/>
  <c r="I37" i="1"/>
  <c r="I38" i="1"/>
  <c r="E97" i="4" s="1"/>
  <c r="I39" i="1"/>
  <c r="I40" i="1"/>
  <c r="I41" i="1"/>
  <c r="I42" i="1"/>
  <c r="I43" i="1"/>
  <c r="I44" i="1"/>
  <c r="I45" i="1"/>
  <c r="E96" i="4" s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E98" i="4" s="1"/>
  <c r="I60" i="1"/>
  <c r="E99" i="4" s="1"/>
  <c r="I65" i="1"/>
  <c r="F2" i="4" l="1"/>
  <c r="F3" i="4"/>
  <c r="F4" i="4"/>
  <c r="F5" i="4"/>
  <c r="F6" i="4"/>
  <c r="F7" i="4"/>
  <c r="F8" i="4"/>
  <c r="F9" i="4"/>
  <c r="D9" i="4" s="1"/>
  <c r="I9" i="4" s="1"/>
  <c r="F10" i="4"/>
  <c r="D10" i="4" s="1"/>
  <c r="F11" i="4"/>
  <c r="D11" i="4" s="1"/>
  <c r="F12" i="4"/>
  <c r="D12" i="4" s="1"/>
  <c r="F13" i="4"/>
  <c r="D13" i="4" s="1"/>
  <c r="F14" i="4"/>
  <c r="D14" i="4" s="1"/>
  <c r="I14" i="4" s="1"/>
  <c r="F15" i="4"/>
  <c r="D15" i="4" s="1"/>
  <c r="I15" i="4" s="1"/>
  <c r="F16" i="4"/>
  <c r="D16" i="4" s="1"/>
  <c r="I16" i="4" s="1"/>
  <c r="F17" i="4"/>
  <c r="D17" i="4" s="1"/>
  <c r="I17" i="4" s="1"/>
  <c r="F18" i="4"/>
  <c r="E18" i="4" s="1"/>
  <c r="F19" i="4"/>
  <c r="E19" i="4" s="1"/>
  <c r="F20" i="4"/>
  <c r="E20" i="4" s="1"/>
  <c r="F21" i="4"/>
  <c r="E21" i="4" s="1"/>
  <c r="F22" i="4"/>
  <c r="E22" i="4" s="1"/>
  <c r="F23" i="4"/>
  <c r="E23" i="4" s="1"/>
  <c r="F24" i="4"/>
  <c r="E24" i="4" s="1"/>
  <c r="F25" i="4"/>
  <c r="D25" i="4" s="1"/>
  <c r="I25" i="4" s="1"/>
  <c r="F26" i="4"/>
  <c r="D26" i="4" s="1"/>
  <c r="F27" i="4"/>
  <c r="D27" i="4" s="1"/>
  <c r="I27" i="4" s="1"/>
  <c r="F28" i="4"/>
  <c r="D28" i="4" s="1"/>
  <c r="I28" i="4" s="1"/>
  <c r="F29" i="4"/>
  <c r="D29" i="4" s="1"/>
  <c r="I29" i="4" s="1"/>
  <c r="F30" i="4"/>
  <c r="D30" i="4" s="1"/>
  <c r="I30" i="4" s="1"/>
  <c r="F31" i="4"/>
  <c r="D31" i="4" s="1"/>
  <c r="I31" i="4" s="1"/>
  <c r="F32" i="4"/>
  <c r="D32" i="4" s="1"/>
  <c r="I32" i="4" s="1"/>
  <c r="F33" i="4"/>
  <c r="D33" i="4" s="1"/>
  <c r="F34" i="4"/>
  <c r="F35" i="4"/>
  <c r="F36" i="4"/>
  <c r="F37" i="4"/>
  <c r="F38" i="4"/>
  <c r="F39" i="4"/>
  <c r="F40" i="4"/>
  <c r="F41" i="4"/>
  <c r="D41" i="4" s="1"/>
  <c r="F42" i="4"/>
  <c r="D42" i="4" s="1"/>
  <c r="I42" i="4" s="1"/>
  <c r="F43" i="4"/>
  <c r="D43" i="4" s="1"/>
  <c r="I43" i="4" s="1"/>
  <c r="F44" i="4"/>
  <c r="D44" i="4" s="1"/>
  <c r="I44" i="4" s="1"/>
  <c r="F45" i="4"/>
  <c r="D45" i="4" s="1"/>
  <c r="I45" i="4" s="1"/>
  <c r="F46" i="4"/>
  <c r="D46" i="4" s="1"/>
  <c r="I46" i="4" s="1"/>
  <c r="F47" i="4"/>
  <c r="D47" i="4" s="1"/>
  <c r="I47" i="4" s="1"/>
  <c r="F48" i="4"/>
  <c r="D48" i="4" s="1"/>
  <c r="I48" i="4" s="1"/>
  <c r="F49" i="4"/>
  <c r="D49" i="4" s="1"/>
  <c r="I49" i="4" s="1"/>
  <c r="F50" i="4"/>
  <c r="E50" i="4" s="1"/>
  <c r="F51" i="4"/>
  <c r="G51" i="4" s="1"/>
  <c r="F52" i="4"/>
  <c r="E52" i="4" s="1"/>
  <c r="F53" i="4"/>
  <c r="E53" i="4" s="1"/>
  <c r="F54" i="4"/>
  <c r="E54" i="4" s="1"/>
  <c r="F55" i="4"/>
  <c r="E55" i="4" s="1"/>
  <c r="F56" i="4"/>
  <c r="F57" i="4"/>
  <c r="D57" i="4" s="1"/>
  <c r="F58" i="4"/>
  <c r="D58" i="4" s="1"/>
  <c r="I58" i="4" s="1"/>
  <c r="F59" i="4"/>
  <c r="D59" i="4" s="1"/>
  <c r="I59" i="4" s="1"/>
  <c r="F60" i="4"/>
  <c r="D60" i="4" s="1"/>
  <c r="I60" i="4" s="1"/>
  <c r="F61" i="4"/>
  <c r="D61" i="4" s="1"/>
  <c r="I61" i="4" s="1"/>
  <c r="F62" i="4"/>
  <c r="D62" i="4" s="1"/>
  <c r="I62" i="4" s="1"/>
  <c r="F63" i="4"/>
  <c r="D63" i="4" s="1"/>
  <c r="I63" i="4" s="1"/>
  <c r="F64" i="4"/>
  <c r="D64" i="4" s="1"/>
  <c r="F65" i="4"/>
  <c r="D65" i="4" s="1"/>
  <c r="F66" i="4"/>
  <c r="G66" i="4" s="1"/>
  <c r="F67" i="4"/>
  <c r="G67" i="4" s="1"/>
  <c r="F68" i="4"/>
  <c r="G68" i="4" s="1"/>
  <c r="F69" i="4"/>
  <c r="G69" i="4" s="1"/>
  <c r="F70" i="4"/>
  <c r="G70" i="4" s="1"/>
  <c r="F71" i="4"/>
  <c r="E71" i="4" s="1"/>
  <c r="F72" i="4"/>
  <c r="F73" i="4"/>
  <c r="D73" i="4" s="1"/>
  <c r="I73" i="4" s="1"/>
  <c r="F74" i="4"/>
  <c r="D74" i="4" s="1"/>
  <c r="I74" i="4" s="1"/>
  <c r="F75" i="4"/>
  <c r="D75" i="4" s="1"/>
  <c r="I75" i="4" s="1"/>
  <c r="F76" i="4"/>
  <c r="D76" i="4" s="1"/>
  <c r="I76" i="4" s="1"/>
  <c r="F77" i="4"/>
  <c r="D77" i="4" s="1"/>
  <c r="F78" i="4"/>
  <c r="D78" i="4" s="1"/>
  <c r="F79" i="4"/>
  <c r="D79" i="4" s="1"/>
  <c r="F80" i="4"/>
  <c r="D80" i="4" s="1"/>
  <c r="F81" i="4"/>
  <c r="D81" i="4" s="1"/>
  <c r="F82" i="4"/>
  <c r="F83" i="4"/>
  <c r="F84" i="4"/>
  <c r="F85" i="4"/>
  <c r="E85" i="4" s="1"/>
  <c r="F86" i="4"/>
  <c r="E86" i="4" s="1"/>
  <c r="F87" i="4"/>
  <c r="E87" i="4" s="1"/>
  <c r="F88" i="4"/>
  <c r="E88" i="4" s="1"/>
  <c r="F89" i="4"/>
  <c r="D89" i="4" s="1"/>
  <c r="I89" i="4" s="1"/>
  <c r="F90" i="4"/>
  <c r="D90" i="4" s="1"/>
  <c r="I90" i="4" s="1"/>
  <c r="F91" i="4"/>
  <c r="D91" i="4" s="1"/>
  <c r="I91" i="4" s="1"/>
  <c r="F92" i="4"/>
  <c r="D92" i="4" s="1"/>
  <c r="I92" i="4" s="1"/>
  <c r="F93" i="4"/>
  <c r="D93" i="4" s="1"/>
  <c r="I93" i="4" s="1"/>
  <c r="F94" i="4"/>
  <c r="D94" i="4" s="1"/>
  <c r="I94" i="4" s="1"/>
  <c r="F95" i="4"/>
  <c r="D95" i="4" s="1"/>
  <c r="I95" i="4" s="1"/>
  <c r="D2" i="3"/>
  <c r="I2" i="4" s="1"/>
  <c r="D3" i="3"/>
  <c r="I3" i="4" s="1"/>
  <c r="D4" i="3"/>
  <c r="D5" i="3"/>
  <c r="D6" i="3"/>
  <c r="I6" i="4" s="1"/>
  <c r="D7" i="3"/>
  <c r="I26" i="4" s="1"/>
  <c r="D8" i="3"/>
  <c r="D9" i="3"/>
  <c r="D10" i="3"/>
  <c r="D11" i="3"/>
  <c r="D14" i="3"/>
  <c r="I10" i="4" s="1"/>
  <c r="D15" i="3"/>
  <c r="I11" i="4" s="1"/>
  <c r="D16" i="3"/>
  <c r="I12" i="4" s="1"/>
  <c r="D17" i="3"/>
  <c r="I13" i="4" s="1"/>
  <c r="D18" i="3"/>
  <c r="D19" i="3"/>
  <c r="D20" i="3"/>
  <c r="D21" i="3"/>
  <c r="D22" i="3"/>
  <c r="D23" i="3"/>
  <c r="D24" i="3"/>
  <c r="D25" i="3"/>
  <c r="I39" i="4" s="1"/>
  <c r="D26" i="3"/>
  <c r="D27" i="3"/>
  <c r="D28" i="3"/>
  <c r="D29" i="3"/>
  <c r="D30" i="3"/>
  <c r="D31" i="3"/>
  <c r="D32" i="3"/>
  <c r="D33" i="3"/>
  <c r="D35" i="3"/>
  <c r="D36" i="3"/>
  <c r="D37" i="3"/>
  <c r="I102" i="4" s="1"/>
  <c r="D38" i="3"/>
  <c r="I103" i="4" s="1"/>
  <c r="D39" i="3"/>
  <c r="I104" i="4" s="1"/>
  <c r="D40" i="3"/>
  <c r="I105" i="4" s="1"/>
  <c r="D41" i="3"/>
  <c r="I106" i="4" s="1"/>
  <c r="D42" i="3"/>
  <c r="D43" i="3"/>
  <c r="I4" i="4" l="1"/>
  <c r="I82" i="4"/>
  <c r="I38" i="4"/>
  <c r="I34" i="4"/>
  <c r="I41" i="4"/>
  <c r="I5" i="4"/>
  <c r="I37" i="4"/>
  <c r="I57" i="4"/>
  <c r="I33" i="4"/>
  <c r="I83" i="4"/>
  <c r="I84" i="4"/>
  <c r="I56" i="4"/>
  <c r="I40" i="4"/>
  <c r="I78" i="4"/>
  <c r="I36" i="4"/>
  <c r="I35" i="4"/>
  <c r="I64" i="4"/>
  <c r="I65" i="4"/>
  <c r="I81" i="4"/>
  <c r="I80" i="4"/>
  <c r="I79" i="4"/>
  <c r="I77" i="4"/>
  <c r="H81" i="4"/>
  <c r="H93" i="4"/>
  <c r="H80" i="4"/>
  <c r="H77" i="4"/>
  <c r="H65" i="4"/>
  <c r="H64" i="4"/>
  <c r="H61" i="4"/>
  <c r="H45" i="4"/>
  <c r="H33" i="4"/>
  <c r="H32" i="4"/>
  <c r="H29" i="4"/>
  <c r="G64" i="4"/>
  <c r="H17" i="4"/>
  <c r="G49" i="4"/>
  <c r="H16" i="4"/>
  <c r="G32" i="4"/>
  <c r="H15" i="4"/>
  <c r="H13" i="4"/>
  <c r="G48" i="4"/>
  <c r="H95" i="4"/>
  <c r="H79" i="4"/>
  <c r="H31" i="4"/>
  <c r="G33" i="4"/>
  <c r="H94" i="4"/>
  <c r="H78" i="4"/>
  <c r="H62" i="4"/>
  <c r="H46" i="4"/>
  <c r="H30" i="4"/>
  <c r="H14" i="4"/>
  <c r="G17" i="4"/>
  <c r="H92" i="4"/>
  <c r="H76" i="4"/>
  <c r="H60" i="4"/>
  <c r="H44" i="4"/>
  <c r="H28" i="4"/>
  <c r="H12" i="4"/>
  <c r="G16" i="4"/>
  <c r="H91" i="4"/>
  <c r="H75" i="4"/>
  <c r="H59" i="4"/>
  <c r="H43" i="4"/>
  <c r="H27" i="4"/>
  <c r="H11" i="4"/>
  <c r="H90" i="4"/>
  <c r="H74" i="4"/>
  <c r="H58" i="4"/>
  <c r="H42" i="4"/>
  <c r="H26" i="4"/>
  <c r="H10" i="4"/>
  <c r="H89" i="4"/>
  <c r="H73" i="4"/>
  <c r="H57" i="4"/>
  <c r="H41" i="4"/>
  <c r="H25" i="4"/>
  <c r="H9" i="4"/>
  <c r="H88" i="4"/>
  <c r="H72" i="4"/>
  <c r="H56" i="4"/>
  <c r="H40" i="4"/>
  <c r="H24" i="4"/>
  <c r="H8" i="4"/>
  <c r="H87" i="4"/>
  <c r="H71" i="4"/>
  <c r="H55" i="4"/>
  <c r="H39" i="4"/>
  <c r="H23" i="4"/>
  <c r="H7" i="4"/>
  <c r="H86" i="4"/>
  <c r="H54" i="4"/>
  <c r="H38" i="4"/>
  <c r="H22" i="4"/>
  <c r="H6" i="4"/>
  <c r="H85" i="4"/>
  <c r="H53" i="4"/>
  <c r="H37" i="4"/>
  <c r="H21" i="4"/>
  <c r="H5" i="4"/>
  <c r="G81" i="4"/>
  <c r="H84" i="4"/>
  <c r="H52" i="4"/>
  <c r="H36" i="4"/>
  <c r="H20" i="4"/>
  <c r="H4" i="4"/>
  <c r="G80" i="4"/>
  <c r="H83" i="4"/>
  <c r="H35" i="4"/>
  <c r="H19" i="4"/>
  <c r="H3" i="4"/>
  <c r="G65" i="4"/>
  <c r="H82" i="4"/>
  <c r="H50" i="4"/>
  <c r="H34" i="4"/>
  <c r="H18" i="4"/>
  <c r="H2" i="4"/>
  <c r="G95" i="4"/>
  <c r="G79" i="4"/>
  <c r="G63" i="4"/>
  <c r="G47" i="4"/>
  <c r="G31" i="4"/>
  <c r="G15" i="4"/>
  <c r="G94" i="4"/>
  <c r="G78" i="4"/>
  <c r="G62" i="4"/>
  <c r="G46" i="4"/>
  <c r="G30" i="4"/>
  <c r="G14" i="4"/>
  <c r="G93" i="4"/>
  <c r="G77" i="4"/>
  <c r="G61" i="4"/>
  <c r="G45" i="4"/>
  <c r="G29" i="4"/>
  <c r="G13" i="4"/>
  <c r="G92" i="4"/>
  <c r="G76" i="4"/>
  <c r="G60" i="4"/>
  <c r="G44" i="4"/>
  <c r="G28" i="4"/>
  <c r="G12" i="4"/>
  <c r="D88" i="4"/>
  <c r="I88" i="4" s="1"/>
  <c r="G91" i="4"/>
  <c r="G75" i="4"/>
  <c r="G59" i="4"/>
  <c r="G43" i="4"/>
  <c r="G27" i="4"/>
  <c r="G11" i="4"/>
  <c r="G90" i="4"/>
  <c r="G74" i="4"/>
  <c r="G58" i="4"/>
  <c r="G42" i="4"/>
  <c r="G26" i="4"/>
  <c r="G10" i="4"/>
  <c r="G89" i="4"/>
  <c r="G73" i="4"/>
  <c r="G57" i="4"/>
  <c r="G41" i="4"/>
  <c r="G25" i="4"/>
  <c r="G9" i="4"/>
  <c r="G88" i="4"/>
  <c r="G72" i="4"/>
  <c r="G56" i="4"/>
  <c r="G40" i="4"/>
  <c r="G24" i="4"/>
  <c r="G8" i="4"/>
  <c r="G87" i="4"/>
  <c r="G71" i="4"/>
  <c r="G55" i="4"/>
  <c r="G39" i="4"/>
  <c r="G23" i="4"/>
  <c r="G7" i="4"/>
  <c r="G86" i="4"/>
  <c r="G54" i="4"/>
  <c r="G38" i="4"/>
  <c r="G22" i="4"/>
  <c r="G6" i="4"/>
  <c r="G85" i="4"/>
  <c r="G53" i="4"/>
  <c r="G37" i="4"/>
  <c r="G21" i="4"/>
  <c r="G5" i="4"/>
  <c r="G84" i="4"/>
  <c r="G52" i="4"/>
  <c r="G36" i="4"/>
  <c r="G20" i="4"/>
  <c r="G4" i="4"/>
  <c r="G83" i="4"/>
  <c r="G35" i="4"/>
  <c r="G19" i="4"/>
  <c r="G3" i="4"/>
  <c r="G82" i="4"/>
  <c r="G50" i="4"/>
  <c r="G34" i="4"/>
  <c r="G18" i="4"/>
  <c r="G2" i="4"/>
  <c r="E17" i="4"/>
  <c r="D72" i="4"/>
  <c r="I72" i="4" s="1"/>
  <c r="E95" i="4"/>
  <c r="E15" i="4"/>
  <c r="D56" i="4"/>
  <c r="E94" i="4"/>
  <c r="E46" i="4"/>
  <c r="E14" i="4"/>
  <c r="D40" i="4"/>
  <c r="E93" i="4"/>
  <c r="E45" i="4"/>
  <c r="D24" i="4"/>
  <c r="I24" i="4" s="1"/>
  <c r="E92" i="4"/>
  <c r="E44" i="4"/>
  <c r="D8" i="4"/>
  <c r="I8" i="4" s="1"/>
  <c r="E91" i="4"/>
  <c r="E43" i="4"/>
  <c r="E90" i="4"/>
  <c r="E42" i="4"/>
  <c r="E89" i="4"/>
  <c r="E25" i="4"/>
  <c r="E16" i="4"/>
  <c r="D87" i="4"/>
  <c r="I87" i="4" s="1"/>
  <c r="D71" i="4"/>
  <c r="I71" i="4" s="1"/>
  <c r="D55" i="4"/>
  <c r="I55" i="4" s="1"/>
  <c r="D39" i="4"/>
  <c r="D23" i="4"/>
  <c r="I23" i="4" s="1"/>
  <c r="D7" i="4"/>
  <c r="I7" i="4" s="1"/>
  <c r="D86" i="4"/>
  <c r="I86" i="4" s="1"/>
  <c r="D70" i="4"/>
  <c r="I70" i="4" s="1"/>
  <c r="D54" i="4"/>
  <c r="I54" i="4" s="1"/>
  <c r="D38" i="4"/>
  <c r="D22" i="4"/>
  <c r="I22" i="4" s="1"/>
  <c r="D6" i="4"/>
  <c r="D85" i="4"/>
  <c r="I85" i="4" s="1"/>
  <c r="D69" i="4"/>
  <c r="I69" i="4" s="1"/>
  <c r="D53" i="4"/>
  <c r="I53" i="4" s="1"/>
  <c r="D37" i="4"/>
  <c r="D21" i="4"/>
  <c r="I21" i="4" s="1"/>
  <c r="D5" i="4"/>
  <c r="D84" i="4"/>
  <c r="D68" i="4"/>
  <c r="I68" i="4" s="1"/>
  <c r="D52" i="4"/>
  <c r="I52" i="4" s="1"/>
  <c r="D36" i="4"/>
  <c r="D20" i="4"/>
  <c r="I20" i="4" s="1"/>
  <c r="D4" i="4"/>
  <c r="D83" i="4"/>
  <c r="D67" i="4"/>
  <c r="I67" i="4" s="1"/>
  <c r="D51" i="4"/>
  <c r="I51" i="4" s="1"/>
  <c r="D35" i="4"/>
  <c r="D19" i="4"/>
  <c r="I19" i="4" s="1"/>
  <c r="D3" i="4"/>
  <c r="D82" i="4"/>
  <c r="D66" i="4"/>
  <c r="I66" i="4" s="1"/>
  <c r="D50" i="4"/>
  <c r="I50" i="4" s="1"/>
  <c r="D34" i="4"/>
  <c r="D18" i="4"/>
  <c r="I18" i="4" s="1"/>
  <c r="D2" i="4"/>
  <c r="C51" i="4"/>
  <c r="E51" i="4" s="1"/>
  <c r="C47" i="4"/>
  <c r="H47" i="4" s="1"/>
  <c r="C49" i="4"/>
  <c r="C48" i="4"/>
  <c r="C70" i="4"/>
  <c r="E70" i="4" s="1"/>
  <c r="C69" i="4"/>
  <c r="E69" i="4" s="1"/>
  <c r="C67" i="4"/>
  <c r="E67" i="4" s="1"/>
  <c r="C68" i="4"/>
  <c r="E68" i="4" s="1"/>
  <c r="C66" i="4"/>
  <c r="E66" i="4" s="1"/>
  <c r="E47" i="4" l="1"/>
  <c r="H66" i="4"/>
  <c r="H68" i="4"/>
  <c r="H70" i="4"/>
  <c r="E48" i="4"/>
  <c r="H48" i="4"/>
  <c r="E49" i="4"/>
  <c r="H49" i="4"/>
  <c r="H51" i="4"/>
  <c r="H67" i="4"/>
  <c r="H69" i="4"/>
  <c r="G19" i="1"/>
  <c r="I19" i="1" s="1"/>
  <c r="G18" i="1"/>
  <c r="I18" i="1" s="1"/>
  <c r="E109" i="4" l="1"/>
  <c r="F109" i="4"/>
  <c r="E110" i="4"/>
  <c r="F110" i="4"/>
  <c r="E111" i="4"/>
  <c r="F111" i="4"/>
  <c r="E112" i="4"/>
  <c r="F112" i="4"/>
  <c r="E113" i="4"/>
  <c r="F113" i="4"/>
  <c r="E114" i="4"/>
  <c r="F114" i="4"/>
  <c r="E115" i="4"/>
  <c r="F115" i="4"/>
  <c r="C63" i="4" l="1"/>
  <c r="F44" i="3"/>
  <c r="F45" i="3"/>
  <c r="F46" i="3"/>
  <c r="F47" i="3"/>
  <c r="F48" i="3"/>
  <c r="F49" i="3"/>
  <c r="F50" i="3"/>
  <c r="F51" i="3"/>
  <c r="F52" i="3"/>
  <c r="H63" i="4" l="1"/>
  <c r="E31" i="4"/>
  <c r="E76" i="4"/>
  <c r="E32" i="4"/>
  <c r="E74" i="4"/>
  <c r="E75" i="4"/>
  <c r="E28" i="4"/>
  <c r="E58" i="4"/>
  <c r="E59" i="4"/>
  <c r="E60" i="4"/>
  <c r="E8" i="4"/>
  <c r="F8" i="3"/>
  <c r="E33" i="4" s="1"/>
  <c r="E61" i="4"/>
  <c r="F25" i="3"/>
  <c r="E39" i="4" s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E72" i="4"/>
  <c r="E63" i="4"/>
  <c r="E7" i="4"/>
  <c r="E73" i="4"/>
  <c r="E29" i="4"/>
  <c r="E27" i="4"/>
  <c r="F6" i="3"/>
  <c r="E6" i="4" s="1"/>
  <c r="E9" i="4"/>
  <c r="E30" i="4"/>
  <c r="E62" i="4"/>
  <c r="D44" i="3"/>
  <c r="D45" i="3"/>
  <c r="D46" i="3"/>
  <c r="D47" i="3"/>
  <c r="D48" i="3"/>
  <c r="D49" i="3"/>
  <c r="D50" i="3"/>
  <c r="D51" i="3"/>
  <c r="D52" i="3"/>
  <c r="F3" i="3" l="1"/>
  <c r="E3" i="4" s="1"/>
  <c r="F11" i="3"/>
  <c r="E77" i="4" s="1"/>
  <c r="F7" i="3"/>
  <c r="E26" i="4" s="1"/>
  <c r="F10" i="3"/>
  <c r="F9" i="3"/>
  <c r="F41" i="3"/>
  <c r="E106" i="4" s="1"/>
  <c r="F39" i="3"/>
  <c r="E104" i="4" s="1"/>
  <c r="F42" i="3"/>
  <c r="E56" i="4" s="1"/>
  <c r="F38" i="3"/>
  <c r="E103" i="4" s="1"/>
  <c r="F40" i="3"/>
  <c r="E105" i="4" s="1"/>
  <c r="F43" i="3"/>
  <c r="E57" i="4" s="1"/>
  <c r="F5" i="3"/>
  <c r="E5" i="4" s="1"/>
  <c r="F18" i="3"/>
  <c r="E64" i="4" s="1"/>
  <c r="F19" i="3"/>
  <c r="E65" i="4" s="1"/>
  <c r="F20" i="3"/>
  <c r="E34" i="4" s="1"/>
  <c r="F36" i="3"/>
  <c r="E84" i="4" s="1"/>
  <c r="F21" i="3"/>
  <c r="E35" i="4" s="1"/>
  <c r="F22" i="3"/>
  <c r="E36" i="4" s="1"/>
  <c r="F23" i="3"/>
  <c r="E37" i="4" s="1"/>
  <c r="F24" i="3"/>
  <c r="E38" i="4" s="1"/>
  <c r="F35" i="3"/>
  <c r="E83" i="4" s="1"/>
  <c r="F26" i="3"/>
  <c r="E40" i="4" s="1"/>
  <c r="F27" i="3"/>
  <c r="E41" i="4" s="1"/>
  <c r="F37" i="3"/>
  <c r="E102" i="4" s="1"/>
  <c r="F28" i="3"/>
  <c r="F29" i="3"/>
  <c r="E78" i="4" s="1"/>
  <c r="F30" i="3"/>
  <c r="E79" i="4" s="1"/>
  <c r="F31" i="3"/>
  <c r="E80" i="4" s="1"/>
  <c r="F32" i="3"/>
  <c r="E81" i="4" s="1"/>
  <c r="F33" i="3"/>
  <c r="E82" i="4" s="1"/>
  <c r="F2" i="3"/>
  <c r="E2" i="4" s="1"/>
  <c r="F4" i="3"/>
  <c r="E4" i="4" s="1"/>
  <c r="F17" i="3"/>
  <c r="E13" i="4" s="1"/>
  <c r="F16" i="3"/>
  <c r="E12" i="4" s="1"/>
  <c r="F15" i="3"/>
  <c r="E11" i="4" s="1"/>
  <c r="F14" i="3"/>
  <c r="E10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25C3D8-FB1D-4A17-B662-63B25C2F052B}" keepAlive="1" name="ThisWorkbookDataModel" description="Daten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FE928D2-A448-4A01-A1EC-ADE461EC1C3A}" name="WorksheetConnection_BOM BarBot 4.xlsx!tb_BOM" type="102" refreshedVersion="6" minRefreshableVersion="5">
    <extLst>
      <ext xmlns:x15="http://schemas.microsoft.com/office/spreadsheetml/2010/11/main" uri="{DE250136-89BD-433C-8126-D09CA5730AF9}">
        <x15:connection id="tb_BOM">
          <x15:rangePr sourceName="_xlcn.WorksheetConnection_BOMBarBot4.xlsxtb_BOM1"/>
        </x15:connection>
      </ext>
    </extLst>
  </connection>
  <connection id="3" xr16:uid="{D4BF0B78-A2E0-4374-ADA3-02A352EE2EF2}" name="WorksheetConnection_BOM BarBot 4.xlsx!tb_Fertigungsteile" type="102" refreshedVersion="6" minRefreshableVersion="5">
    <extLst>
      <ext xmlns:x15="http://schemas.microsoft.com/office/spreadsheetml/2010/11/main" uri="{DE250136-89BD-433C-8126-D09CA5730AF9}">
        <x15:connection id="tb_Fertigungsteile">
          <x15:rangePr sourceName="_xlcn.WorksheetConnection_BOMBarBot4.xlsxtb_Fertigungsteile1"/>
        </x15:connection>
      </ext>
    </extLst>
  </connection>
  <connection id="4" xr16:uid="{B471F63C-4080-473D-9AA9-0A707EAFC79F}" name="WorksheetConnection_BOM BarBot 4.xlsx!tb_Kaufteile" type="102" refreshedVersion="6" minRefreshableVersion="5">
    <extLst>
      <ext xmlns:x15="http://schemas.microsoft.com/office/spreadsheetml/2010/11/main" uri="{DE250136-89BD-433C-8126-D09CA5730AF9}">
        <x15:connection id="tb_Kaufteile">
          <x15:rangePr sourceName="_xlcn.WorksheetConnection_BOMBarBot4.xlsxtb_Kaufteile1"/>
        </x15:connection>
      </ext>
    </extLst>
  </connection>
</connections>
</file>

<file path=xl/sharedStrings.xml><?xml version="1.0" encoding="utf-8"?>
<sst xmlns="http://schemas.openxmlformats.org/spreadsheetml/2006/main" count="845" uniqueCount="322">
  <si>
    <t>Lieferant/Platform</t>
  </si>
  <si>
    <t>Link</t>
  </si>
  <si>
    <t>Beschreibung</t>
  </si>
  <si>
    <t>Rubrik</t>
  </si>
  <si>
    <t>Pumpe</t>
  </si>
  <si>
    <t>Ali Express</t>
  </si>
  <si>
    <t>Preis</t>
  </si>
  <si>
    <t>DC Motor für Rührer</t>
  </si>
  <si>
    <t>Artikelnummer/-name</t>
  </si>
  <si>
    <t>Gleichstrommotor Johnson 20703</t>
  </si>
  <si>
    <t>ebay</t>
  </si>
  <si>
    <t>Schlauch</t>
  </si>
  <si>
    <t>Schlauch-profi.de</t>
  </si>
  <si>
    <t>Silikonschlauch Lebensmittel 6 x 8 mm</t>
  </si>
  <si>
    <t>Neopixel Stripe</t>
  </si>
  <si>
    <t>Rührer</t>
  </si>
  <si>
    <t>https://www.aliexpress.com/item/4000091123800.html</t>
  </si>
  <si>
    <t>2x Riemenscheibe (20Zähne)
2,5m Zahnriemen
2x Riemenscheibe mit Kugellager</t>
  </si>
  <si>
    <t>Zahnriemen und Zahnräder</t>
  </si>
  <si>
    <t>https://www.aliexpress.com/item/32777946833.html</t>
  </si>
  <si>
    <t>V-Slot wheel POM</t>
  </si>
  <si>
    <t>Rad</t>
  </si>
  <si>
    <t>V Slot Profile 20x40</t>
  </si>
  <si>
    <t>V-Slot Profil</t>
  </si>
  <si>
    <t>Rahmen</t>
  </si>
  <si>
    <t>https://jamoprint.com/</t>
  </si>
  <si>
    <t>Jamoprint</t>
  </si>
  <si>
    <t>https://www.aliexpress.com/item/32956009458.html</t>
  </si>
  <si>
    <t>Milchaufschäumer</t>
  </si>
  <si>
    <t>https://www.ebay.de/itm/202533912887</t>
  </si>
  <si>
    <t>Artikelnummer</t>
  </si>
  <si>
    <t>Profil 20x20 400 mm</t>
  </si>
  <si>
    <t>Profil 20x20 300 mm</t>
  </si>
  <si>
    <t>Profil 20x20 1040 mm</t>
  </si>
  <si>
    <t>Profil 20x20 1000 mm</t>
  </si>
  <si>
    <t>V-Slot Profil 1000 mm</t>
  </si>
  <si>
    <t>Schrittmotorhalter</t>
  </si>
  <si>
    <t>Riemenumlenkung</t>
  </si>
  <si>
    <t>Schrittmotor</t>
  </si>
  <si>
    <t>KT-001</t>
  </si>
  <si>
    <t>KT-002</t>
  </si>
  <si>
    <t>KT-003</t>
  </si>
  <si>
    <t>KT-004</t>
  </si>
  <si>
    <t>KT-005</t>
  </si>
  <si>
    <t>KT-006</t>
  </si>
  <si>
    <t>KT-007</t>
  </si>
  <si>
    <t>KT-008</t>
  </si>
  <si>
    <t>KT-009</t>
  </si>
  <si>
    <t>Anzahl</t>
  </si>
  <si>
    <t>DT-001</t>
  </si>
  <si>
    <t>FT-001</t>
  </si>
  <si>
    <t>FT-002</t>
  </si>
  <si>
    <t>FT-003</t>
  </si>
  <si>
    <t>FT-004</t>
  </si>
  <si>
    <t>FT-005</t>
  </si>
  <si>
    <t>DT-002</t>
  </si>
  <si>
    <t>Alu Profil</t>
  </si>
  <si>
    <t>KT-010</t>
  </si>
  <si>
    <t>KT-011</t>
  </si>
  <si>
    <t>Filament</t>
  </si>
  <si>
    <t>WS2812B stripe, 60 LED/Meter</t>
  </si>
  <si>
    <t>LED Ring</t>
  </si>
  <si>
    <t>https://www.aliexpress.com/item/32801760780.html</t>
  </si>
  <si>
    <t>Box Hauptplatine</t>
  </si>
  <si>
    <t>Deckel Hauptplatine</t>
  </si>
  <si>
    <t>Klemme Pumpenhalterung</t>
  </si>
  <si>
    <t>Pumpenhalterung</t>
  </si>
  <si>
    <t>Teller Teil 1</t>
  </si>
  <si>
    <t>Teller Teil 2</t>
  </si>
  <si>
    <t>Teller Teil 3</t>
  </si>
  <si>
    <t xml:space="preserve">Rollenschalter </t>
  </si>
  <si>
    <t>KT-012</t>
  </si>
  <si>
    <t>KT-013</t>
  </si>
  <si>
    <t>KT-014</t>
  </si>
  <si>
    <t>FT-006</t>
  </si>
  <si>
    <t>FT-007</t>
  </si>
  <si>
    <t>DT-003</t>
  </si>
  <si>
    <t>DT-004</t>
  </si>
  <si>
    <t>DT-005</t>
  </si>
  <si>
    <t>DT-006</t>
  </si>
  <si>
    <t>DT-007</t>
  </si>
  <si>
    <t>DT-008</t>
  </si>
  <si>
    <t>DT-009</t>
  </si>
  <si>
    <t>DT-010</t>
  </si>
  <si>
    <t>DT-011</t>
  </si>
  <si>
    <t>DT-012</t>
  </si>
  <si>
    <t>DT-013</t>
  </si>
  <si>
    <t>Riemenbefestigung rechts</t>
  </si>
  <si>
    <t>Riemenbefestigung links</t>
  </si>
  <si>
    <t>FT-008</t>
  </si>
  <si>
    <t>Schlitten</t>
  </si>
  <si>
    <t>Alu Winkel</t>
  </si>
  <si>
    <t>KT-015</t>
  </si>
  <si>
    <t>PMMA Scheibe</t>
  </si>
  <si>
    <t>KT-016</t>
  </si>
  <si>
    <t xml:space="preserve">Box Wiegeplatine </t>
  </si>
  <si>
    <t>DT-014</t>
  </si>
  <si>
    <t>Deckel Wiegeplatine</t>
  </si>
  <si>
    <t>DT-015</t>
  </si>
  <si>
    <t>Schlauchführung</t>
  </si>
  <si>
    <t>DT-016</t>
  </si>
  <si>
    <t>Box Rührerplatine</t>
  </si>
  <si>
    <t>Deckel Rührerplatine</t>
  </si>
  <si>
    <t>DT-017</t>
  </si>
  <si>
    <t>DT-018</t>
  </si>
  <si>
    <t>Grundplatte Rührer</t>
  </si>
  <si>
    <t>DT-019</t>
  </si>
  <si>
    <t>Motorklemme</t>
  </si>
  <si>
    <t>DT-020</t>
  </si>
  <si>
    <t>Zahnrad</t>
  </si>
  <si>
    <t>KT-017</t>
  </si>
  <si>
    <t>Igus-Schiene</t>
  </si>
  <si>
    <t>KT-018</t>
  </si>
  <si>
    <t>Igus-Schlitten</t>
  </si>
  <si>
    <t>DT-022</t>
  </si>
  <si>
    <t>Zahnstange Rührer</t>
  </si>
  <si>
    <t>DT-023</t>
  </si>
  <si>
    <t>Halterung Rührermotor</t>
  </si>
  <si>
    <t xml:space="preserve">Motor auf u. ab </t>
  </si>
  <si>
    <t>KT-019</t>
  </si>
  <si>
    <t>Servo klein</t>
  </si>
  <si>
    <t>KT-020</t>
  </si>
  <si>
    <t>Servo groß</t>
  </si>
  <si>
    <t>DT-024</t>
  </si>
  <si>
    <t xml:space="preserve">Strohhalmmagazin </t>
  </si>
  <si>
    <t>DT-025</t>
  </si>
  <si>
    <t>Reibrad</t>
  </si>
  <si>
    <t>DT-026</t>
  </si>
  <si>
    <t>Motorhalterung Reibrad</t>
  </si>
  <si>
    <t>DT-027</t>
  </si>
  <si>
    <t>Verbindung Servo zu Schraube</t>
  </si>
  <si>
    <t>DT-028</t>
  </si>
  <si>
    <t>Drehbarer Arm</t>
  </si>
  <si>
    <t>KT-021</t>
  </si>
  <si>
    <t>Energiekette</t>
  </si>
  <si>
    <t>Wiegebalken</t>
  </si>
  <si>
    <t>https://www.aliexpress.com/item/32864971873.html</t>
  </si>
  <si>
    <t>1 kg</t>
  </si>
  <si>
    <t>Igus</t>
  </si>
  <si>
    <t>https://www.igus.de/product/722</t>
  </si>
  <si>
    <t>NW-02-17</t>
  </si>
  <si>
    <t>NS-01-17, Länge: 160 mm</t>
  </si>
  <si>
    <t>https://www.igus.de/product/920</t>
  </si>
  <si>
    <t>Prusa</t>
  </si>
  <si>
    <t>PETG Galaxy Black</t>
  </si>
  <si>
    <t>https://shop.prusa3d.com/de/prusament/1006-prusament-petg-prusa-galaxy-black-1kg.html</t>
  </si>
  <si>
    <t>https://www.aliexpress.com/item/32214281467.html</t>
  </si>
  <si>
    <t>Innere Höhe 7mm</t>
  </si>
  <si>
    <t>Microservo SG90</t>
  </si>
  <si>
    <t>https://www.ebay.de/itm/Micro-SG90-Servo-Motor-9G-fur-RC-Hubschrauber-Flugzeug-Arduino-Control-mini/174238436675?hash=item28916b8d43:m:mTabWLMYsSQptCPRi5y1qzQ</t>
  </si>
  <si>
    <t>m</t>
  </si>
  <si>
    <t>24 LEDs</t>
  </si>
  <si>
    <t>eBay</t>
  </si>
  <si>
    <t>https://www.ebay.de/itm/5PCS-Schrittmotor-Nema-17-Stepper-Motor-42Ncm-1-5-A-4-Draht-Fur-3D-Drucker-DIY/293278143194</t>
  </si>
  <si>
    <t>KT-022</t>
  </si>
  <si>
    <t>Raspberry Pi</t>
  </si>
  <si>
    <t>Raspishop</t>
  </si>
  <si>
    <t>https://www.rasppishop.de/Raspberry-Pi-4-Modell-B-2GB-SDRAM</t>
  </si>
  <si>
    <t>KT-023</t>
  </si>
  <si>
    <t>Raspberry Pi 4</t>
  </si>
  <si>
    <t>Touchscreen</t>
  </si>
  <si>
    <t>https://www.rasppishop.de/Raspberry-Pi-7-Touchscreen-Display</t>
  </si>
  <si>
    <t>Raspberry Pi 7" Touchscreen Display</t>
  </si>
  <si>
    <t>KT-024</t>
  </si>
  <si>
    <t>Netzteil</t>
  </si>
  <si>
    <t>https://www.rasppishop.de/51V-25A-Micro-USB-Steckernetzteil</t>
  </si>
  <si>
    <t>5,1V 2,5A Micro-USB Steckernetzteil</t>
  </si>
  <si>
    <t>https://www.ebay.de/itm/192740457273</t>
  </si>
  <si>
    <t>KW12-3 Micro</t>
  </si>
  <si>
    <t>DT-029</t>
  </si>
  <si>
    <t>Displayhalter</t>
  </si>
  <si>
    <t>DT-030</t>
  </si>
  <si>
    <t>Display Standfuß</t>
  </si>
  <si>
    <t>Display</t>
  </si>
  <si>
    <t>KT-025</t>
  </si>
  <si>
    <t>laserteile4you</t>
  </si>
  <si>
    <t>NEMA 17</t>
  </si>
  <si>
    <t>Strohhalm</t>
  </si>
  <si>
    <t>KT-027</t>
  </si>
  <si>
    <t>PMMA</t>
  </si>
  <si>
    <t>https://www.ebay.de/itm/Plexi-Platte-2-15-mm-PMMA-Acrylglas-Acrylplatte-Zuchnit-Schild-250-500-mm/324015302606</t>
  </si>
  <si>
    <t>3mm x (250mm x 200mm)</t>
  </si>
  <si>
    <t>Scheiben</t>
  </si>
  <si>
    <t>KT-028</t>
  </si>
  <si>
    <t>SD-Karte</t>
  </si>
  <si>
    <t>https://www.rasppishop.de/Sandisk-microSDHC-UHS-I-A1-16GB-Class10</t>
  </si>
  <si>
    <t>16 GB</t>
  </si>
  <si>
    <t>KT-999</t>
  </si>
  <si>
    <t>Dummy</t>
  </si>
  <si>
    <t>Igus Schiene mit Fase</t>
  </si>
  <si>
    <t>Vorhanden</t>
  </si>
  <si>
    <t>Bestellt</t>
  </si>
  <si>
    <t>Jeder einzeln</t>
  </si>
  <si>
    <t>Nils</t>
  </si>
  <si>
    <t>Marinus</t>
  </si>
  <si>
    <t>-</t>
  </si>
  <si>
    <t>KT-029</t>
  </si>
  <si>
    <t>Motor Crusher</t>
  </si>
  <si>
    <t>KT-030</t>
  </si>
  <si>
    <t>Abdeckblech</t>
  </si>
  <si>
    <t>Eiscrusher</t>
  </si>
  <si>
    <t>https://www.gastro-spirit.de/eiszerkleinerer-mit-handkurbel-ohne-saugfuss-1399001.html</t>
  </si>
  <si>
    <t>gastro-spirit.de</t>
  </si>
  <si>
    <t>https://www.ebay.de/itm/DC-3V-6V-12V-100RPM-Micro-Speed-Reduction-Gear-Motor-Metal-Gearbox-Wheel-Shaft/273996287398</t>
  </si>
  <si>
    <t>12V 100RPM</t>
  </si>
  <si>
    <t>https://www.aliexpress.com/item/32902208606.html</t>
  </si>
  <si>
    <t>FT-009</t>
  </si>
  <si>
    <t xml:space="preserve">Rührer Unterstüztungswinkel </t>
  </si>
  <si>
    <t>KT-050</t>
  </si>
  <si>
    <t>DIN 912 M3x30</t>
  </si>
  <si>
    <t>KT-051</t>
  </si>
  <si>
    <t>KT-052</t>
  </si>
  <si>
    <t>KT-053</t>
  </si>
  <si>
    <t>KT-054</t>
  </si>
  <si>
    <t>DIN 912 M4x14</t>
  </si>
  <si>
    <t>Unterlegscheibe A4,3</t>
  </si>
  <si>
    <t>Nutenstein M4</t>
  </si>
  <si>
    <t>KT-055</t>
  </si>
  <si>
    <t>KT-056</t>
  </si>
  <si>
    <t>DIN 912 M3x6</t>
  </si>
  <si>
    <t>KT-057</t>
  </si>
  <si>
    <t>KT-058</t>
  </si>
  <si>
    <t>KT-059</t>
  </si>
  <si>
    <t>KT-060</t>
  </si>
  <si>
    <t>DIN 912 M5x25</t>
  </si>
  <si>
    <t>Unterlegscheibe A5,3</t>
  </si>
  <si>
    <t>Karosseriescheibe M5</t>
  </si>
  <si>
    <t>KT-061</t>
  </si>
  <si>
    <t>KT-062</t>
  </si>
  <si>
    <t>DIN 7991 M5x30</t>
  </si>
  <si>
    <t>DIN 912 M3x10</t>
  </si>
  <si>
    <t>KT-063</t>
  </si>
  <si>
    <t>Unterlegscheibe A3,2</t>
  </si>
  <si>
    <t>KT-064</t>
  </si>
  <si>
    <t>KT-065</t>
  </si>
  <si>
    <t>KT-066</t>
  </si>
  <si>
    <t>DIN 7991 M3x8</t>
  </si>
  <si>
    <t>DIN 7991 M4x18</t>
  </si>
  <si>
    <t>DIN 7991 M4x12</t>
  </si>
  <si>
    <t>KT-067</t>
  </si>
  <si>
    <t>Nutenstein M3</t>
  </si>
  <si>
    <t>KT-068</t>
  </si>
  <si>
    <t>KT-069</t>
  </si>
  <si>
    <t>KT-070</t>
  </si>
  <si>
    <t>KT-071</t>
  </si>
  <si>
    <t>ISO 7380-2</t>
  </si>
  <si>
    <t>Flanschkopfschraube M5x16</t>
  </si>
  <si>
    <t>DIN 912 M4x10</t>
  </si>
  <si>
    <t>DIN 7991 M3x10</t>
  </si>
  <si>
    <t>Info</t>
  </si>
  <si>
    <t>Motorhalter + Umlenker</t>
  </si>
  <si>
    <t>DIN 912 M5x10</t>
  </si>
  <si>
    <t>KT-072</t>
  </si>
  <si>
    <t>Nutenstein M5</t>
  </si>
  <si>
    <t>KT-073</t>
  </si>
  <si>
    <t>DIN 912 M2x20</t>
  </si>
  <si>
    <t>KT-074</t>
  </si>
  <si>
    <t>Mutter M2</t>
  </si>
  <si>
    <t>Mutter M5</t>
  </si>
  <si>
    <t>Profil</t>
  </si>
  <si>
    <t>FT-010</t>
  </si>
  <si>
    <t>Profil 20x20 90mm</t>
  </si>
  <si>
    <t>Schiene</t>
  </si>
  <si>
    <t>DIN 7991 M3x12</t>
  </si>
  <si>
    <t>KT-075</t>
  </si>
  <si>
    <t>KT-076</t>
  </si>
  <si>
    <t>DIN 912 M3x20</t>
  </si>
  <si>
    <t>Mutter M3</t>
  </si>
  <si>
    <t>KT-077</t>
  </si>
  <si>
    <t>KT-078</t>
  </si>
  <si>
    <t>https://www.ebay.de/itm/1-4-Digital-Metall-Gear-RC-MG996R-Lenk-Servo-55g-15Kg-Upgrade-RC-Universe/233464162034</t>
  </si>
  <si>
    <t>Artikelnummer Kaufteil</t>
  </si>
  <si>
    <t>Beschreibung Kaufteil</t>
  </si>
  <si>
    <t>Menge Kaufteil</t>
  </si>
  <si>
    <t>Gesamtpreis</t>
  </si>
  <si>
    <t>Zeilenbeschriftungen</t>
  </si>
  <si>
    <t>Gesamtergebnis</t>
  </si>
  <si>
    <t>Summe von Gesamtpreis</t>
  </si>
  <si>
    <t>Preis pro Stück/Meter</t>
  </si>
  <si>
    <t>Summe von Menge Kaufteil</t>
  </si>
  <si>
    <t>Frantos</t>
  </si>
  <si>
    <t>Verpackungs Einheit (VE)</t>
  </si>
  <si>
    <t>Preis pro VE</t>
  </si>
  <si>
    <t>Anzahl/Länge pro VE</t>
  </si>
  <si>
    <t>DIN 125 A M3</t>
  </si>
  <si>
    <t>DIN 125 A M4</t>
  </si>
  <si>
    <t>DIN 125 A M5</t>
  </si>
  <si>
    <t>5,3x15</t>
  </si>
  <si>
    <t>Gewindestift M3x5</t>
  </si>
  <si>
    <t>https://www.aliexpress.com/item/33053406103.html</t>
  </si>
  <si>
    <t>20-M3</t>
  </si>
  <si>
    <t>20-M5</t>
  </si>
  <si>
    <t>20-M4</t>
  </si>
  <si>
    <t>Hammerkopf Mutter M3</t>
  </si>
  <si>
    <t>https://www.aliexpress.com/item/32333227356.html</t>
  </si>
  <si>
    <t>Hammerkopf Mutter M4</t>
  </si>
  <si>
    <t>Motor auf u. ab</t>
  </si>
  <si>
    <t>Rollenschalter</t>
  </si>
  <si>
    <t>(Leer)</t>
  </si>
  <si>
    <t>Ist Fertigungsteil</t>
  </si>
  <si>
    <t>Wer Bestellt?</t>
  </si>
  <si>
    <t>Gesamtmenge</t>
  </si>
  <si>
    <t>Benötigt pro BarBot</t>
  </si>
  <si>
    <t>Benötigt gesamt</t>
  </si>
  <si>
    <t>Crusher</t>
  </si>
  <si>
    <t>Noch bestellen</t>
  </si>
  <si>
    <t>kg</t>
  </si>
  <si>
    <t>KT-026</t>
  </si>
  <si>
    <t>Abdeckblech Pumpen</t>
  </si>
  <si>
    <t>FT-011</t>
  </si>
  <si>
    <t>Abdeckplatte Rührermotor</t>
  </si>
  <si>
    <t>KT-079</t>
  </si>
  <si>
    <t>O-Ring 45x2,5</t>
  </si>
  <si>
    <t xml:space="preserve">Fortuna </t>
  </si>
  <si>
    <t>KT-080</t>
  </si>
  <si>
    <t>KT-081</t>
  </si>
  <si>
    <t xml:space="preserve">Abdeckblech Strohhalmmagazin vorne </t>
  </si>
  <si>
    <t>Abdeckblech Strohhalmmagazin hinten</t>
  </si>
  <si>
    <t>KT-082</t>
  </si>
  <si>
    <t>DIN 933 M6x20</t>
  </si>
  <si>
    <t>FT-012</t>
  </si>
  <si>
    <t>Profil 20x20 100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</si>
</sst>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44" fontId="0" fillId="0" borderId="0" xfId="1" applyFont="1"/>
    <xf numFmtId="0" fontId="0" fillId="0" borderId="0" xfId="0" applyFont="1"/>
    <xf numFmtId="0" fontId="1" fillId="0" borderId="0" xfId="2" applyFont="1" applyAlignment="1">
      <alignment vertical="top"/>
    </xf>
    <xf numFmtId="0" fontId="4" fillId="0" borderId="0" xfId="3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1" applyNumberFormat="1" applyFont="1" applyAlignment="1">
      <alignment horizontal="center" wrapText="1"/>
    </xf>
    <xf numFmtId="0" fontId="0" fillId="2" borderId="0" xfId="0" applyFill="1"/>
    <xf numFmtId="44" fontId="0" fillId="2" borderId="0" xfId="1" applyFont="1" applyFill="1"/>
    <xf numFmtId="0" fontId="0" fillId="0" borderId="0" xfId="0" applyAlignment="1">
      <alignment horizontal="right"/>
    </xf>
    <xf numFmtId="0" fontId="0" fillId="0" borderId="0" xfId="0" applyBorder="1"/>
    <xf numFmtId="0" fontId="0" fillId="2" borderId="0" xfId="0" applyFill="1" applyBorder="1"/>
    <xf numFmtId="44" fontId="0" fillId="2" borderId="0" xfId="1" applyFont="1" applyFill="1" applyBorder="1"/>
    <xf numFmtId="0" fontId="0" fillId="0" borderId="0" xfId="0" applyFill="1" applyBorder="1"/>
    <xf numFmtId="0" fontId="0" fillId="0" borderId="0" xfId="0" applyFont="1" applyBorder="1"/>
    <xf numFmtId="0" fontId="2" fillId="0" borderId="0" xfId="0" applyFont="1" applyFill="1" applyAlignment="1">
      <alignment wrapText="1"/>
    </xf>
    <xf numFmtId="44" fontId="2" fillId="0" borderId="0" xfId="1" applyFont="1" applyFill="1" applyAlignment="1">
      <alignment wrapText="1"/>
    </xf>
    <xf numFmtId="44" fontId="2" fillId="0" borderId="0" xfId="1" applyFont="1" applyFill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1" applyNumberFormat="1" applyFont="1" applyFill="1"/>
    <xf numFmtId="0" fontId="0" fillId="2" borderId="0" xfId="1" applyNumberFormat="1" applyFont="1" applyFill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44" fontId="2" fillId="0" borderId="1" xfId="1" applyFont="1" applyFill="1" applyBorder="1" applyAlignment="1">
      <alignment horizontal="center" wrapText="1"/>
    </xf>
    <xf numFmtId="0" fontId="2" fillId="0" borderId="1" xfId="1" applyNumberFormat="1" applyFont="1" applyFill="1" applyBorder="1" applyAlignment="1">
      <alignment horizontal="center" wrapText="1"/>
    </xf>
    <xf numFmtId="44" fontId="0" fillId="2" borderId="0" xfId="1" applyNumberFormat="1" applyFont="1" applyFill="1"/>
    <xf numFmtId="44" fontId="0" fillId="2" borderId="0" xfId="1" applyNumberFormat="1" applyFont="1" applyFill="1" applyBorder="1"/>
    <xf numFmtId="164" fontId="0" fillId="0" borderId="0" xfId="0" applyNumberFormat="1"/>
    <xf numFmtId="164" fontId="0" fillId="0" borderId="0" xfId="1" applyNumberFormat="1" applyFont="1"/>
    <xf numFmtId="0" fontId="0" fillId="0" borderId="0" xfId="1" applyNumberFormat="1" applyFont="1"/>
    <xf numFmtId="0" fontId="0" fillId="0" borderId="0" xfId="0" applyFill="1" applyAlignment="1">
      <alignment wrapText="1"/>
    </xf>
    <xf numFmtId="0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 applyBorder="1"/>
    <xf numFmtId="0" fontId="0" fillId="5" borderId="0" xfId="0" applyFill="1"/>
    <xf numFmtId="0" fontId="0" fillId="5" borderId="0" xfId="0" applyNumberFormat="1" applyFill="1"/>
    <xf numFmtId="44" fontId="0" fillId="5" borderId="0" xfId="1" applyFont="1" applyFill="1" applyBorder="1"/>
    <xf numFmtId="44" fontId="0" fillId="5" borderId="0" xfId="1" applyFont="1" applyFill="1"/>
  </cellXfs>
  <cellStyles count="4">
    <cellStyle name="Excel Built-in Normal" xfId="2" xr:uid="{78905490-5D96-40CA-B0E6-B9D0C461D130}"/>
    <cellStyle name="Link" xfId="3" builtinId="8"/>
    <cellStyle name="Standard" xfId="0" builtinId="0"/>
    <cellStyle name="Währung" xfId="1" builtinId="4"/>
  </cellStyles>
  <dxfs count="23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164" formatCode="_-* #,##0.00\ [$€-407]_-;\-* #,##0.00\ [$€-407]_-;_-* &quot;-&quot;??\ [$€-407]_-;_-@_-"/>
    </dxf>
    <dxf>
      <numFmt numFmtId="164" formatCode="_-* #,##0.00\ [$€-407]_-;\-* #,##0.00\ [$€-407]_-;_-* &quot;-&quot;??\ [$€-407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kazam" refreshedDate="43953.644615509256" backgroundQuery="1" createdVersion="6" refreshedVersion="6" minRefreshableVersion="3" recordCount="0" supportSubquery="1" supportAdvancedDrill="1" xr:uid="{91319301-F5FF-4C44-BEC8-2C595CFC1966}">
  <cacheSource type="external" connectionId="1"/>
  <cacheFields count="2">
    <cacheField name="[tb_BOM].[Artikelnummer Kaufteil].[Artikelnummer Kaufteil]" caption="Artikelnummer Kaufteil" numFmtId="0" hierarchy="6" level="1">
      <sharedItems count="59">
        <s v="KT-001"/>
        <s v="KT-002"/>
        <s v="KT-003"/>
        <s v="KT-004"/>
        <s v="KT-005"/>
        <s v="KT-006"/>
        <s v="KT-007"/>
        <s v="KT-008"/>
        <s v="KT-009"/>
        <s v="KT-010"/>
        <s v="KT-011"/>
        <s v="KT-012"/>
        <s v="KT-013"/>
        <s v="KT-014"/>
        <s v="KT-015"/>
        <s v="KT-016"/>
        <s v="KT-017"/>
        <s v="KT-018"/>
        <s v="KT-019"/>
        <s v="KT-020"/>
        <s v="KT-021"/>
        <s v="KT-022"/>
        <s v="KT-023"/>
        <s v="KT-024"/>
        <s v="KT-025"/>
        <s v="KT-027"/>
        <s v="KT-028"/>
        <s v="KT-029"/>
        <s v="KT-030"/>
        <s v="KT-050"/>
        <s v="KT-051"/>
        <s v="KT-052"/>
        <s v="KT-053"/>
        <s v="KT-054"/>
        <s v="KT-055"/>
        <s v="KT-056"/>
        <s v="KT-057"/>
        <s v="KT-058"/>
        <s v="KT-059"/>
        <s v="KT-060"/>
        <s v="KT-061"/>
        <s v="KT-062"/>
        <s v="KT-063"/>
        <s v="KT-064"/>
        <s v="KT-065"/>
        <s v="KT-066"/>
        <s v="KT-067"/>
        <s v="KT-068"/>
        <s v="KT-069"/>
        <s v="KT-070"/>
        <s v="KT-071"/>
        <s v="KT-072"/>
        <s v="KT-073"/>
        <s v="KT-074"/>
        <s v="KT-075"/>
        <s v="KT-076"/>
        <s v="KT-077"/>
        <s v="KT-078"/>
        <s v="KT-999"/>
      </sharedItems>
    </cacheField>
    <cacheField name="[Measures].[Summe von Menge Kaufteil]" caption="Summe von Menge Kaufteil" numFmtId="0" hierarchy="29" level="32767"/>
  </cacheFields>
  <cacheHierarchies count="34">
    <cacheHierarchy uniqueName="[tb_BOM].[Rubrik]" caption="Rubrik" attribute="1" defaultMemberUniqueName="[tb_BOM].[Rubrik].[All]" allUniqueName="[tb_BOM].[Rubrik].[All]" dimensionUniqueName="[tb_BOM]" displayFolder="" count="0" memberValueDatatype="130" unbalanced="0"/>
    <cacheHierarchy uniqueName="[tb_BOM].[Artikelnummer]" caption="Artikelnummer" attribute="1" defaultMemberUniqueName="[tb_BOM].[Artikelnummer].[All]" allUniqueName="[tb_BOM].[Artikelnummer].[All]" dimensionUniqueName="[tb_BOM]" displayFolder="" count="0" memberValueDatatype="130" unbalanced="0"/>
    <cacheHierarchy uniqueName="[tb_BOM].[Anzahl]" caption="Anzahl" attribute="1" defaultMemberUniqueName="[tb_BOM].[Anzahl].[All]" allUniqueName="[tb_BOM].[Anzahl].[All]" dimensionUniqueName="[tb_BOM]" displayFolder="" count="0" memberValueDatatype="5" unbalanced="0"/>
    <cacheHierarchy uniqueName="[tb_BOM].[Beschreibung]" caption="Beschreibung" attribute="1" defaultMemberUniqueName="[tb_BOM].[Beschreibung].[All]" allUniqueName="[tb_BOM].[Beschreibung].[All]" dimensionUniqueName="[tb_BOM]" displayFolder="" count="0" memberValueDatatype="130" unbalanced="0"/>
    <cacheHierarchy uniqueName="[tb_BOM].[Gesamtpreis]" caption="Gesamtpreis" attribute="1" defaultMemberUniqueName="[tb_BOM].[Gesamtpreis].[All]" allUniqueName="[tb_BOM].[Gesamtpreis].[All]" dimensionUniqueName="[tb_BOM]" displayFolder="" count="0" memberValueDatatype="5" unbalanced="0"/>
    <cacheHierarchy uniqueName="[tb_BOM].[Ist Fertigungsteil]" caption="Ist Fertigungsteil" attribute="1" defaultMemberUniqueName="[tb_BOM].[Ist Fertigungsteil].[All]" allUniqueName="[tb_BOM].[Ist Fertigungsteil].[All]" dimensionUniqueName="[tb_BOM]" displayFolder="" count="0" memberValueDatatype="11" unbalanced="0"/>
    <cacheHierarchy uniqueName="[tb_BOM].[Artikelnummer Kaufteil]" caption="Artikelnummer Kaufteil" attribute="1" defaultMemberUniqueName="[tb_BOM].[Artikelnummer Kaufteil].[All]" allUniqueName="[tb_BOM].[Artikelnummer Kaufteil].[All]" dimensionUniqueName="[tb_BOM]" displayFolder="" count="2" memberValueDatatype="130" unbalanced="0">
      <fieldsUsage count="2">
        <fieldUsage x="-1"/>
        <fieldUsage x="0"/>
      </fieldsUsage>
    </cacheHierarchy>
    <cacheHierarchy uniqueName="[tb_BOM].[Menge Kaufteil]" caption="Menge Kaufteil" attribute="1" defaultMemberUniqueName="[tb_BOM].[Menge Kaufteil].[All]" allUniqueName="[tb_BOM].[Menge Kaufteil].[All]" dimensionUniqueName="[tb_BOM]" displayFolder="" count="0" memberValueDatatype="5" unbalanced="0"/>
    <cacheHierarchy uniqueName="[tb_BOM].[Beschreibung Kaufteil]" caption="Beschreibung Kaufteil" attribute="1" defaultMemberUniqueName="[tb_BOM].[Beschreibung Kaufteil].[All]" allUniqueName="[tb_BOM].[Beschreibung Kaufteil].[All]" dimensionUniqueName="[tb_BOM]" displayFolder="" count="0" memberValueDatatype="130" unbalanced="0"/>
    <cacheHierarchy uniqueName="[tb_BOM].[Info]" caption="Info" attribute="1" defaultMemberUniqueName="[tb_BOM].[Info].[All]" allUniqueName="[tb_BOM].[Info].[All]" dimensionUniqueName="[tb_BOM]" displayFolder="" count="0" memberValueDatatype="130" unbalanced="0"/>
    <cacheHierarchy uniqueName="[tb_Fertigungsteile].[Artikelnummer]" caption="Artikelnummer" attribute="1" defaultMemberUniqueName="[tb_Fertigungsteile].[Artikelnummer].[All]" allUniqueName="[tb_Fertigungsteile].[Artikelnummer].[All]" dimensionUniqueName="[tb_Fertigungsteile]" displayFolder="" count="0" memberValueDatatype="130" unbalanced="0"/>
    <cacheHierarchy uniqueName="[tb_Fertigungsteile].[Beschreibung]" caption="Beschreibung" attribute="1" defaultMemberUniqueName="[tb_Fertigungsteile].[Beschreibung].[All]" allUniqueName="[tb_Fertigungsteile].[Beschreibung].[All]" dimensionUniqueName="[tb_Fertigungsteile]" displayFolder="" count="0" memberValueDatatype="130" unbalanced="0"/>
    <cacheHierarchy uniqueName="[tb_Fertigungsteile].[Artikelnummer Kaufteil]" caption="Artikelnummer Kaufteil" attribute="1" defaultMemberUniqueName="[tb_Fertigungsteile].[Artikelnummer Kaufteil].[All]" allUniqueName="[tb_Fertigungsteile].[Artikelnummer Kaufteil].[All]" dimensionUniqueName="[tb_Fertigungsteile]" displayFolder="" count="0" memberValueDatatype="130" unbalanced="0"/>
    <cacheHierarchy uniqueName="[tb_Fertigungsteile].[Beschreibung Kaufteil]" caption="Beschreibung Kaufteil" attribute="1" defaultMemberUniqueName="[tb_Fertigungsteile].[Beschreibung Kaufteil].[All]" allUniqueName="[tb_Fertigungsteile].[Beschreibung Kaufteil].[All]" dimensionUniqueName="[tb_Fertigungsteile]" displayFolder="" count="0" memberValueDatatype="130" unbalanced="0"/>
    <cacheHierarchy uniqueName="[tb_Fertigungsteile].[Menge Kaufteil]" caption="Menge Kaufteil" attribute="1" defaultMemberUniqueName="[tb_Fertigungsteile].[Menge Kaufteil].[All]" allUniqueName="[tb_Fertigungsteile].[Menge Kaufteil].[All]" dimensionUniqueName="[tb_Fertigungsteile]" displayFolder="" count="0" memberValueDatatype="5" unbalanced="0"/>
    <cacheHierarchy uniqueName="[tb_Fertigungsteile].[Preis]" caption="Preis" attribute="1" defaultMemberUniqueName="[tb_Fertigungsteile].[Preis].[All]" allUniqueName="[tb_Fertigungsteile].[Preis].[All]" dimensionUniqueName="[tb_Fertigungsteile]" displayFolder="" count="0" memberValueDatatype="5" unbalanced="0"/>
    <cacheHierarchy uniqueName="[tb_Kaufteile].[Artikelnummer]" caption="Artikelnummer" attribute="1" defaultMemberUniqueName="[tb_Kaufteile].[Artikelnummer].[All]" allUniqueName="[tb_Kaufteile].[Artikelnummer].[All]" dimensionUniqueName="[tb_Kaufteile]" displayFolder="" count="0" memberValueDatatype="130" unbalanced="0"/>
    <cacheHierarchy uniqueName="[tb_Kaufteile].[Beschreibung]" caption="Beschreibung" attribute="1" defaultMemberUniqueName="[tb_Kaufteile].[Beschreibung].[All]" allUniqueName="[tb_Kaufteile].[Beschreibung].[All]" dimensionUniqueName="[tb_Kaufteile]" displayFolder="" count="0" memberValueDatatype="130" unbalanced="0"/>
    <cacheHierarchy uniqueName="[tb_Kaufteile].[Lieferant/Platform]" caption="Lieferant/Platform" attribute="1" defaultMemberUniqueName="[tb_Kaufteile].[Lieferant/Platform].[All]" allUniqueName="[tb_Kaufteile].[Lieferant/Platform].[All]" dimensionUniqueName="[tb_Kaufteile]" displayFolder="" count="0" memberValueDatatype="130" unbalanced="0"/>
    <cacheHierarchy uniqueName="[tb_Kaufteile].[Artikelnummer/-name]" caption="Artikelnummer/-name" attribute="1" defaultMemberUniqueName="[tb_Kaufteile].[Artikelnummer/-name].[All]" allUniqueName="[tb_Kaufteile].[Artikelnummer/-name].[All]" dimensionUniqueName="[tb_Kaufteile]" displayFolder="" count="0" memberValueDatatype="130" unbalanced="0"/>
    <cacheHierarchy uniqueName="[tb_Kaufteile].[Link]" caption="Link" attribute="1" defaultMemberUniqueName="[tb_Kaufteile].[Link].[All]" allUniqueName="[tb_Kaufteile].[Link].[All]" dimensionUniqueName="[tb_Kaufteile]" displayFolder="" count="0" memberValueDatatype="130" unbalanced="0"/>
    <cacheHierarchy uniqueName="[tb_Kaufteile].[Anzahl/Länge pro VE]" caption="Anzahl/Länge pro VE" attribute="1" defaultMemberUniqueName="[tb_Kaufteile].[Anzahl/Länge pro VE].[All]" allUniqueName="[tb_Kaufteile].[Anzahl/Länge pro VE].[All]" dimensionUniqueName="[tb_Kaufteile]" displayFolder="" count="0" memberValueDatatype="5" unbalanced="0"/>
    <cacheHierarchy uniqueName="[tb_Kaufteile].[Preis pro VE]" caption="Preis pro VE" attribute="1" defaultMemberUniqueName="[tb_Kaufteile].[Preis pro VE].[All]" allUniqueName="[tb_Kaufteile].[Preis pro VE].[All]" dimensionUniqueName="[tb_Kaufteile]" displayFolder="" count="0" memberValueDatatype="5" unbalanced="0"/>
    <cacheHierarchy uniqueName="[tb_Kaufteile].[Verpackungs Einheit (VE)]" caption="Verpackungs Einheit (VE)" attribute="1" defaultMemberUniqueName="[tb_Kaufteile].[Verpackungs Einheit (VE)].[All]" allUniqueName="[tb_Kaufteile].[Verpackungs Einheit (VE)].[All]" dimensionUniqueName="[tb_Kaufteile]" displayFolder="" count="0" memberValueDatatype="130" unbalanced="0"/>
    <cacheHierarchy uniqueName="[tb_Kaufteile].[Preis pro Stück/Meter]" caption="Preis pro Stück/Meter" attribute="1" defaultMemberUniqueName="[tb_Kaufteile].[Preis pro Stück/Meter].[All]" allUniqueName="[tb_Kaufteile].[Preis pro Stück/Meter].[All]" dimensionUniqueName="[tb_Kaufteile]" displayFolder="" count="0" memberValueDatatype="5" unbalanced="0"/>
    <cacheHierarchy uniqueName="[Measures].[__XL_Count tb_BOM]" caption="__XL_Count tb_BOM" measure="1" displayFolder="" measureGroup="tb_BOM" count="0" hidden="1"/>
    <cacheHierarchy uniqueName="[Measures].[__XL_Count tb_Kaufteile]" caption="__XL_Count tb_Kaufteile" measure="1" displayFolder="" measureGroup="tb_Kaufteile" count="0" hidden="1"/>
    <cacheHierarchy uniqueName="[Measures].[__XL_Count tb_Fertigungsteile]" caption="__XL_Count tb_Fertigungsteile" measure="1" displayFolder="" measureGroup="tb_Fertigungsteile" count="0" hidden="1"/>
    <cacheHierarchy uniqueName="[Measures].[__No measures defined]" caption="__No measures defined" measure="1" displayFolder="" count="0" hidden="1"/>
    <cacheHierarchy uniqueName="[Measures].[Summe von Menge Kaufteil]" caption="Summe von Menge Kaufteil" measure="1" displayFolder="" measureGroup="tb_BOM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me von Gesamtpreis]" caption="Summe von Gesamtpreis" measure="1" displayFolder="" measureGroup="tb_BOM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Anzahl]" caption="Summe von Anzahl" measure="1" displayFolder="" measureGroup="tb_BOM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nzahl von Beschreibung]" caption="Anzahl von Beschreibung" measure="1" displayFolder="" measureGroup="tb_Kaufteil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nzahl von Artikelnummer]" caption="Anzahl von Artikelnummer" measure="1" displayFolder="" measureGroup="tb_Kaufteil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4">
    <dimension measure="1" name="Measures" uniqueName="[Measures]" caption="Measures"/>
    <dimension name="tb_BOM" uniqueName="[tb_BOM]" caption="tb_BOM"/>
    <dimension name="tb_Fertigungsteile" uniqueName="[tb_Fertigungsteile]" caption="tb_Fertigungsteile"/>
    <dimension name="tb_Kaufteile" uniqueName="[tb_Kaufteile]" caption="tb_Kaufteile"/>
  </dimensions>
  <measureGroups count="3">
    <measureGroup name="tb_BOM" caption="tb_BOM"/>
    <measureGroup name="tb_Fertigungsteile" caption="tb_Fertigungsteile"/>
    <measureGroup name="tb_Kaufteile" caption="tb_Kaufteile"/>
  </measureGroups>
  <maps count="4">
    <map measureGroup="0" dimension="1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kazam" refreshedDate="43953.644616319441" backgroundQuery="1" createdVersion="6" refreshedVersion="6" minRefreshableVersion="3" recordCount="0" supportSubquery="1" supportAdvancedDrill="1" xr:uid="{E1BB3A6D-565D-47A6-B701-BCBD7E2D6970}">
  <cacheSource type="external" connectionId="1"/>
  <cacheFields count="3">
    <cacheField name="[Measures].[Summe von Gesamtpreis]" caption="Summe von Gesamtpreis" numFmtId="0" hierarchy="30" level="32767"/>
    <cacheField name="[tb_Kaufteile].[Beschreibung].[Beschreibung]" caption="Beschreibung" numFmtId="0" hierarchy="17" level="1">
      <sharedItems count="59">
        <s v="Abdeckblech"/>
        <s v="Alu Profil"/>
        <s v="Alu Winkel"/>
        <s v="DC Motor für Rührer"/>
        <s v="DIN 7991 M3x10"/>
        <s v="DIN 7991 M3x12"/>
        <s v="DIN 7991 M3x8"/>
        <s v="DIN 7991 M4x12"/>
        <s v="DIN 7991 M4x18"/>
        <s v="DIN 7991 M5x30"/>
        <s v="DIN 912 M2x20"/>
        <s v="DIN 912 M3x10"/>
        <s v="DIN 912 M3x20"/>
        <s v="DIN 912 M3x30"/>
        <s v="DIN 912 M3x6"/>
        <s v="DIN 912 M4x10"/>
        <s v="DIN 912 M4x14"/>
        <s v="DIN 912 M5x10"/>
        <s v="DIN 912 M5x25"/>
        <s v="Dummy"/>
        <s v="Eiscrusher"/>
        <s v="Energiekette"/>
        <s v="Filament"/>
        <s v="Flanschkopfschraube M5x16"/>
        <s v="Gewindestift M3x5"/>
        <s v="Hammerkopf Mutter M3"/>
        <s v="Hammerkopf Mutter M4"/>
        <s v="Igus-Schiene"/>
        <s v="Igus-Schlitten"/>
        <s v="Karosseriescheibe M5"/>
        <s v="LED Ring"/>
        <s v="Motor auf u. ab"/>
        <s v="Motor Crusher"/>
        <s v="Mutter M2"/>
        <s v="Mutter M3"/>
        <s v="Mutter M5"/>
        <s v="Neopixel Stripe"/>
        <s v="Netzteil"/>
        <s v="Nutenstein M3"/>
        <s v="Nutenstein M4"/>
        <s v="Nutenstein M5"/>
        <s v="PMMA"/>
        <s v="Pumpe"/>
        <s v="Rad"/>
        <s v="Raspberry Pi"/>
        <s v="Rollenschalter"/>
        <s v="Rührer"/>
        <s v="Schlauch"/>
        <s v="Schrittmotor"/>
        <s v="SD-Karte"/>
        <s v="Servo groß"/>
        <s v="Servo klein"/>
        <s v="Touchscreen"/>
        <s v="Unterlegscheibe A3,2"/>
        <s v="Unterlegscheibe A4,3"/>
        <s v="Unterlegscheibe A5,3"/>
        <s v="V-Slot Profil"/>
        <s v="Wiegebalken"/>
        <s v="Zahnriemen und Zahnräder"/>
      </sharedItems>
    </cacheField>
    <cacheField name="[Measures].[Summe von Menge Kaufteil]" caption="Summe von Menge Kaufteil" numFmtId="0" hierarchy="29" level="32767"/>
  </cacheFields>
  <cacheHierarchies count="34">
    <cacheHierarchy uniqueName="[tb_BOM].[Rubrik]" caption="Rubrik" attribute="1" defaultMemberUniqueName="[tb_BOM].[Rubrik].[All]" allUniqueName="[tb_BOM].[Rubrik].[All]" dimensionUniqueName="[tb_BOM]" displayFolder="" count="0" memberValueDatatype="130" unbalanced="0"/>
    <cacheHierarchy uniqueName="[tb_BOM].[Artikelnummer]" caption="Artikelnummer" attribute="1" defaultMemberUniqueName="[tb_BOM].[Artikelnummer].[All]" allUniqueName="[tb_BOM].[Artikelnummer].[All]" dimensionUniqueName="[tb_BOM]" displayFolder="" count="0" memberValueDatatype="130" unbalanced="0"/>
    <cacheHierarchy uniqueName="[tb_BOM].[Anzahl]" caption="Anzahl" attribute="1" defaultMemberUniqueName="[tb_BOM].[Anzahl].[All]" allUniqueName="[tb_BOM].[Anzahl].[All]" dimensionUniqueName="[tb_BOM]" displayFolder="" count="0" memberValueDatatype="5" unbalanced="0"/>
    <cacheHierarchy uniqueName="[tb_BOM].[Beschreibung]" caption="Beschreibung" attribute="1" defaultMemberUniqueName="[tb_BOM].[Beschreibung].[All]" allUniqueName="[tb_BOM].[Beschreibung].[All]" dimensionUniqueName="[tb_BOM]" displayFolder="" count="0" memberValueDatatype="130" unbalanced="0"/>
    <cacheHierarchy uniqueName="[tb_BOM].[Gesamtpreis]" caption="Gesamtpreis" attribute="1" defaultMemberUniqueName="[tb_BOM].[Gesamtpreis].[All]" allUniqueName="[tb_BOM].[Gesamtpreis].[All]" dimensionUniqueName="[tb_BOM]" displayFolder="" count="0" memberValueDatatype="5" unbalanced="0"/>
    <cacheHierarchy uniqueName="[tb_BOM].[Ist Fertigungsteil]" caption="Ist Fertigungsteil" attribute="1" defaultMemberUniqueName="[tb_BOM].[Ist Fertigungsteil].[All]" allUniqueName="[tb_BOM].[Ist Fertigungsteil].[All]" dimensionUniqueName="[tb_BOM]" displayFolder="" count="0" memberValueDatatype="11" unbalanced="0"/>
    <cacheHierarchy uniqueName="[tb_BOM].[Artikelnummer Kaufteil]" caption="Artikelnummer Kaufteil" attribute="1" defaultMemberUniqueName="[tb_BOM].[Artikelnummer Kaufteil].[All]" allUniqueName="[tb_BOM].[Artikelnummer Kaufteil].[All]" dimensionUniqueName="[tb_BOM]" displayFolder="" count="0" memberValueDatatype="130" unbalanced="0"/>
    <cacheHierarchy uniqueName="[tb_BOM].[Menge Kaufteil]" caption="Menge Kaufteil" attribute="1" defaultMemberUniqueName="[tb_BOM].[Menge Kaufteil].[All]" allUniqueName="[tb_BOM].[Menge Kaufteil].[All]" dimensionUniqueName="[tb_BOM]" displayFolder="" count="0" memberValueDatatype="5" unbalanced="0"/>
    <cacheHierarchy uniqueName="[tb_BOM].[Beschreibung Kaufteil]" caption="Beschreibung Kaufteil" attribute="1" defaultMemberUniqueName="[tb_BOM].[Beschreibung Kaufteil].[All]" allUniqueName="[tb_BOM].[Beschreibung Kaufteil].[All]" dimensionUniqueName="[tb_BOM]" displayFolder="" count="0" memberValueDatatype="130" unbalanced="0"/>
    <cacheHierarchy uniqueName="[tb_BOM].[Info]" caption="Info" attribute="1" defaultMemberUniqueName="[tb_BOM].[Info].[All]" allUniqueName="[tb_BOM].[Info].[All]" dimensionUniqueName="[tb_BOM]" displayFolder="" count="0" memberValueDatatype="130" unbalanced="0"/>
    <cacheHierarchy uniqueName="[tb_Fertigungsteile].[Artikelnummer]" caption="Artikelnummer" attribute="1" defaultMemberUniqueName="[tb_Fertigungsteile].[Artikelnummer].[All]" allUniqueName="[tb_Fertigungsteile].[Artikelnummer].[All]" dimensionUniqueName="[tb_Fertigungsteile]" displayFolder="" count="0" memberValueDatatype="130" unbalanced="0"/>
    <cacheHierarchy uniqueName="[tb_Fertigungsteile].[Beschreibung]" caption="Beschreibung" attribute="1" defaultMemberUniqueName="[tb_Fertigungsteile].[Beschreibung].[All]" allUniqueName="[tb_Fertigungsteile].[Beschreibung].[All]" dimensionUniqueName="[tb_Fertigungsteile]" displayFolder="" count="0" memberValueDatatype="130" unbalanced="0"/>
    <cacheHierarchy uniqueName="[tb_Fertigungsteile].[Artikelnummer Kaufteil]" caption="Artikelnummer Kaufteil" attribute="1" defaultMemberUniqueName="[tb_Fertigungsteile].[Artikelnummer Kaufteil].[All]" allUniqueName="[tb_Fertigungsteile].[Artikelnummer Kaufteil].[All]" dimensionUniqueName="[tb_Fertigungsteile]" displayFolder="" count="0" memberValueDatatype="130" unbalanced="0"/>
    <cacheHierarchy uniqueName="[tb_Fertigungsteile].[Beschreibung Kaufteil]" caption="Beschreibung Kaufteil" attribute="1" defaultMemberUniqueName="[tb_Fertigungsteile].[Beschreibung Kaufteil].[All]" allUniqueName="[tb_Fertigungsteile].[Beschreibung Kaufteil].[All]" dimensionUniqueName="[tb_Fertigungsteile]" displayFolder="" count="0" memberValueDatatype="130" unbalanced="0"/>
    <cacheHierarchy uniqueName="[tb_Fertigungsteile].[Menge Kaufteil]" caption="Menge Kaufteil" attribute="1" defaultMemberUniqueName="[tb_Fertigungsteile].[Menge Kaufteil].[All]" allUniqueName="[tb_Fertigungsteile].[Menge Kaufteil].[All]" dimensionUniqueName="[tb_Fertigungsteile]" displayFolder="" count="0" memberValueDatatype="5" unbalanced="0"/>
    <cacheHierarchy uniqueName="[tb_Fertigungsteile].[Preis]" caption="Preis" attribute="1" defaultMemberUniqueName="[tb_Fertigungsteile].[Preis].[All]" allUniqueName="[tb_Fertigungsteile].[Preis].[All]" dimensionUniqueName="[tb_Fertigungsteile]" displayFolder="" count="0" memberValueDatatype="5" unbalanced="0"/>
    <cacheHierarchy uniqueName="[tb_Kaufteile].[Artikelnummer]" caption="Artikelnummer" attribute="1" defaultMemberUniqueName="[tb_Kaufteile].[Artikelnummer].[All]" allUniqueName="[tb_Kaufteile].[Artikelnummer].[All]" dimensionUniqueName="[tb_Kaufteile]" displayFolder="" count="0" memberValueDatatype="130" unbalanced="0"/>
    <cacheHierarchy uniqueName="[tb_Kaufteile].[Beschreibung]" caption="Beschreibung" attribute="1" defaultMemberUniqueName="[tb_Kaufteile].[Beschreibung].[All]" allUniqueName="[tb_Kaufteile].[Beschreibung].[All]" dimensionUniqueName="[tb_Kaufteile]" displayFolder="" count="2" memberValueDatatype="130" unbalanced="0">
      <fieldsUsage count="2">
        <fieldUsage x="-1"/>
        <fieldUsage x="1"/>
      </fieldsUsage>
    </cacheHierarchy>
    <cacheHierarchy uniqueName="[tb_Kaufteile].[Lieferant/Platform]" caption="Lieferant/Platform" attribute="1" defaultMemberUniqueName="[tb_Kaufteile].[Lieferant/Platform].[All]" allUniqueName="[tb_Kaufteile].[Lieferant/Platform].[All]" dimensionUniqueName="[tb_Kaufteile]" displayFolder="" count="0" memberValueDatatype="130" unbalanced="0"/>
    <cacheHierarchy uniqueName="[tb_Kaufteile].[Artikelnummer/-name]" caption="Artikelnummer/-name" attribute="1" defaultMemberUniqueName="[tb_Kaufteile].[Artikelnummer/-name].[All]" allUniqueName="[tb_Kaufteile].[Artikelnummer/-name].[All]" dimensionUniqueName="[tb_Kaufteile]" displayFolder="" count="0" memberValueDatatype="130" unbalanced="0"/>
    <cacheHierarchy uniqueName="[tb_Kaufteile].[Link]" caption="Link" attribute="1" defaultMemberUniqueName="[tb_Kaufteile].[Link].[All]" allUniqueName="[tb_Kaufteile].[Link].[All]" dimensionUniqueName="[tb_Kaufteile]" displayFolder="" count="0" memberValueDatatype="130" unbalanced="0"/>
    <cacheHierarchy uniqueName="[tb_Kaufteile].[Anzahl/Länge pro VE]" caption="Anzahl/Länge pro VE" attribute="1" defaultMemberUniqueName="[tb_Kaufteile].[Anzahl/Länge pro VE].[All]" allUniqueName="[tb_Kaufteile].[Anzahl/Länge pro VE].[All]" dimensionUniqueName="[tb_Kaufteile]" displayFolder="" count="0" memberValueDatatype="5" unbalanced="0"/>
    <cacheHierarchy uniqueName="[tb_Kaufteile].[Preis pro VE]" caption="Preis pro VE" attribute="1" defaultMemberUniqueName="[tb_Kaufteile].[Preis pro VE].[All]" allUniqueName="[tb_Kaufteile].[Preis pro VE].[All]" dimensionUniqueName="[tb_Kaufteile]" displayFolder="" count="0" memberValueDatatype="5" unbalanced="0"/>
    <cacheHierarchy uniqueName="[tb_Kaufteile].[Verpackungs Einheit (VE)]" caption="Verpackungs Einheit (VE)" attribute="1" defaultMemberUniqueName="[tb_Kaufteile].[Verpackungs Einheit (VE)].[All]" allUniqueName="[tb_Kaufteile].[Verpackungs Einheit (VE)].[All]" dimensionUniqueName="[tb_Kaufteile]" displayFolder="" count="0" memberValueDatatype="130" unbalanced="0"/>
    <cacheHierarchy uniqueName="[tb_Kaufteile].[Preis pro Stück/Meter]" caption="Preis pro Stück/Meter" attribute="1" defaultMemberUniqueName="[tb_Kaufteile].[Preis pro Stück/Meter].[All]" allUniqueName="[tb_Kaufteile].[Preis pro Stück/Meter].[All]" dimensionUniqueName="[tb_Kaufteile]" displayFolder="" count="0" memberValueDatatype="5" unbalanced="0"/>
    <cacheHierarchy uniqueName="[Measures].[__XL_Count tb_BOM]" caption="__XL_Count tb_BOM" measure="1" displayFolder="" measureGroup="tb_BOM" count="0" hidden="1"/>
    <cacheHierarchy uniqueName="[Measures].[__XL_Count tb_Kaufteile]" caption="__XL_Count tb_Kaufteile" measure="1" displayFolder="" measureGroup="tb_Kaufteile" count="0" hidden="1"/>
    <cacheHierarchy uniqueName="[Measures].[__XL_Count tb_Fertigungsteile]" caption="__XL_Count tb_Fertigungsteile" measure="1" displayFolder="" measureGroup="tb_Fertigungsteile" count="0" hidden="1"/>
    <cacheHierarchy uniqueName="[Measures].[__No measures defined]" caption="__No measures defined" measure="1" displayFolder="" count="0" hidden="1"/>
    <cacheHierarchy uniqueName="[Measures].[Summe von Menge Kaufteil]" caption="Summe von Menge Kaufteil" measure="1" displayFolder="" measureGroup="tb_BOM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me von Gesamtpreis]" caption="Summe von Gesamtpreis" measure="1" displayFolder="" measureGroup="tb_BOM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Anzahl]" caption="Summe von Anzahl" measure="1" displayFolder="" measureGroup="tb_BOM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nzahl von Beschreibung]" caption="Anzahl von Beschreibung" measure="1" displayFolder="" measureGroup="tb_Kaufteil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nzahl von Artikelnummer]" caption="Anzahl von Artikelnummer" measure="1" displayFolder="" measureGroup="tb_Kaufteil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4">
    <dimension measure="1" name="Measures" uniqueName="[Measures]" caption="Measures"/>
    <dimension name="tb_BOM" uniqueName="[tb_BOM]" caption="tb_BOM"/>
    <dimension name="tb_Fertigungsteile" uniqueName="[tb_Fertigungsteile]" caption="tb_Fertigungsteile"/>
    <dimension name="tb_Kaufteile" uniqueName="[tb_Kaufteile]" caption="tb_Kaufteile"/>
  </dimensions>
  <measureGroups count="3">
    <measureGroup name="tb_BOM" caption="tb_BOM"/>
    <measureGroup name="tb_Fertigungsteile" caption="tb_Fertigungsteile"/>
    <measureGroup name="tb_Kaufteile" caption="tb_Kaufteile"/>
  </measureGroups>
  <maps count="4">
    <map measureGroup="0" dimension="1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kazam" refreshedDate="43953.644617013888" backgroundQuery="1" createdVersion="6" refreshedVersion="6" minRefreshableVersion="3" recordCount="0" supportSubquery="1" supportAdvancedDrill="1" xr:uid="{EC4646CB-244D-4F9D-9899-DFB172479F6F}">
  <cacheSource type="external" connectionId="1"/>
  <cacheFields count="2">
    <cacheField name="[tb_Kaufteile].[Lieferant/Platform].[Lieferant/Platform]" caption="Lieferant/Platform" numFmtId="0" hierarchy="18" level="1">
      <sharedItems containsBlank="1" count="11">
        <m/>
        <s v="Ali Express"/>
        <s v="ebay"/>
        <s v="Frantos"/>
        <s v="gastro-spirit.de"/>
        <s v="Igus"/>
        <s v="Jamoprint"/>
        <s v="laserteile4you"/>
        <s v="Prusa"/>
        <s v="Raspishop"/>
        <s v="Schlauch-profi.de"/>
      </sharedItems>
    </cacheField>
    <cacheField name="[Measures].[Summe von Gesamtpreis]" caption="Summe von Gesamtpreis" numFmtId="0" hierarchy="30" level="32767"/>
  </cacheFields>
  <cacheHierarchies count="34">
    <cacheHierarchy uniqueName="[tb_BOM].[Rubrik]" caption="Rubrik" attribute="1" defaultMemberUniqueName="[tb_BOM].[Rubrik].[All]" allUniqueName="[tb_BOM].[Rubrik].[All]" dimensionUniqueName="[tb_BOM]" displayFolder="" count="0" memberValueDatatype="130" unbalanced="0"/>
    <cacheHierarchy uniqueName="[tb_BOM].[Artikelnummer]" caption="Artikelnummer" attribute="1" defaultMemberUniqueName="[tb_BOM].[Artikelnummer].[All]" allUniqueName="[tb_BOM].[Artikelnummer].[All]" dimensionUniqueName="[tb_BOM]" displayFolder="" count="0" memberValueDatatype="130" unbalanced="0"/>
    <cacheHierarchy uniqueName="[tb_BOM].[Anzahl]" caption="Anzahl" attribute="1" defaultMemberUniqueName="[tb_BOM].[Anzahl].[All]" allUniqueName="[tb_BOM].[Anzahl].[All]" dimensionUniqueName="[tb_BOM]" displayFolder="" count="0" memberValueDatatype="5" unbalanced="0"/>
    <cacheHierarchy uniqueName="[tb_BOM].[Beschreibung]" caption="Beschreibung" attribute="1" defaultMemberUniqueName="[tb_BOM].[Beschreibung].[All]" allUniqueName="[tb_BOM].[Beschreibung].[All]" dimensionUniqueName="[tb_BOM]" displayFolder="" count="0" memberValueDatatype="130" unbalanced="0"/>
    <cacheHierarchy uniqueName="[tb_BOM].[Gesamtpreis]" caption="Gesamtpreis" attribute="1" defaultMemberUniqueName="[tb_BOM].[Gesamtpreis].[All]" allUniqueName="[tb_BOM].[Gesamtpreis].[All]" dimensionUniqueName="[tb_BOM]" displayFolder="" count="0" memberValueDatatype="5" unbalanced="0"/>
    <cacheHierarchy uniqueName="[tb_BOM].[Ist Fertigungsteil]" caption="Ist Fertigungsteil" attribute="1" defaultMemberUniqueName="[tb_BOM].[Ist Fertigungsteil].[All]" allUniqueName="[tb_BOM].[Ist Fertigungsteil].[All]" dimensionUniqueName="[tb_BOM]" displayFolder="" count="0" memberValueDatatype="11" unbalanced="0"/>
    <cacheHierarchy uniqueName="[tb_BOM].[Artikelnummer Kaufteil]" caption="Artikelnummer Kaufteil" attribute="1" defaultMemberUniqueName="[tb_BOM].[Artikelnummer Kaufteil].[All]" allUniqueName="[tb_BOM].[Artikelnummer Kaufteil].[All]" dimensionUniqueName="[tb_BOM]" displayFolder="" count="0" memberValueDatatype="130" unbalanced="0"/>
    <cacheHierarchy uniqueName="[tb_BOM].[Menge Kaufteil]" caption="Menge Kaufteil" attribute="1" defaultMemberUniqueName="[tb_BOM].[Menge Kaufteil].[All]" allUniqueName="[tb_BOM].[Menge Kaufteil].[All]" dimensionUniqueName="[tb_BOM]" displayFolder="" count="0" memberValueDatatype="5" unbalanced="0"/>
    <cacheHierarchy uniqueName="[tb_BOM].[Beschreibung Kaufteil]" caption="Beschreibung Kaufteil" attribute="1" defaultMemberUniqueName="[tb_BOM].[Beschreibung Kaufteil].[All]" allUniqueName="[tb_BOM].[Beschreibung Kaufteil].[All]" dimensionUniqueName="[tb_BOM]" displayFolder="" count="0" memberValueDatatype="130" unbalanced="0"/>
    <cacheHierarchy uniqueName="[tb_BOM].[Info]" caption="Info" attribute="1" defaultMemberUniqueName="[tb_BOM].[Info].[All]" allUniqueName="[tb_BOM].[Info].[All]" dimensionUniqueName="[tb_BOM]" displayFolder="" count="0" memberValueDatatype="130" unbalanced="0"/>
    <cacheHierarchy uniqueName="[tb_Fertigungsteile].[Artikelnummer]" caption="Artikelnummer" attribute="1" defaultMemberUniqueName="[tb_Fertigungsteile].[Artikelnummer].[All]" allUniqueName="[tb_Fertigungsteile].[Artikelnummer].[All]" dimensionUniqueName="[tb_Fertigungsteile]" displayFolder="" count="0" memberValueDatatype="130" unbalanced="0"/>
    <cacheHierarchy uniqueName="[tb_Fertigungsteile].[Beschreibung]" caption="Beschreibung" attribute="1" defaultMemberUniqueName="[tb_Fertigungsteile].[Beschreibung].[All]" allUniqueName="[tb_Fertigungsteile].[Beschreibung].[All]" dimensionUniqueName="[tb_Fertigungsteile]" displayFolder="" count="0" memberValueDatatype="130" unbalanced="0"/>
    <cacheHierarchy uniqueName="[tb_Fertigungsteile].[Artikelnummer Kaufteil]" caption="Artikelnummer Kaufteil" attribute="1" defaultMemberUniqueName="[tb_Fertigungsteile].[Artikelnummer Kaufteil].[All]" allUniqueName="[tb_Fertigungsteile].[Artikelnummer Kaufteil].[All]" dimensionUniqueName="[tb_Fertigungsteile]" displayFolder="" count="0" memberValueDatatype="130" unbalanced="0"/>
    <cacheHierarchy uniqueName="[tb_Fertigungsteile].[Beschreibung Kaufteil]" caption="Beschreibung Kaufteil" attribute="1" defaultMemberUniqueName="[tb_Fertigungsteile].[Beschreibung Kaufteil].[All]" allUniqueName="[tb_Fertigungsteile].[Beschreibung Kaufteil].[All]" dimensionUniqueName="[tb_Fertigungsteile]" displayFolder="" count="0" memberValueDatatype="130" unbalanced="0"/>
    <cacheHierarchy uniqueName="[tb_Fertigungsteile].[Menge Kaufteil]" caption="Menge Kaufteil" attribute="1" defaultMemberUniqueName="[tb_Fertigungsteile].[Menge Kaufteil].[All]" allUniqueName="[tb_Fertigungsteile].[Menge Kaufteil].[All]" dimensionUniqueName="[tb_Fertigungsteile]" displayFolder="" count="0" memberValueDatatype="5" unbalanced="0"/>
    <cacheHierarchy uniqueName="[tb_Fertigungsteile].[Preis]" caption="Preis" attribute="1" defaultMemberUniqueName="[tb_Fertigungsteile].[Preis].[All]" allUniqueName="[tb_Fertigungsteile].[Preis].[All]" dimensionUniqueName="[tb_Fertigungsteile]" displayFolder="" count="0" memberValueDatatype="5" unbalanced="0"/>
    <cacheHierarchy uniqueName="[tb_Kaufteile].[Artikelnummer]" caption="Artikelnummer" attribute="1" defaultMemberUniqueName="[tb_Kaufteile].[Artikelnummer].[All]" allUniqueName="[tb_Kaufteile].[Artikelnummer].[All]" dimensionUniqueName="[tb_Kaufteile]" displayFolder="" count="0" memberValueDatatype="130" unbalanced="0"/>
    <cacheHierarchy uniqueName="[tb_Kaufteile].[Beschreibung]" caption="Beschreibung" attribute="1" defaultMemberUniqueName="[tb_Kaufteile].[Beschreibung].[All]" allUniqueName="[tb_Kaufteile].[Beschreibung].[All]" dimensionUniqueName="[tb_Kaufteile]" displayFolder="" count="0" memberValueDatatype="130" unbalanced="0"/>
    <cacheHierarchy uniqueName="[tb_Kaufteile].[Lieferant/Platform]" caption="Lieferant/Platform" attribute="1" defaultMemberUniqueName="[tb_Kaufteile].[Lieferant/Platform].[All]" allUniqueName="[tb_Kaufteile].[Lieferant/Platform].[All]" dimensionUniqueName="[tb_Kaufteile]" displayFolder="" count="2" memberValueDatatype="130" unbalanced="0">
      <fieldsUsage count="2">
        <fieldUsage x="-1"/>
        <fieldUsage x="0"/>
      </fieldsUsage>
    </cacheHierarchy>
    <cacheHierarchy uniqueName="[tb_Kaufteile].[Artikelnummer/-name]" caption="Artikelnummer/-name" attribute="1" defaultMemberUniqueName="[tb_Kaufteile].[Artikelnummer/-name].[All]" allUniqueName="[tb_Kaufteile].[Artikelnummer/-name].[All]" dimensionUniqueName="[tb_Kaufteile]" displayFolder="" count="0" memberValueDatatype="130" unbalanced="0"/>
    <cacheHierarchy uniqueName="[tb_Kaufteile].[Link]" caption="Link" attribute="1" defaultMemberUniqueName="[tb_Kaufteile].[Link].[All]" allUniqueName="[tb_Kaufteile].[Link].[All]" dimensionUniqueName="[tb_Kaufteile]" displayFolder="" count="0" memberValueDatatype="130" unbalanced="0"/>
    <cacheHierarchy uniqueName="[tb_Kaufteile].[Anzahl/Länge pro VE]" caption="Anzahl/Länge pro VE" attribute="1" defaultMemberUniqueName="[tb_Kaufteile].[Anzahl/Länge pro VE].[All]" allUniqueName="[tb_Kaufteile].[Anzahl/Länge pro VE].[All]" dimensionUniqueName="[tb_Kaufteile]" displayFolder="" count="0" memberValueDatatype="5" unbalanced="0"/>
    <cacheHierarchy uniqueName="[tb_Kaufteile].[Preis pro VE]" caption="Preis pro VE" attribute="1" defaultMemberUniqueName="[tb_Kaufteile].[Preis pro VE].[All]" allUniqueName="[tb_Kaufteile].[Preis pro VE].[All]" dimensionUniqueName="[tb_Kaufteile]" displayFolder="" count="0" memberValueDatatype="5" unbalanced="0"/>
    <cacheHierarchy uniqueName="[tb_Kaufteile].[Verpackungs Einheit (VE)]" caption="Verpackungs Einheit (VE)" attribute="1" defaultMemberUniqueName="[tb_Kaufteile].[Verpackungs Einheit (VE)].[All]" allUniqueName="[tb_Kaufteile].[Verpackungs Einheit (VE)].[All]" dimensionUniqueName="[tb_Kaufteile]" displayFolder="" count="0" memberValueDatatype="130" unbalanced="0"/>
    <cacheHierarchy uniqueName="[tb_Kaufteile].[Preis pro Stück/Meter]" caption="Preis pro Stück/Meter" attribute="1" defaultMemberUniqueName="[tb_Kaufteile].[Preis pro Stück/Meter].[All]" allUniqueName="[tb_Kaufteile].[Preis pro Stück/Meter].[All]" dimensionUniqueName="[tb_Kaufteile]" displayFolder="" count="0" memberValueDatatype="5" unbalanced="0"/>
    <cacheHierarchy uniqueName="[Measures].[__XL_Count tb_BOM]" caption="__XL_Count tb_BOM" measure="1" displayFolder="" measureGroup="tb_BOM" count="0" hidden="1"/>
    <cacheHierarchy uniqueName="[Measures].[__XL_Count tb_Kaufteile]" caption="__XL_Count tb_Kaufteile" measure="1" displayFolder="" measureGroup="tb_Kaufteile" count="0" hidden="1"/>
    <cacheHierarchy uniqueName="[Measures].[__XL_Count tb_Fertigungsteile]" caption="__XL_Count tb_Fertigungsteile" measure="1" displayFolder="" measureGroup="tb_Fertigungsteile" count="0" hidden="1"/>
    <cacheHierarchy uniqueName="[Measures].[__No measures defined]" caption="__No measures defined" measure="1" displayFolder="" count="0" hidden="1"/>
    <cacheHierarchy uniqueName="[Measures].[Summe von Menge Kaufteil]" caption="Summe von Menge Kaufteil" measure="1" displayFolder="" measureGroup="tb_BOM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me von Gesamtpreis]" caption="Summe von Gesamtpreis" measure="1" displayFolder="" measureGroup="tb_BOM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Anzahl]" caption="Summe von Anzahl" measure="1" displayFolder="" measureGroup="tb_BOM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nzahl von Beschreibung]" caption="Anzahl von Beschreibung" measure="1" displayFolder="" measureGroup="tb_Kaufteil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nzahl von Artikelnummer]" caption="Anzahl von Artikelnummer" measure="1" displayFolder="" measureGroup="tb_Kaufteil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4">
    <dimension measure="1" name="Measures" uniqueName="[Measures]" caption="Measures"/>
    <dimension name="tb_BOM" uniqueName="[tb_BOM]" caption="tb_BOM"/>
    <dimension name="tb_Fertigungsteile" uniqueName="[tb_Fertigungsteile]" caption="tb_Fertigungsteile"/>
    <dimension name="tb_Kaufteile" uniqueName="[tb_Kaufteile]" caption="tb_Kaufteile"/>
  </dimensions>
  <measureGroups count="3">
    <measureGroup name="tb_BOM" caption="tb_BOM"/>
    <measureGroup name="tb_Fertigungsteile" caption="tb_Fertigungsteile"/>
    <measureGroup name="tb_Kaufteile" caption="tb_Kaufteile"/>
  </measureGroups>
  <maps count="4">
    <map measureGroup="0" dimension="1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1ECBB2-E603-4943-A602-EB9333788541}" name="PivotTable5" cacheId="1" applyNumberFormats="0" applyBorderFormats="0" applyFontFormats="0" applyPatternFormats="0" applyAlignmentFormats="0" applyWidthHeightFormats="1" dataCaption="Werte" tag="b0a182b0-3845-49ac-8d61-fa908ae674e0" updatedVersion="6" minRefreshableVersion="3" itemPrintTitles="1" createdVersion="6" indent="0" outline="1" outlineData="1" multipleFieldFilters="0">
  <location ref="D3:F63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</items>
    </pivotField>
    <pivotField dataField="1" subtotalTop="0" showAll="0" defaultSubtotal="0"/>
  </pivotFields>
  <rowFields count="1">
    <field x="1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Fields count="1">
    <field x="-2"/>
  </colFields>
  <colItems count="2">
    <i>
      <x/>
    </i>
    <i i="1">
      <x v="1"/>
    </i>
  </colItems>
  <dataFields count="2">
    <dataField name="Summe von Gesamtpreis" fld="0" baseField="0" baseItem="0"/>
    <dataField name="Summe von Menge Kaufteil" fld="2" baseField="0" baseItem="0"/>
  </dataFields>
  <formats count="2"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Kaufteile]"/>
        <x15:activeTabTopLevelEntity name="[tb_Fertigungsteile]"/>
        <x15:activeTabTopLevelEntity name="[tb_BOM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14ABFB-B9C9-4183-ADAD-4F369A93232D}" name="PivotTable4" cacheId="2" applyNumberFormats="0" applyBorderFormats="0" applyFontFormats="0" applyPatternFormats="0" applyAlignmentFormats="0" applyWidthHeightFormats="1" dataCaption="Werte" tag="96560950-326f-44e3-8def-c83a7b6ef9c0" updatedVersion="6" minRefreshableVersion="3" itemPrintTitles="1" createdVersion="6" indent="0" outline="1" outlineData="1" multipleFieldFilters="0">
  <location ref="A3:B15" firstHeaderRow="1" firstDataRow="1" firstDataCol="1"/>
  <pivotFields count="2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me von Gesamtpreis" fld="1" baseField="0" baseItem="0" numFmtId="164"/>
  </dataFields>
  <formats count="2">
    <format dxfId="9">
      <pivotArea outline="0" collapsedLevelsAreSubtotals="1" fieldPosition="0"/>
    </format>
    <format dxfId="8">
      <pivotArea dataOnly="0" labelOnly="1" outline="0" axis="axisValues" fieldPosition="0"/>
    </format>
  </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BOM]"/>
        <x15:activeTabTopLevelEntity name="[tb_Kauftei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F82F39-BEC6-42B6-B06D-4F2DC75680EE}" name="tb_Menge_Kaufteile" cacheId="0" applyNumberFormats="0" applyBorderFormats="0" applyFontFormats="0" applyPatternFormats="0" applyAlignmentFormats="0" applyWidthHeightFormats="1" dataCaption="Werte" tag="d365afe7-3f58-4857-9f94-3acdfb88fad0" updatedVersion="6" minRefreshableVersion="3" useAutoFormatting="1" itemPrintTitles="1" createdVersion="6" indent="0" outline="1" outlineData="1" multipleFieldFilters="0">
  <location ref="H3:I63" firstHeaderRow="1" firstDataRow="1" firstDataCol="1"/>
  <pivotFields count="2">
    <pivotField axis="axisRow" allDrilled="1" subtotalTop="0" showAll="0" dataSourceSort="1" defaultSubtotal="0" defaultAttributeDrillState="1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</items>
    </pivotField>
    <pivotField dataField="1" subtotalTop="0" showAll="0" defaultSubtotal="0"/>
  </pivotFields>
  <rowFields count="1">
    <field x="0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Items count="1">
    <i/>
  </colItems>
  <dataFields count="1">
    <dataField name="Gesamtmenge" fld="1" baseField="0" baseItem="3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Gesamtmenge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BOM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758CDD-6B38-45E8-900A-6EB90CC2ACFA}" name="tb_Kaufteile" displayName="tb_Kaufteile" ref="A1:I65" totalsRowShown="0" headerRowDxfId="22">
  <autoFilter ref="A1:I65" xr:uid="{51D4E7A4-EC26-4700-91DE-A20C7E1B5E67}"/>
  <tableColumns count="9">
    <tableColumn id="1" xr3:uid="{7E14B099-F86E-4C01-B61C-8863C96E1528}" name="Artikelnummer"/>
    <tableColumn id="2" xr3:uid="{07E72C6E-3E4A-4E66-AEE7-2A0896516B11}" name="Beschreibung"/>
    <tableColumn id="3" xr3:uid="{FCC54460-72AF-4222-8D28-D7BC19FA3141}" name="Lieferant/Platform"/>
    <tableColumn id="4" xr3:uid="{10DCF2F6-A149-4F9B-9C4E-CB0BF8F24E63}" name="Artikelnummer/-name"/>
    <tableColumn id="5" xr3:uid="{CB149293-6095-4C09-BC53-1254ED586DA3}" name="Link"/>
    <tableColumn id="6" xr3:uid="{9B5CFD80-ADEE-4599-A983-80C52676F45C}" name="Anzahl/Länge pro VE"/>
    <tableColumn id="7" xr3:uid="{90C64B7B-581A-449A-8488-D43C6137D979}" name="Preis pro VE" dataDxfId="21" dataCellStyle="Währung"/>
    <tableColumn id="8" xr3:uid="{A44ED219-5C85-476B-A039-0A91467F97D0}" name="Verpackungs Einheit (VE)"/>
    <tableColumn id="9" xr3:uid="{D25BE2FF-39C9-4FFF-8C9F-5C7889AB2526}" name="Preis pro Stück/Meter" dataDxfId="20" dataCellStyle="Währung">
      <calculatedColumnFormula>IF(tb_Kaufteile[[#This Row],[Anzahl/Länge pro VE]]&gt;0,tb_Kaufteile[[#This Row],[Preis pro VE]]/tb_Kaufteile[[#This Row],[Anzahl/Länge pro VE]],"")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8E9410-DFFD-4280-85DE-927DEDAEC4F7}" name="tb_Fertigungsteile" displayName="tb_Fertigungsteile" ref="A1:F43" totalsRowShown="0">
  <autoFilter ref="A1:F43" xr:uid="{FC5F50E0-2795-4D29-98D9-DD15EED59738}"/>
  <tableColumns count="6">
    <tableColumn id="1" xr3:uid="{1E4F1F00-21F7-4924-9E8C-DF42B43189B0}" name="Artikelnummer"/>
    <tableColumn id="2" xr3:uid="{B24C69B2-D542-4AB8-A8A1-5C595C46E21C}" name="Beschreibung"/>
    <tableColumn id="3" xr3:uid="{5000390D-92D5-40AC-9ABB-BFFA90DC7425}" name="Artikelnummer Kaufteil"/>
    <tableColumn id="4" xr3:uid="{157C9657-BCCB-4AF9-A099-9B4A7D2C09D1}" name="Beschreibung Kaufteil" dataDxfId="19">
      <calculatedColumnFormula>IF(tb_Fertigungsteile[[#This Row],[Artikelnummer Kaufteil]]&lt;&gt;"",VLOOKUP(tb_Fertigungsteile[[#This Row],[Artikelnummer Kaufteil]],tb_Kaufteile[],2,FALSE),"")</calculatedColumnFormula>
    </tableColumn>
    <tableColumn id="5" xr3:uid="{68C74147-A8FF-43DB-8DA9-A17C47460771}" name="Menge Kaufteil"/>
    <tableColumn id="6" xr3:uid="{32CE161E-162D-4359-BFCB-D8A9F88A8752}" name="Preis" dataDxfId="18" dataCellStyle="Währung">
      <calculatedColumnFormula>IF(C2&lt;&gt;"",VLOOKUP(Fertigungsteile!C2,Kaufteile!A:I,9,FALSE)*E2,"")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886773-A968-41FE-87A0-20B81FB4EE77}" name="tb_BOM" displayName="tb_BOM" ref="A1:J108" totalsRowShown="0" headerRowDxfId="17" headerRowBorderDxfId="16">
  <autoFilter ref="A1:J108" xr:uid="{3CF36A9B-A870-462E-8961-B78237CC0CF9}"/>
  <tableColumns count="10">
    <tableColumn id="1" xr3:uid="{8066E0E2-6AD7-4058-A226-E829AE3486E9}" name="Rubrik"/>
    <tableColumn id="2" xr3:uid="{544DC2B0-8A13-457A-AE3C-B7343BA6373E}" name="Artikelnummer"/>
    <tableColumn id="3" xr3:uid="{E3C9BDD8-D8B7-4968-823A-62470E2BACC0}" name="Anzahl"/>
    <tableColumn id="4" xr3:uid="{DFEA8E35-6028-42F8-A837-B7A86B21DD07}" name="Beschreibung" dataDxfId="15">
      <calculatedColumnFormula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calculatedColumnFormula>
    </tableColumn>
    <tableColumn id="5" xr3:uid="{8CE7514F-A3BA-47E0-8244-3BACC88F1071}" name="Gesamtpreis" dataDxfId="14" dataCellStyle="Währung">
      <calculatedColumnFormula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calculatedColumnFormula>
    </tableColumn>
    <tableColumn id="9" xr3:uid="{FBE2E91B-F2DC-4582-86D4-BF66BEA970C9}" name="Ist Fertigungsteil" dataDxfId="13" dataCellStyle="Währung">
      <calculatedColumnFormula>OR(LEFT(tb_BOM[[#This Row],[Artikelnummer]],2)="FT",LEFT(tb_BOM[[#This Row],[Artikelnummer]],2)="DT")</calculatedColumnFormula>
    </tableColumn>
    <tableColumn id="8" xr3:uid="{8F44384D-A4EB-4CF1-8AFE-916DA4F26FDF}" name="Artikelnummer Kaufteil" dataDxfId="12" dataCellStyle="Währung">
      <calculatedColumnFormula>IF(tb_BOM[[#This Row],[Ist Fertigungsteil]],VLOOKUP(tb_BOM[[#This Row],[Artikelnummer]],tb_Fertigungsteile[],MATCH("Artikelnummer Kaufteil",tb_Fertigungsteile[#Headers],0),FALSE),tb_BOM[[#This Row],[Artikelnummer]])</calculatedColumnFormula>
    </tableColumn>
    <tableColumn id="10" xr3:uid="{92AC016C-4961-46A4-AFD3-546CEB1769EF}" name="Menge Kaufteil" dataDxfId="11" dataCellStyle="Währung">
      <calculatedColumnFormula>IF(tb_BOM[[#This Row],[Ist Fertigungsteil]],VLOOKUP(tb_BOM[[#This Row],[Artikelnummer]],tb_Fertigungsteile[],MATCH("Menge Kaufteil",tb_Fertigungsteile[#Headers],0),FALSE),1)*tb_BOM[[#This Row],[Anzahl]]</calculatedColumnFormula>
    </tableColumn>
    <tableColumn id="11" xr3:uid="{2D580F4E-1C4F-4321-82DB-B98886CD05A6}" name="Beschreibung Kaufteil" dataDxfId="10" dataCellStyle="Währung">
      <calculatedColumnFormula>IF(tb_BOM[[#This Row],[Ist Fertigungsteil]],VLOOKUP(tb_BOM[[#This Row],[Artikelnummer]],tb_Fertigungsteile[],MATCH("Beschreibung Kaufteil",tb_Fertigungsteile[#Headers],0),FALSE),tb_BOM[[#This Row],[Beschreibung]])</calculatedColumnFormula>
    </tableColumn>
    <tableColumn id="6" xr3:uid="{8D68A1B0-3FD6-48C2-B3BB-D16A6B22F711}" name="Inf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4298A7-EFAE-42C2-8C43-238A3A742DD3}" name="tb_Bestellungen" displayName="tb_Bestellungen" ref="B1:I60" totalsRowShown="0" headerRowDxfId="5">
  <autoFilter ref="B1:I60" xr:uid="{10D10487-CC4C-4F1C-BF40-DA73D5BF5CDA}"/>
  <tableColumns count="8">
    <tableColumn id="1" xr3:uid="{37A8669F-F8C4-4FE1-99AF-D33302F71772}" name="Artikelnummer Kaufteil"/>
    <tableColumn id="2" xr3:uid="{70317FCB-6409-4976-9C65-286C4281FC73}" name="Beschreibung Kaufteil" dataDxfId="4">
      <calculatedColumnFormula>IF(tb_Bestellungen[[#This Row],[Artikelnummer Kaufteil]]&lt;&gt;"",VLOOKUP(tb_Bestellungen[[#This Row],[Artikelnummer Kaufteil]],tb_Kaufteile[],2,FALSE),"")</calculatedColumnFormula>
    </tableColumn>
    <tableColumn id="8" xr3:uid="{F0F6F56C-7EE7-4A8A-9A4C-442D6D68635C}" name="Benötigt pro BarBot" dataDxfId="3">
      <calculatedColumnFormula>GETPIVOTDATA("[Measures].[Summe von Menge Kaufteil]",Auswertung!$H$3,"[tb_BOM].[Artikelnummer Kaufteil]",CONCATENATE("[tb_BOM].[Artikelnummer Kaufteil].&amp;[",tb_Bestellungen[[#This Row],[Artikelnummer Kaufteil]],"]"))</calculatedColumnFormula>
    </tableColumn>
    <tableColumn id="9" xr3:uid="{8BDE315C-CA91-42CF-8FF1-7912A87FD5C8}" name="Benötigt gesamt" dataDxfId="2">
      <calculatedColumnFormula>6*tb_Bestellungen[[#This Row],[Benötigt pro BarBot]]</calculatedColumnFormula>
    </tableColumn>
    <tableColumn id="3" xr3:uid="{A03E04A5-EDFE-4826-820E-527647A205D1}" name="Vorhanden"/>
    <tableColumn id="4" xr3:uid="{1D9D0427-13AD-48C9-B479-25A2D3DA0F0B}" name="Bestellt"/>
    <tableColumn id="10" xr3:uid="{D1AC3DAF-9EBC-46BF-ADD0-989FA5FB8DF5}" name="Noch bestellen" dataDxfId="1">
      <calculatedColumnFormula>IF(tb_Bestellungen[[#This Row],[Benötigt gesamt]]-tb_Bestellungen[[#This Row],[Vorhanden]]-tb_Bestellungen[[#This Row],[Bestellt]]&gt;0,tb_Bestellungen[[#This Row],[Benötigt gesamt]]-tb_Bestellungen[[#This Row],[Vorhanden]]-tb_Bestellungen[[#This Row],[Bestellt]],0)</calculatedColumnFormula>
    </tableColumn>
    <tableColumn id="6" xr3:uid="{3B6348B5-DD57-4944-9AF9-329ED88FD911}" name="Wer Bestellt?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.prusa3d.com/de/prusament/1006-prusament-petg-prusa-galaxy-black-1kg.html" TargetMode="External"/><Relationship Id="rId13" Type="http://schemas.openxmlformats.org/officeDocument/2006/relationships/hyperlink" Target="https://www.rasppishop.de/Raspberry-Pi-4-Modell-B-2GB-SDRAM" TargetMode="External"/><Relationship Id="rId18" Type="http://schemas.openxmlformats.org/officeDocument/2006/relationships/hyperlink" Target="https://www.gastro-spirit.de/eiszerkleinerer-mit-handkurbel-ohne-saugfuss-1399001.html" TargetMode="External"/><Relationship Id="rId26" Type="http://schemas.openxmlformats.org/officeDocument/2006/relationships/hyperlink" Target="https://www.aliexpress.com/item/32333227356.html" TargetMode="External"/><Relationship Id="rId3" Type="http://schemas.openxmlformats.org/officeDocument/2006/relationships/hyperlink" Target="https://www.aliexpress.com/item/32956009458.html" TargetMode="External"/><Relationship Id="rId21" Type="http://schemas.openxmlformats.org/officeDocument/2006/relationships/hyperlink" Target="https://jamoprint.com/" TargetMode="External"/><Relationship Id="rId7" Type="http://schemas.openxmlformats.org/officeDocument/2006/relationships/hyperlink" Target="https://www.igus.de/product/920" TargetMode="External"/><Relationship Id="rId12" Type="http://schemas.openxmlformats.org/officeDocument/2006/relationships/hyperlink" Target="https://www.aliexpress.com/item/32801760780.html" TargetMode="External"/><Relationship Id="rId17" Type="http://schemas.openxmlformats.org/officeDocument/2006/relationships/hyperlink" Target="https://www.rasppishop.de/Sandisk-microSDHC-UHS-I-A1-16GB-Class10" TargetMode="External"/><Relationship Id="rId25" Type="http://schemas.openxmlformats.org/officeDocument/2006/relationships/hyperlink" Target="https://www.aliexpress.com/item/33053406103.html" TargetMode="External"/><Relationship Id="rId2" Type="http://schemas.openxmlformats.org/officeDocument/2006/relationships/hyperlink" Target="https://www.aliexpress.com/item/4000091123800.html" TargetMode="External"/><Relationship Id="rId16" Type="http://schemas.openxmlformats.org/officeDocument/2006/relationships/hyperlink" Target="https://www.ebay.de/itm/Plexi-Platte-2-15-mm-PMMA-Acrylglas-Acrylplatte-Zuchnit-Schild-250-500-mm/324015302606" TargetMode="External"/><Relationship Id="rId20" Type="http://schemas.openxmlformats.org/officeDocument/2006/relationships/hyperlink" Target="https://www.aliexpress.com/item/32902208606.html" TargetMode="External"/><Relationship Id="rId29" Type="http://schemas.openxmlformats.org/officeDocument/2006/relationships/table" Target="../tables/table1.xml"/><Relationship Id="rId1" Type="http://schemas.openxmlformats.org/officeDocument/2006/relationships/hyperlink" Target="https://www.aliexpress.com/item/32777946833.html" TargetMode="External"/><Relationship Id="rId6" Type="http://schemas.openxmlformats.org/officeDocument/2006/relationships/hyperlink" Target="https://www.igus.de/product/722" TargetMode="External"/><Relationship Id="rId11" Type="http://schemas.openxmlformats.org/officeDocument/2006/relationships/hyperlink" Target="https://www.ebay.de/itm/5PCS-Schrittmotor-Nema-17-Stepper-Motor-42Ncm-1-5-A-4-Draht-Fur-3D-Drucker-DIY/293278143194" TargetMode="External"/><Relationship Id="rId24" Type="http://schemas.openxmlformats.org/officeDocument/2006/relationships/hyperlink" Target="https://www.aliexpress.com/item/33053406103.html" TargetMode="External"/><Relationship Id="rId5" Type="http://schemas.openxmlformats.org/officeDocument/2006/relationships/hyperlink" Target="https://www.aliexpress.com/item/32864971873.html" TargetMode="External"/><Relationship Id="rId15" Type="http://schemas.openxmlformats.org/officeDocument/2006/relationships/hyperlink" Target="https://www.rasppishop.de/51V-25A-Micro-USB-Steckernetzteil" TargetMode="External"/><Relationship Id="rId23" Type="http://schemas.openxmlformats.org/officeDocument/2006/relationships/hyperlink" Target="https://www.aliexpress.com/item/33053406103.html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www.ebay.de/itm/Micro-SG90-Servo-Motor-9G-fur-RC-Hubschrauber-Flugzeug-Arduino-Control-mini/174238436675?hash=item28916b8d43:m:mTabWLMYsSQptCPRi5y1qzQ" TargetMode="External"/><Relationship Id="rId19" Type="http://schemas.openxmlformats.org/officeDocument/2006/relationships/hyperlink" Target="https://www.ebay.de/itm/DC-3V-6V-12V-100RPM-Micro-Speed-Reduction-Gear-Motor-Metal-Gearbox-Wheel-Shaft/273996287398" TargetMode="External"/><Relationship Id="rId4" Type="http://schemas.openxmlformats.org/officeDocument/2006/relationships/hyperlink" Target="https://www.ebay.de/itm/202533912887" TargetMode="External"/><Relationship Id="rId9" Type="http://schemas.openxmlformats.org/officeDocument/2006/relationships/hyperlink" Target="https://www.aliexpress.com/item/32214281467.html" TargetMode="External"/><Relationship Id="rId14" Type="http://schemas.openxmlformats.org/officeDocument/2006/relationships/hyperlink" Target="https://www.rasppishop.de/Raspberry-Pi-7-Touchscreen-Display" TargetMode="External"/><Relationship Id="rId22" Type="http://schemas.openxmlformats.org/officeDocument/2006/relationships/hyperlink" Target="https://www.ebay.de/itm/1-4-Digital-Metall-Gear-RC-MG996R-Lenk-Servo-55g-15Kg-Upgrade-RC-Universe/233464162034" TargetMode="External"/><Relationship Id="rId27" Type="http://schemas.openxmlformats.org/officeDocument/2006/relationships/hyperlink" Target="https://www.aliexpress.com/item/32333227356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2"/>
  <sheetViews>
    <sheetView tabSelected="1" workbookViewId="0">
      <pane ySplit="1" topLeftCell="A38" activePane="bottomLeft" state="frozen"/>
      <selection pane="bottomLeft" activeCell="C69" sqref="C69"/>
    </sheetView>
  </sheetViews>
  <sheetFormatPr baseColWidth="10" defaultColWidth="9.140625" defaultRowHeight="15" x14ac:dyDescent="0.25"/>
  <cols>
    <col min="1" max="1" width="19.140625" bestFit="1" customWidth="1"/>
    <col min="2" max="2" width="37.140625" customWidth="1"/>
    <col min="3" max="3" width="22.28515625" bestFit="1" customWidth="1"/>
    <col min="4" max="4" width="35.42578125" bestFit="1" customWidth="1"/>
    <col min="5" max="5" width="33.28515625" customWidth="1"/>
    <col min="6" max="6" width="13" bestFit="1" customWidth="1"/>
    <col min="7" max="7" width="10.28515625" style="2" customWidth="1"/>
    <col min="8" max="8" width="12.28515625" bestFit="1" customWidth="1"/>
    <col min="9" max="9" width="12.140625" style="11" bestFit="1" customWidth="1"/>
  </cols>
  <sheetData>
    <row r="1" spans="1:9" s="8" customFormat="1" ht="30" x14ac:dyDescent="0.25">
      <c r="A1" s="8" t="s">
        <v>30</v>
      </c>
      <c r="B1" s="8" t="s">
        <v>2</v>
      </c>
      <c r="C1" s="8" t="s">
        <v>0</v>
      </c>
      <c r="D1" s="8" t="s">
        <v>8</v>
      </c>
      <c r="E1" s="8" t="s">
        <v>1</v>
      </c>
      <c r="F1" s="8" t="s">
        <v>283</v>
      </c>
      <c r="G1" s="9" t="s">
        <v>282</v>
      </c>
      <c r="H1" s="8" t="s">
        <v>281</v>
      </c>
      <c r="I1" s="20" t="s">
        <v>278</v>
      </c>
    </row>
    <row r="2" spans="1:9" x14ac:dyDescent="0.25">
      <c r="A2" t="s">
        <v>39</v>
      </c>
      <c r="B2" s="3" t="s">
        <v>4</v>
      </c>
      <c r="C2" t="s">
        <v>5</v>
      </c>
      <c r="E2" s="5" t="s">
        <v>205</v>
      </c>
      <c r="F2">
        <v>1</v>
      </c>
      <c r="G2" s="2">
        <v>4</v>
      </c>
      <c r="I2" s="11">
        <f>IF(tb_Kaufteile[[#This Row],[Anzahl/Länge pro VE]]&gt;0,tb_Kaufteile[[#This Row],[Preis pro VE]]/tb_Kaufteile[[#This Row],[Anzahl/Länge pro VE]],"")</f>
        <v>4</v>
      </c>
    </row>
    <row r="3" spans="1:9" x14ac:dyDescent="0.25">
      <c r="A3" t="s">
        <v>40</v>
      </c>
      <c r="B3" s="4" t="s">
        <v>7</v>
      </c>
      <c r="C3" t="s">
        <v>10</v>
      </c>
      <c r="D3" t="s">
        <v>9</v>
      </c>
      <c r="F3">
        <v>3</v>
      </c>
      <c r="G3" s="2">
        <v>8.67</v>
      </c>
      <c r="I3" s="11">
        <f>IF(tb_Kaufteile[[#This Row],[Anzahl/Länge pro VE]]&gt;0,tb_Kaufteile[[#This Row],[Preis pro VE]]/tb_Kaufteile[[#This Row],[Anzahl/Länge pro VE]],"")</f>
        <v>2.89</v>
      </c>
    </row>
    <row r="4" spans="1:9" x14ac:dyDescent="0.25">
      <c r="A4" t="s">
        <v>41</v>
      </c>
      <c r="B4" s="3" t="s">
        <v>11</v>
      </c>
      <c r="C4" t="s">
        <v>12</v>
      </c>
      <c r="D4" t="s">
        <v>13</v>
      </c>
      <c r="F4">
        <v>25</v>
      </c>
      <c r="G4" s="2">
        <v>36.950000000000003</v>
      </c>
      <c r="I4" s="11">
        <f>IF(tb_Kaufteile[[#This Row],[Anzahl/Länge pro VE]]&gt;0,tb_Kaufteile[[#This Row],[Preis pro VE]]/tb_Kaufteile[[#This Row],[Anzahl/Länge pro VE]],"")</f>
        <v>1.4780000000000002</v>
      </c>
    </row>
    <row r="5" spans="1:9" x14ac:dyDescent="0.25">
      <c r="A5" t="s">
        <v>42</v>
      </c>
      <c r="B5" s="3" t="s">
        <v>14</v>
      </c>
      <c r="C5" t="s">
        <v>5</v>
      </c>
      <c r="D5" t="s">
        <v>60</v>
      </c>
      <c r="E5" s="5" t="s">
        <v>27</v>
      </c>
      <c r="F5">
        <v>5</v>
      </c>
      <c r="G5" s="2">
        <v>16.59</v>
      </c>
      <c r="H5" t="s">
        <v>150</v>
      </c>
      <c r="I5" s="11">
        <f>IF(tb_Kaufteile[[#This Row],[Anzahl/Länge pro VE]]&gt;0,tb_Kaufteile[[#This Row],[Preis pro VE]]/tb_Kaufteile[[#This Row],[Anzahl/Länge pro VE]],"")</f>
        <v>3.3180000000000001</v>
      </c>
    </row>
    <row r="6" spans="1:9" x14ac:dyDescent="0.25">
      <c r="A6" t="s">
        <v>43</v>
      </c>
      <c r="B6" s="3" t="s">
        <v>15</v>
      </c>
      <c r="C6" t="s">
        <v>152</v>
      </c>
      <c r="D6" t="s">
        <v>28</v>
      </c>
      <c r="E6" s="5" t="s">
        <v>29</v>
      </c>
      <c r="F6">
        <v>1</v>
      </c>
      <c r="G6" s="2">
        <v>4.8899999999999997</v>
      </c>
      <c r="I6" s="11">
        <f>IF(tb_Kaufteile[[#This Row],[Anzahl/Länge pro VE]]&gt;0,tb_Kaufteile[[#This Row],[Preis pro VE]]/tb_Kaufteile[[#This Row],[Anzahl/Länge pro VE]],"")</f>
        <v>4.8899999999999997</v>
      </c>
    </row>
    <row r="7" spans="1:9" ht="45" x14ac:dyDescent="0.25">
      <c r="A7" t="s">
        <v>44</v>
      </c>
      <c r="B7" s="3" t="s">
        <v>18</v>
      </c>
      <c r="C7" t="s">
        <v>5</v>
      </c>
      <c r="D7" s="6" t="s">
        <v>17</v>
      </c>
      <c r="E7" s="5" t="s">
        <v>16</v>
      </c>
      <c r="F7">
        <v>1</v>
      </c>
      <c r="G7" s="2">
        <v>3.38</v>
      </c>
      <c r="I7" s="11">
        <f>IF(tb_Kaufteile[[#This Row],[Anzahl/Länge pro VE]]&gt;0,tb_Kaufteile[[#This Row],[Preis pro VE]]/tb_Kaufteile[[#This Row],[Anzahl/Länge pro VE]],"")</f>
        <v>3.38</v>
      </c>
    </row>
    <row r="8" spans="1:9" x14ac:dyDescent="0.25">
      <c r="A8" t="s">
        <v>45</v>
      </c>
      <c r="B8" s="3" t="s">
        <v>21</v>
      </c>
      <c r="C8" t="s">
        <v>5</v>
      </c>
      <c r="D8" t="s">
        <v>20</v>
      </c>
      <c r="E8" s="5" t="s">
        <v>19</v>
      </c>
      <c r="F8">
        <v>10</v>
      </c>
      <c r="G8" s="2">
        <v>5.97</v>
      </c>
      <c r="I8" s="11">
        <f>IF(tb_Kaufteile[[#This Row],[Anzahl/Länge pro VE]]&gt;0,tb_Kaufteile[[#This Row],[Preis pro VE]]/tb_Kaufteile[[#This Row],[Anzahl/Länge pro VE]],"")</f>
        <v>0.59699999999999998</v>
      </c>
    </row>
    <row r="9" spans="1:9" ht="14.25" customHeight="1" x14ac:dyDescent="0.25">
      <c r="A9" t="s">
        <v>46</v>
      </c>
      <c r="B9" s="3" t="s">
        <v>23</v>
      </c>
      <c r="C9" t="s">
        <v>26</v>
      </c>
      <c r="D9" t="s">
        <v>22</v>
      </c>
      <c r="E9" s="5" t="s">
        <v>25</v>
      </c>
      <c r="F9">
        <v>3</v>
      </c>
      <c r="G9" s="2">
        <v>57.75</v>
      </c>
      <c r="I9" s="11">
        <f>IF(tb_Kaufteile[[#This Row],[Anzahl/Länge pro VE]]&gt;0,tb_Kaufteile[[#This Row],[Preis pro VE]]/tb_Kaufteile[[#This Row],[Anzahl/Länge pro VE]],"")</f>
        <v>19.25</v>
      </c>
    </row>
    <row r="10" spans="1:9" x14ac:dyDescent="0.25">
      <c r="A10" t="s">
        <v>47</v>
      </c>
      <c r="B10" s="3" t="s">
        <v>38</v>
      </c>
      <c r="C10" t="s">
        <v>152</v>
      </c>
      <c r="D10" t="s">
        <v>176</v>
      </c>
      <c r="E10" s="5" t="s">
        <v>153</v>
      </c>
      <c r="F10">
        <v>5</v>
      </c>
      <c r="G10" s="2">
        <v>35.99</v>
      </c>
      <c r="I10" s="11">
        <f>IF(tb_Kaufteile[[#This Row],[Anzahl/Länge pro VE]]&gt;0,tb_Kaufteile[[#This Row],[Preis pro VE]]/tb_Kaufteile[[#This Row],[Anzahl/Länge pro VE]],"")</f>
        <v>7.1980000000000004</v>
      </c>
    </row>
    <row r="11" spans="1:9" x14ac:dyDescent="0.25">
      <c r="A11" t="s">
        <v>57</v>
      </c>
      <c r="B11" s="3" t="s">
        <v>56</v>
      </c>
      <c r="E11" s="5"/>
      <c r="F11">
        <v>1</v>
      </c>
      <c r="G11" s="2">
        <v>3.2</v>
      </c>
      <c r="H11" t="s">
        <v>150</v>
      </c>
      <c r="I11" s="11">
        <f>IF(tb_Kaufteile[[#This Row],[Anzahl/Länge pro VE]]&gt;0,tb_Kaufteile[[#This Row],[Preis pro VE]]/tb_Kaufteile[[#This Row],[Anzahl/Länge pro VE]],"")</f>
        <v>3.2</v>
      </c>
    </row>
    <row r="12" spans="1:9" x14ac:dyDescent="0.25">
      <c r="A12" t="s">
        <v>58</v>
      </c>
      <c r="B12" s="3" t="s">
        <v>59</v>
      </c>
      <c r="C12" t="s">
        <v>143</v>
      </c>
      <c r="D12" t="s">
        <v>144</v>
      </c>
      <c r="E12" s="5" t="s">
        <v>145</v>
      </c>
      <c r="F12">
        <v>1</v>
      </c>
      <c r="G12" s="2">
        <v>29.99</v>
      </c>
      <c r="H12" t="s">
        <v>306</v>
      </c>
      <c r="I12" s="11">
        <f>IF(tb_Kaufteile[[#This Row],[Anzahl/Länge pro VE]]&gt;0,tb_Kaufteile[[#This Row],[Preis pro VE]]/tb_Kaufteile[[#This Row],[Anzahl/Länge pro VE]],"")</f>
        <v>29.99</v>
      </c>
    </row>
    <row r="13" spans="1:9" x14ac:dyDescent="0.25">
      <c r="A13" t="s">
        <v>71</v>
      </c>
      <c r="B13" s="3" t="s">
        <v>61</v>
      </c>
      <c r="C13" t="s">
        <v>5</v>
      </c>
      <c r="D13" t="s">
        <v>151</v>
      </c>
      <c r="E13" s="5" t="s">
        <v>62</v>
      </c>
      <c r="F13">
        <v>1</v>
      </c>
      <c r="G13" s="2">
        <v>2.52</v>
      </c>
      <c r="I13" s="11">
        <f>IF(tb_Kaufteile[[#This Row],[Anzahl/Länge pro VE]]&gt;0,tb_Kaufteile[[#This Row],[Preis pro VE]]/tb_Kaufteile[[#This Row],[Anzahl/Länge pro VE]],"")</f>
        <v>2.52</v>
      </c>
    </row>
    <row r="14" spans="1:9" x14ac:dyDescent="0.25">
      <c r="A14" t="s">
        <v>72</v>
      </c>
      <c r="B14" s="3" t="s">
        <v>70</v>
      </c>
      <c r="C14" t="s">
        <v>152</v>
      </c>
      <c r="D14" t="s">
        <v>168</v>
      </c>
      <c r="E14" s="5" t="s">
        <v>167</v>
      </c>
      <c r="F14">
        <v>10</v>
      </c>
      <c r="G14" s="2">
        <v>2.2200000000000002</v>
      </c>
      <c r="I14" s="11">
        <f>IF(tb_Kaufteile[[#This Row],[Anzahl/Länge pro VE]]&gt;0,tb_Kaufteile[[#This Row],[Preis pro VE]]/tb_Kaufteile[[#This Row],[Anzahl/Länge pro VE]],"")</f>
        <v>0.22200000000000003</v>
      </c>
    </row>
    <row r="15" spans="1:9" x14ac:dyDescent="0.25">
      <c r="A15" t="s">
        <v>73</v>
      </c>
      <c r="B15" s="3" t="s">
        <v>91</v>
      </c>
      <c r="C15" t="s">
        <v>152</v>
      </c>
      <c r="F15">
        <v>1.5</v>
      </c>
      <c r="G15" s="2">
        <v>22.96</v>
      </c>
      <c r="H15" t="s">
        <v>150</v>
      </c>
      <c r="I15" s="11">
        <f>IF(tb_Kaufteile[[#This Row],[Anzahl/Länge pro VE]]&gt;0,tb_Kaufteile[[#This Row],[Preis pro VE]]/tb_Kaufteile[[#This Row],[Anzahl/Länge pro VE]],"")</f>
        <v>15.306666666666667</v>
      </c>
    </row>
    <row r="16" spans="1:9" x14ac:dyDescent="0.25">
      <c r="A16" t="s">
        <v>92</v>
      </c>
      <c r="B16" s="3" t="s">
        <v>118</v>
      </c>
      <c r="C16" t="s">
        <v>152</v>
      </c>
      <c r="D16" t="s">
        <v>204</v>
      </c>
      <c r="E16" s="5" t="s">
        <v>203</v>
      </c>
      <c r="F16">
        <v>5</v>
      </c>
      <c r="G16" s="2">
        <v>13.3</v>
      </c>
      <c r="I16" s="11">
        <f>IF(tb_Kaufteile[[#This Row],[Anzahl/Länge pro VE]]&gt;0,tb_Kaufteile[[#This Row],[Preis pro VE]]/tb_Kaufteile[[#This Row],[Anzahl/Länge pro VE]],"")</f>
        <v>2.66</v>
      </c>
    </row>
    <row r="17" spans="1:9" x14ac:dyDescent="0.25">
      <c r="A17" t="s">
        <v>94</v>
      </c>
      <c r="B17" s="3" t="s">
        <v>135</v>
      </c>
      <c r="C17" t="s">
        <v>5</v>
      </c>
      <c r="D17" t="s">
        <v>137</v>
      </c>
      <c r="E17" s="5" t="s">
        <v>136</v>
      </c>
      <c r="F17">
        <v>1</v>
      </c>
      <c r="G17" s="2">
        <v>1.89</v>
      </c>
      <c r="I17" s="11">
        <f>IF(tb_Kaufteile[[#This Row],[Anzahl/Länge pro VE]]&gt;0,tb_Kaufteile[[#This Row],[Preis pro VE]]/tb_Kaufteile[[#This Row],[Anzahl/Länge pro VE]],"")</f>
        <v>1.89</v>
      </c>
    </row>
    <row r="18" spans="1:9" x14ac:dyDescent="0.25">
      <c r="A18" t="s">
        <v>110</v>
      </c>
      <c r="B18" s="3" t="s">
        <v>111</v>
      </c>
      <c r="C18" t="s">
        <v>138</v>
      </c>
      <c r="D18" t="s">
        <v>141</v>
      </c>
      <c r="E18" s="5" t="s">
        <v>139</v>
      </c>
      <c r="F18">
        <v>3</v>
      </c>
      <c r="G18" s="2">
        <f>(7.41+5.82)*1.19+3.2/2</f>
        <v>17.343700000000002</v>
      </c>
      <c r="I18" s="11">
        <f>IF(tb_Kaufteile[[#This Row],[Anzahl/Länge pro VE]]&gt;0,tb_Kaufteile[[#This Row],[Preis pro VE]]/tb_Kaufteile[[#This Row],[Anzahl/Länge pro VE]],"")</f>
        <v>5.7812333333333337</v>
      </c>
    </row>
    <row r="19" spans="1:9" x14ac:dyDescent="0.25">
      <c r="A19" t="s">
        <v>112</v>
      </c>
      <c r="B19" s="3" t="s">
        <v>113</v>
      </c>
      <c r="C19" t="s">
        <v>138</v>
      </c>
      <c r="D19" t="s">
        <v>140</v>
      </c>
      <c r="E19" s="5" t="s">
        <v>142</v>
      </c>
      <c r="F19">
        <v>11</v>
      </c>
      <c r="G19" s="2">
        <f>19.69*1.19+3.2/2</f>
        <v>25.031100000000002</v>
      </c>
      <c r="I19" s="11">
        <f>IF(tb_Kaufteile[[#This Row],[Anzahl/Länge pro VE]]&gt;0,tb_Kaufteile[[#This Row],[Preis pro VE]]/tb_Kaufteile[[#This Row],[Anzahl/Länge pro VE]],"")</f>
        <v>2.2755545454545456</v>
      </c>
    </row>
    <row r="20" spans="1:9" x14ac:dyDescent="0.25">
      <c r="A20" t="s">
        <v>119</v>
      </c>
      <c r="B20" s="3" t="s">
        <v>120</v>
      </c>
      <c r="C20" t="s">
        <v>152</v>
      </c>
      <c r="D20" t="s">
        <v>148</v>
      </c>
      <c r="E20" s="5" t="s">
        <v>149</v>
      </c>
      <c r="F20">
        <v>10</v>
      </c>
      <c r="G20" s="2">
        <v>15.59</v>
      </c>
      <c r="I20" s="11">
        <f>IF(tb_Kaufteile[[#This Row],[Anzahl/Länge pro VE]]&gt;0,tb_Kaufteile[[#This Row],[Preis pro VE]]/tb_Kaufteile[[#This Row],[Anzahl/Länge pro VE]],"")</f>
        <v>1.5589999999999999</v>
      </c>
    </row>
    <row r="21" spans="1:9" x14ac:dyDescent="0.25">
      <c r="A21" t="s">
        <v>121</v>
      </c>
      <c r="B21" s="3" t="s">
        <v>122</v>
      </c>
      <c r="C21" t="s">
        <v>152</v>
      </c>
      <c r="D21" s="5"/>
      <c r="E21" s="5" t="s">
        <v>270</v>
      </c>
      <c r="F21">
        <v>4</v>
      </c>
      <c r="G21" s="2">
        <v>16.29</v>
      </c>
      <c r="I21" s="11">
        <f>IF(tb_Kaufteile[[#This Row],[Anzahl/Länge pro VE]]&gt;0,tb_Kaufteile[[#This Row],[Preis pro VE]]/tb_Kaufteile[[#This Row],[Anzahl/Länge pro VE]],"")</f>
        <v>4.0724999999999998</v>
      </c>
    </row>
    <row r="22" spans="1:9" x14ac:dyDescent="0.25">
      <c r="A22" t="s">
        <v>133</v>
      </c>
      <c r="B22" s="3" t="s">
        <v>134</v>
      </c>
      <c r="C22" t="s">
        <v>5</v>
      </c>
      <c r="D22" t="s">
        <v>147</v>
      </c>
      <c r="E22" s="5" t="s">
        <v>146</v>
      </c>
      <c r="F22">
        <v>1</v>
      </c>
      <c r="G22" s="2">
        <v>4.93</v>
      </c>
      <c r="I22" s="11">
        <f>IF(tb_Kaufteile[[#This Row],[Anzahl/Länge pro VE]]&gt;0,tb_Kaufteile[[#This Row],[Preis pro VE]]/tb_Kaufteile[[#This Row],[Anzahl/Länge pro VE]],"")</f>
        <v>4.93</v>
      </c>
    </row>
    <row r="23" spans="1:9" x14ac:dyDescent="0.25">
      <c r="A23" t="s">
        <v>154</v>
      </c>
      <c r="B23" s="3" t="s">
        <v>155</v>
      </c>
      <c r="C23" t="s">
        <v>156</v>
      </c>
      <c r="D23" t="s">
        <v>159</v>
      </c>
      <c r="E23" s="5" t="s">
        <v>157</v>
      </c>
      <c r="F23">
        <v>1</v>
      </c>
      <c r="G23" s="2">
        <v>39.19</v>
      </c>
      <c r="I23" s="11">
        <f>IF(tb_Kaufteile[[#This Row],[Anzahl/Länge pro VE]]&gt;0,tb_Kaufteile[[#This Row],[Preis pro VE]]/tb_Kaufteile[[#This Row],[Anzahl/Länge pro VE]],"")</f>
        <v>39.19</v>
      </c>
    </row>
    <row r="24" spans="1:9" x14ac:dyDescent="0.25">
      <c r="A24" t="s">
        <v>158</v>
      </c>
      <c r="B24" s="3" t="s">
        <v>160</v>
      </c>
      <c r="C24" t="s">
        <v>156</v>
      </c>
      <c r="D24" t="s">
        <v>162</v>
      </c>
      <c r="E24" s="5" t="s">
        <v>161</v>
      </c>
      <c r="F24">
        <v>1</v>
      </c>
      <c r="G24" s="2">
        <v>71.989999999999995</v>
      </c>
      <c r="I24" s="11">
        <f>IF(tb_Kaufteile[[#This Row],[Anzahl/Länge pro VE]]&gt;0,tb_Kaufteile[[#This Row],[Preis pro VE]]/tb_Kaufteile[[#This Row],[Anzahl/Länge pro VE]],"")</f>
        <v>71.989999999999995</v>
      </c>
    </row>
    <row r="25" spans="1:9" x14ac:dyDescent="0.25">
      <c r="A25" t="s">
        <v>163</v>
      </c>
      <c r="B25" s="3" t="s">
        <v>164</v>
      </c>
      <c r="C25" t="s">
        <v>156</v>
      </c>
      <c r="D25" t="s">
        <v>166</v>
      </c>
      <c r="E25" s="5" t="s">
        <v>165</v>
      </c>
      <c r="F25">
        <v>1</v>
      </c>
      <c r="G25" s="2">
        <v>7.99</v>
      </c>
      <c r="I25" s="11">
        <f>IF(tb_Kaufteile[[#This Row],[Anzahl/Länge pro VE]]&gt;0,tb_Kaufteile[[#This Row],[Preis pro VE]]/tb_Kaufteile[[#This Row],[Anzahl/Länge pro VE]],"")</f>
        <v>7.99</v>
      </c>
    </row>
    <row r="26" spans="1:9" x14ac:dyDescent="0.25">
      <c r="A26" t="s">
        <v>174</v>
      </c>
      <c r="B26" s="3" t="s">
        <v>199</v>
      </c>
      <c r="C26" t="s">
        <v>175</v>
      </c>
      <c r="F26">
        <v>6</v>
      </c>
      <c r="G26" s="2">
        <v>123</v>
      </c>
      <c r="I26" s="11">
        <f>IF(tb_Kaufteile[[#This Row],[Anzahl/Länge pro VE]]&gt;0,tb_Kaufteile[[#This Row],[Preis pro VE]]/tb_Kaufteile[[#This Row],[Anzahl/Länge pro VE]],"")</f>
        <v>20.5</v>
      </c>
    </row>
    <row r="27" spans="1:9" x14ac:dyDescent="0.25">
      <c r="A27" t="s">
        <v>307</v>
      </c>
      <c r="B27" s="3" t="s">
        <v>308</v>
      </c>
      <c r="C27" t="s">
        <v>175</v>
      </c>
      <c r="I27" s="30" t="str">
        <f>IF(tb_Kaufteile[[#This Row],[Anzahl/Länge pro VE]]&gt;0,tb_Kaufteile[[#This Row],[Preis pro VE]]/tb_Kaufteile[[#This Row],[Anzahl/Länge pro VE]],"")</f>
        <v/>
      </c>
    </row>
    <row r="28" spans="1:9" x14ac:dyDescent="0.25">
      <c r="A28" t="s">
        <v>178</v>
      </c>
      <c r="B28" s="3" t="s">
        <v>179</v>
      </c>
      <c r="C28" t="s">
        <v>152</v>
      </c>
      <c r="D28" t="s">
        <v>181</v>
      </c>
      <c r="E28" s="5" t="s">
        <v>180</v>
      </c>
      <c r="F28">
        <v>8</v>
      </c>
      <c r="G28" s="2">
        <v>5.82</v>
      </c>
      <c r="H28" t="s">
        <v>182</v>
      </c>
      <c r="I28" s="11">
        <f>IF(tb_Kaufteile[[#This Row],[Anzahl/Länge pro VE]]&gt;0,tb_Kaufteile[[#This Row],[Preis pro VE]]/tb_Kaufteile[[#This Row],[Anzahl/Länge pro VE]],"")</f>
        <v>0.72750000000000004</v>
      </c>
    </row>
    <row r="29" spans="1:9" x14ac:dyDescent="0.25">
      <c r="A29" t="s">
        <v>183</v>
      </c>
      <c r="B29" s="3" t="s">
        <v>184</v>
      </c>
      <c r="C29" t="s">
        <v>156</v>
      </c>
      <c r="D29" t="s">
        <v>186</v>
      </c>
      <c r="E29" s="5" t="s">
        <v>185</v>
      </c>
      <c r="F29">
        <v>1</v>
      </c>
      <c r="G29" s="2">
        <v>7.3</v>
      </c>
      <c r="I29" s="11">
        <f>IF(tb_Kaufteile[[#This Row],[Anzahl/Länge pro VE]]&gt;0,tb_Kaufteile[[#This Row],[Preis pro VE]]/tb_Kaufteile[[#This Row],[Anzahl/Länge pro VE]],"")</f>
        <v>7.3</v>
      </c>
    </row>
    <row r="30" spans="1:9" x14ac:dyDescent="0.25">
      <c r="A30" t="s">
        <v>196</v>
      </c>
      <c r="B30" s="3" t="s">
        <v>197</v>
      </c>
      <c r="F30">
        <v>1</v>
      </c>
      <c r="G30" s="2">
        <v>25</v>
      </c>
      <c r="I30" s="11">
        <f>IF(tb_Kaufteile[[#This Row],[Anzahl/Länge pro VE]]&gt;0,tb_Kaufteile[[#This Row],[Preis pro VE]]/tb_Kaufteile[[#This Row],[Anzahl/Länge pro VE]],"")</f>
        <v>25</v>
      </c>
    </row>
    <row r="31" spans="1:9" x14ac:dyDescent="0.25">
      <c r="A31" t="s">
        <v>198</v>
      </c>
      <c r="B31" s="3" t="s">
        <v>200</v>
      </c>
      <c r="C31" t="s">
        <v>202</v>
      </c>
      <c r="E31" s="5" t="s">
        <v>201</v>
      </c>
      <c r="F31">
        <v>6</v>
      </c>
      <c r="G31" s="2">
        <v>50.64</v>
      </c>
      <c r="I31" s="11">
        <f>IF(tb_Kaufteile[[#This Row],[Anzahl/Länge pro VE]]&gt;0,tb_Kaufteile[[#This Row],[Preis pro VE]]/tb_Kaufteile[[#This Row],[Anzahl/Länge pro VE]],"")</f>
        <v>8.44</v>
      </c>
    </row>
    <row r="32" spans="1:9" x14ac:dyDescent="0.25">
      <c r="A32" t="s">
        <v>208</v>
      </c>
      <c r="B32" t="s">
        <v>209</v>
      </c>
      <c r="C32" t="s">
        <v>280</v>
      </c>
      <c r="F32">
        <v>100</v>
      </c>
      <c r="G32" s="2">
        <v>7</v>
      </c>
      <c r="I32" s="11">
        <f>IF(tb_Kaufteile[[#This Row],[Anzahl/Länge pro VE]]&gt;0,tb_Kaufteile[[#This Row],[Preis pro VE]]/tb_Kaufteile[[#This Row],[Anzahl/Länge pro VE]],"")</f>
        <v>7.0000000000000007E-2</v>
      </c>
    </row>
    <row r="33" spans="1:9" x14ac:dyDescent="0.25">
      <c r="A33" t="s">
        <v>210</v>
      </c>
      <c r="B33" t="s">
        <v>267</v>
      </c>
      <c r="C33" t="s">
        <v>280</v>
      </c>
      <c r="F33">
        <v>1000</v>
      </c>
      <c r="G33" s="2">
        <v>9.2799999999999994</v>
      </c>
      <c r="I33" s="11">
        <f>IF(tb_Kaufteile[[#This Row],[Anzahl/Länge pro VE]]&gt;0,tb_Kaufteile[[#This Row],[Preis pro VE]]/tb_Kaufteile[[#This Row],[Anzahl/Länge pro VE]],"")</f>
        <v>9.2800000000000001E-3</v>
      </c>
    </row>
    <row r="34" spans="1:9" x14ac:dyDescent="0.25">
      <c r="A34" t="s">
        <v>211</v>
      </c>
      <c r="B34" t="s">
        <v>214</v>
      </c>
      <c r="C34" t="s">
        <v>280</v>
      </c>
      <c r="F34">
        <v>500</v>
      </c>
      <c r="G34" s="2">
        <v>20.83</v>
      </c>
      <c r="I34" s="11">
        <f>IF(tb_Kaufteile[[#This Row],[Anzahl/Länge pro VE]]&gt;0,tb_Kaufteile[[#This Row],[Preis pro VE]]/tb_Kaufteile[[#This Row],[Anzahl/Länge pro VE]],"")</f>
        <v>4.1659999999999996E-2</v>
      </c>
    </row>
    <row r="35" spans="1:9" x14ac:dyDescent="0.25">
      <c r="A35" t="s">
        <v>212</v>
      </c>
      <c r="B35" t="s">
        <v>215</v>
      </c>
      <c r="C35" t="s">
        <v>280</v>
      </c>
      <c r="D35" t="s">
        <v>285</v>
      </c>
      <c r="F35">
        <v>1000</v>
      </c>
      <c r="G35" s="2">
        <v>5.47</v>
      </c>
      <c r="I35" s="11">
        <f>IF(tb_Kaufteile[[#This Row],[Anzahl/Länge pro VE]]&gt;0,tb_Kaufteile[[#This Row],[Preis pro VE]]/tb_Kaufteile[[#This Row],[Anzahl/Länge pro VE]],"")</f>
        <v>5.47E-3</v>
      </c>
    </row>
    <row r="36" spans="1:9" x14ac:dyDescent="0.25">
      <c r="A36" t="s">
        <v>213</v>
      </c>
      <c r="B36" t="s">
        <v>216</v>
      </c>
      <c r="C36" t="s">
        <v>5</v>
      </c>
      <c r="D36" t="s">
        <v>292</v>
      </c>
      <c r="E36" s="5" t="s">
        <v>289</v>
      </c>
      <c r="F36">
        <v>20</v>
      </c>
      <c r="G36" s="2">
        <v>3</v>
      </c>
      <c r="I36" s="11">
        <f>IF(tb_Kaufteile[[#This Row],[Anzahl/Länge pro VE]]&gt;0,tb_Kaufteile[[#This Row],[Preis pro VE]]/tb_Kaufteile[[#This Row],[Anzahl/Länge pro VE]],"")</f>
        <v>0.15</v>
      </c>
    </row>
    <row r="37" spans="1:9" x14ac:dyDescent="0.25">
      <c r="A37" t="s">
        <v>217</v>
      </c>
      <c r="B37" t="s">
        <v>295</v>
      </c>
      <c r="C37" t="s">
        <v>5</v>
      </c>
      <c r="E37" s="5" t="s">
        <v>294</v>
      </c>
      <c r="F37">
        <v>100</v>
      </c>
      <c r="G37" s="2">
        <v>7</v>
      </c>
      <c r="I37" s="11">
        <f>IF(tb_Kaufteile[[#This Row],[Anzahl/Länge pro VE]]&gt;0,tb_Kaufteile[[#This Row],[Preis pro VE]]/tb_Kaufteile[[#This Row],[Anzahl/Länge pro VE]],"")</f>
        <v>7.0000000000000007E-2</v>
      </c>
    </row>
    <row r="38" spans="1:9" x14ac:dyDescent="0.25">
      <c r="A38" t="s">
        <v>218</v>
      </c>
      <c r="B38" t="s">
        <v>219</v>
      </c>
      <c r="C38" t="s">
        <v>280</v>
      </c>
      <c r="F38">
        <v>100</v>
      </c>
      <c r="G38" s="2">
        <v>4</v>
      </c>
      <c r="I38" s="11">
        <f>IF(tb_Kaufteile[[#This Row],[Anzahl/Länge pro VE]]&gt;0,tb_Kaufteile[[#This Row],[Preis pro VE]]/tb_Kaufteile[[#This Row],[Anzahl/Länge pro VE]],"")</f>
        <v>0.04</v>
      </c>
    </row>
    <row r="39" spans="1:9" x14ac:dyDescent="0.25">
      <c r="A39" t="s">
        <v>220</v>
      </c>
      <c r="B39" t="s">
        <v>224</v>
      </c>
      <c r="C39" t="s">
        <v>280</v>
      </c>
      <c r="F39">
        <v>500</v>
      </c>
      <c r="G39" s="2">
        <v>34.869999999999997</v>
      </c>
      <c r="I39" s="11">
        <f>IF(tb_Kaufteile[[#This Row],[Anzahl/Länge pro VE]]&gt;0,tb_Kaufteile[[#This Row],[Preis pro VE]]/tb_Kaufteile[[#This Row],[Anzahl/Länge pro VE]],"")</f>
        <v>6.9739999999999996E-2</v>
      </c>
    </row>
    <row r="40" spans="1:9" x14ac:dyDescent="0.25">
      <c r="A40" t="s">
        <v>221</v>
      </c>
      <c r="B40" t="s">
        <v>258</v>
      </c>
      <c r="C40" t="s">
        <v>280</v>
      </c>
      <c r="F40">
        <v>1000</v>
      </c>
      <c r="G40" s="2">
        <v>15.35</v>
      </c>
      <c r="I40" s="11">
        <f>IF(tb_Kaufteile[[#This Row],[Anzahl/Länge pro VE]]&gt;0,tb_Kaufteile[[#This Row],[Preis pro VE]]/tb_Kaufteile[[#This Row],[Anzahl/Länge pro VE]],"")</f>
        <v>1.5349999999999999E-2</v>
      </c>
    </row>
    <row r="41" spans="1:9" x14ac:dyDescent="0.25">
      <c r="A41" t="s">
        <v>222</v>
      </c>
      <c r="B41" t="s">
        <v>225</v>
      </c>
      <c r="C41" t="s">
        <v>280</v>
      </c>
      <c r="D41" t="s">
        <v>286</v>
      </c>
      <c r="F41">
        <v>1000</v>
      </c>
      <c r="G41" s="2">
        <v>7.02</v>
      </c>
      <c r="I41" s="11">
        <f>IF(tb_Kaufteile[[#This Row],[Anzahl/Länge pro VE]]&gt;0,tb_Kaufteile[[#This Row],[Preis pro VE]]/tb_Kaufteile[[#This Row],[Anzahl/Länge pro VE]],"")</f>
        <v>7.0199999999999993E-3</v>
      </c>
    </row>
    <row r="42" spans="1:9" x14ac:dyDescent="0.25">
      <c r="A42" t="s">
        <v>223</v>
      </c>
      <c r="B42" t="s">
        <v>226</v>
      </c>
      <c r="C42" t="s">
        <v>280</v>
      </c>
      <c r="D42" t="s">
        <v>287</v>
      </c>
      <c r="F42">
        <v>500</v>
      </c>
      <c r="G42" s="2">
        <v>10.41</v>
      </c>
      <c r="I42" s="11">
        <f>IF(tb_Kaufteile[[#This Row],[Anzahl/Länge pro VE]]&gt;0,tb_Kaufteile[[#This Row],[Preis pro VE]]/tb_Kaufteile[[#This Row],[Anzahl/Länge pro VE]],"")</f>
        <v>2.0820000000000002E-2</v>
      </c>
    </row>
    <row r="43" spans="1:9" x14ac:dyDescent="0.25">
      <c r="A43" t="s">
        <v>227</v>
      </c>
      <c r="B43" t="s">
        <v>229</v>
      </c>
      <c r="C43" t="s">
        <v>280</v>
      </c>
      <c r="F43">
        <v>200</v>
      </c>
      <c r="G43" s="2">
        <v>11.71</v>
      </c>
      <c r="I43" s="11">
        <f>IF(tb_Kaufteile[[#This Row],[Anzahl/Länge pro VE]]&gt;0,tb_Kaufteile[[#This Row],[Preis pro VE]]/tb_Kaufteile[[#This Row],[Anzahl/Länge pro VE]],"")</f>
        <v>5.8550000000000005E-2</v>
      </c>
    </row>
    <row r="44" spans="1:9" x14ac:dyDescent="0.25">
      <c r="A44" t="s">
        <v>228</v>
      </c>
      <c r="B44" t="s">
        <v>230</v>
      </c>
      <c r="C44" t="s">
        <v>280</v>
      </c>
      <c r="F44">
        <v>100</v>
      </c>
      <c r="G44" s="2">
        <v>2.15</v>
      </c>
      <c r="I44" s="11">
        <f>IF(tb_Kaufteile[[#This Row],[Anzahl/Länge pro VE]]&gt;0,tb_Kaufteile[[#This Row],[Preis pro VE]]/tb_Kaufteile[[#This Row],[Anzahl/Länge pro VE]],"")</f>
        <v>2.1499999999999998E-2</v>
      </c>
    </row>
    <row r="45" spans="1:9" x14ac:dyDescent="0.25">
      <c r="A45" t="s">
        <v>231</v>
      </c>
      <c r="B45" t="s">
        <v>232</v>
      </c>
      <c r="C45" t="s">
        <v>280</v>
      </c>
      <c r="D45" t="s">
        <v>284</v>
      </c>
      <c r="F45">
        <v>1000</v>
      </c>
      <c r="G45" s="2">
        <v>4.5199999999999996</v>
      </c>
      <c r="I45" s="11">
        <f>IF(tb_Kaufteile[[#This Row],[Anzahl/Länge pro VE]]&gt;0,tb_Kaufteile[[#This Row],[Preis pro VE]]/tb_Kaufteile[[#This Row],[Anzahl/Länge pro VE]],"")</f>
        <v>4.5199999999999997E-3</v>
      </c>
    </row>
    <row r="46" spans="1:9" x14ac:dyDescent="0.25">
      <c r="A46" t="s">
        <v>233</v>
      </c>
      <c r="B46" t="s">
        <v>236</v>
      </c>
      <c r="C46" t="s">
        <v>280</v>
      </c>
      <c r="F46">
        <v>100</v>
      </c>
      <c r="G46" s="2">
        <v>3.07</v>
      </c>
      <c r="I46" s="11">
        <f>IF(tb_Kaufteile[[#This Row],[Anzahl/Länge pro VE]]&gt;0,tb_Kaufteile[[#This Row],[Preis pro VE]]/tb_Kaufteile[[#This Row],[Anzahl/Länge pro VE]],"")</f>
        <v>3.0699999999999998E-2</v>
      </c>
    </row>
    <row r="47" spans="1:9" x14ac:dyDescent="0.25">
      <c r="A47" t="s">
        <v>234</v>
      </c>
      <c r="B47" t="s">
        <v>237</v>
      </c>
      <c r="C47" t="s">
        <v>280</v>
      </c>
      <c r="F47">
        <v>500</v>
      </c>
      <c r="G47" s="2">
        <v>14.4</v>
      </c>
      <c r="I47" s="11">
        <f>IF(tb_Kaufteile[[#This Row],[Anzahl/Länge pro VE]]&gt;0,tb_Kaufteile[[#This Row],[Preis pro VE]]/tb_Kaufteile[[#This Row],[Anzahl/Länge pro VE]],"")</f>
        <v>2.8799999999999999E-2</v>
      </c>
    </row>
    <row r="48" spans="1:9" x14ac:dyDescent="0.25">
      <c r="A48" t="s">
        <v>235</v>
      </c>
      <c r="B48" t="s">
        <v>238</v>
      </c>
      <c r="C48" t="s">
        <v>280</v>
      </c>
      <c r="F48">
        <v>500</v>
      </c>
      <c r="G48" s="2">
        <v>10.89</v>
      </c>
      <c r="I48" s="11">
        <f>IF(tb_Kaufteile[[#This Row],[Anzahl/Länge pro VE]]&gt;0,tb_Kaufteile[[#This Row],[Preis pro VE]]/tb_Kaufteile[[#This Row],[Anzahl/Länge pro VE]],"")</f>
        <v>2.1780000000000001E-2</v>
      </c>
    </row>
    <row r="49" spans="1:9" x14ac:dyDescent="0.25">
      <c r="A49" t="s">
        <v>239</v>
      </c>
      <c r="B49" t="s">
        <v>240</v>
      </c>
      <c r="C49" t="s">
        <v>5</v>
      </c>
      <c r="D49" t="s">
        <v>290</v>
      </c>
      <c r="E49" s="5" t="s">
        <v>289</v>
      </c>
      <c r="F49">
        <v>20</v>
      </c>
      <c r="G49" s="2">
        <v>3</v>
      </c>
      <c r="I49" s="11">
        <f>IF(tb_Kaufteile[[#This Row],[Anzahl/Länge pro VE]]&gt;0,tb_Kaufteile[[#This Row],[Preis pro VE]]/tb_Kaufteile[[#This Row],[Anzahl/Länge pro VE]],"")</f>
        <v>0.15</v>
      </c>
    </row>
    <row r="50" spans="1:9" x14ac:dyDescent="0.25">
      <c r="A50" t="s">
        <v>241</v>
      </c>
      <c r="B50" t="s">
        <v>246</v>
      </c>
      <c r="C50" t="s">
        <v>280</v>
      </c>
      <c r="D50" t="s">
        <v>245</v>
      </c>
      <c r="F50">
        <v>500</v>
      </c>
      <c r="G50" s="2">
        <v>25.05</v>
      </c>
      <c r="I50" s="11">
        <f>IF(tb_Kaufteile[[#This Row],[Anzahl/Länge pro VE]]&gt;0,tb_Kaufteile[[#This Row],[Preis pro VE]]/tb_Kaufteile[[#This Row],[Anzahl/Länge pro VE]],"")</f>
        <v>5.0099999999999999E-2</v>
      </c>
    </row>
    <row r="51" spans="1:9" x14ac:dyDescent="0.25">
      <c r="A51" t="s">
        <v>242</v>
      </c>
      <c r="B51" t="s">
        <v>247</v>
      </c>
      <c r="C51" t="s">
        <v>280</v>
      </c>
      <c r="F51">
        <v>500</v>
      </c>
      <c r="G51" s="2">
        <v>17.55</v>
      </c>
      <c r="I51" s="11">
        <f>IF(tb_Kaufteile[[#This Row],[Anzahl/Länge pro VE]]&gt;0,tb_Kaufteile[[#This Row],[Preis pro VE]]/tb_Kaufteile[[#This Row],[Anzahl/Länge pro VE]],"")</f>
        <v>3.5099999999999999E-2</v>
      </c>
    </row>
    <row r="52" spans="1:9" x14ac:dyDescent="0.25">
      <c r="A52" t="s">
        <v>243</v>
      </c>
      <c r="B52" t="s">
        <v>248</v>
      </c>
      <c r="C52" t="s">
        <v>280</v>
      </c>
      <c r="F52">
        <v>100</v>
      </c>
      <c r="G52" s="2">
        <v>3.14</v>
      </c>
      <c r="I52" s="11">
        <f>IF(tb_Kaufteile[[#This Row],[Anzahl/Länge pro VE]]&gt;0,tb_Kaufteile[[#This Row],[Preis pro VE]]/tb_Kaufteile[[#This Row],[Anzahl/Länge pro VE]],"")</f>
        <v>3.1400000000000004E-2</v>
      </c>
    </row>
    <row r="53" spans="1:9" x14ac:dyDescent="0.25">
      <c r="A53" t="s">
        <v>244</v>
      </c>
      <c r="B53" t="s">
        <v>251</v>
      </c>
      <c r="C53" t="s">
        <v>280</v>
      </c>
      <c r="F53">
        <v>500</v>
      </c>
      <c r="G53" s="2">
        <v>22.49</v>
      </c>
      <c r="I53" s="11">
        <f>IF(tb_Kaufteile[[#This Row],[Anzahl/Länge pro VE]]&gt;0,tb_Kaufteile[[#This Row],[Preis pro VE]]/tb_Kaufteile[[#This Row],[Anzahl/Länge pro VE]],"")</f>
        <v>4.4979999999999999E-2</v>
      </c>
    </row>
    <row r="54" spans="1:9" x14ac:dyDescent="0.25">
      <c r="A54" t="s">
        <v>252</v>
      </c>
      <c r="B54" t="s">
        <v>253</v>
      </c>
      <c r="C54" t="s">
        <v>5</v>
      </c>
      <c r="D54" t="s">
        <v>291</v>
      </c>
      <c r="E54" s="5" t="s">
        <v>289</v>
      </c>
      <c r="F54">
        <v>20</v>
      </c>
      <c r="G54" s="2">
        <v>3</v>
      </c>
      <c r="I54" s="11">
        <f>IF(tb_Kaufteile[[#This Row],[Anzahl/Länge pro VE]]&gt;0,tb_Kaufteile[[#This Row],[Preis pro VE]]/tb_Kaufteile[[#This Row],[Anzahl/Länge pro VE]],"")</f>
        <v>0.15</v>
      </c>
    </row>
    <row r="55" spans="1:9" x14ac:dyDescent="0.25">
      <c r="A55" t="s">
        <v>254</v>
      </c>
      <c r="B55" t="s">
        <v>255</v>
      </c>
      <c r="C55" t="s">
        <v>280</v>
      </c>
      <c r="F55">
        <v>500</v>
      </c>
      <c r="G55" s="2">
        <v>24.81</v>
      </c>
      <c r="I55" s="11">
        <f>IF(tb_Kaufteile[[#This Row],[Anzahl/Länge pro VE]]&gt;0,tb_Kaufteile[[#This Row],[Preis pro VE]]/tb_Kaufteile[[#This Row],[Anzahl/Länge pro VE]],"")</f>
        <v>4.9619999999999997E-2</v>
      </c>
    </row>
    <row r="56" spans="1:9" x14ac:dyDescent="0.25">
      <c r="A56" t="s">
        <v>256</v>
      </c>
      <c r="B56" t="s">
        <v>257</v>
      </c>
      <c r="C56" t="s">
        <v>280</v>
      </c>
      <c r="F56">
        <v>500</v>
      </c>
      <c r="G56" s="2">
        <v>5.36</v>
      </c>
      <c r="I56" s="11">
        <f>IF(tb_Kaufteile[[#This Row],[Anzahl/Länge pro VE]]&gt;0,tb_Kaufteile[[#This Row],[Preis pro VE]]/tb_Kaufteile[[#This Row],[Anzahl/Länge pro VE]],"")</f>
        <v>1.072E-2</v>
      </c>
    </row>
    <row r="57" spans="1:9" x14ac:dyDescent="0.25">
      <c r="A57" t="s">
        <v>264</v>
      </c>
      <c r="B57" t="s">
        <v>263</v>
      </c>
      <c r="C57" t="s">
        <v>280</v>
      </c>
      <c r="F57">
        <v>100</v>
      </c>
      <c r="G57" s="2">
        <v>3.01</v>
      </c>
      <c r="I57" s="11">
        <f>IF(tb_Kaufteile[[#This Row],[Anzahl/Länge pro VE]]&gt;0,tb_Kaufteile[[#This Row],[Preis pro VE]]/tb_Kaufteile[[#This Row],[Anzahl/Länge pro VE]],"")</f>
        <v>3.0099999999999998E-2</v>
      </c>
    </row>
    <row r="58" spans="1:9" x14ac:dyDescent="0.25">
      <c r="A58" t="s">
        <v>265</v>
      </c>
      <c r="B58" t="s">
        <v>266</v>
      </c>
      <c r="C58" t="s">
        <v>280</v>
      </c>
      <c r="F58">
        <v>100</v>
      </c>
      <c r="G58" s="2">
        <v>2.88</v>
      </c>
      <c r="I58" s="11">
        <f>IF(tb_Kaufteile[[#This Row],[Anzahl/Länge pro VE]]&gt;0,tb_Kaufteile[[#This Row],[Preis pro VE]]/tb_Kaufteile[[#This Row],[Anzahl/Länge pro VE]],"")</f>
        <v>2.8799999999999999E-2</v>
      </c>
    </row>
    <row r="59" spans="1:9" x14ac:dyDescent="0.25">
      <c r="A59" t="s">
        <v>268</v>
      </c>
      <c r="B59" t="s">
        <v>293</v>
      </c>
      <c r="C59" t="s">
        <v>5</v>
      </c>
      <c r="E59" s="5" t="s">
        <v>294</v>
      </c>
      <c r="F59">
        <v>100</v>
      </c>
      <c r="G59" s="2">
        <v>7</v>
      </c>
      <c r="I59" s="11">
        <f>IF(tb_Kaufteile[[#This Row],[Anzahl/Länge pro VE]]&gt;0,tb_Kaufteile[[#This Row],[Preis pro VE]]/tb_Kaufteile[[#This Row],[Anzahl/Länge pro VE]],"")</f>
        <v>7.0000000000000007E-2</v>
      </c>
    </row>
    <row r="60" spans="1:9" x14ac:dyDescent="0.25">
      <c r="A60" t="s">
        <v>269</v>
      </c>
      <c r="B60" t="s">
        <v>288</v>
      </c>
      <c r="C60" t="s">
        <v>280</v>
      </c>
      <c r="F60">
        <v>500</v>
      </c>
      <c r="G60" s="2">
        <v>7.08</v>
      </c>
      <c r="I60" s="11">
        <f>IF(tb_Kaufteile[[#This Row],[Anzahl/Länge pro VE]]&gt;0,tb_Kaufteile[[#This Row],[Preis pro VE]]/tb_Kaufteile[[#This Row],[Anzahl/Länge pro VE]],"")</f>
        <v>1.4160000000000001E-2</v>
      </c>
    </row>
    <row r="61" spans="1:9" x14ac:dyDescent="0.25">
      <c r="A61" t="s">
        <v>311</v>
      </c>
      <c r="B61" s="38" t="s">
        <v>312</v>
      </c>
      <c r="C61" t="s">
        <v>313</v>
      </c>
      <c r="I61" s="30" t="str">
        <f>IF(tb_Kaufteile[[#This Row],[Anzahl/Länge pro VE]]&gt;0,tb_Kaufteile[[#This Row],[Preis pro VE]]/tb_Kaufteile[[#This Row],[Anzahl/Länge pro VE]],"")</f>
        <v/>
      </c>
    </row>
    <row r="62" spans="1:9" x14ac:dyDescent="0.25">
      <c r="A62" t="s">
        <v>314</v>
      </c>
      <c r="B62" s="40" t="s">
        <v>316</v>
      </c>
      <c r="C62" t="s">
        <v>175</v>
      </c>
      <c r="I62" s="30" t="str">
        <f>IF(tb_Kaufteile[[#This Row],[Anzahl/Länge pro VE]]&gt;0,tb_Kaufteile[[#This Row],[Preis pro VE]]/tb_Kaufteile[[#This Row],[Anzahl/Länge pro VE]],"")</f>
        <v/>
      </c>
    </row>
    <row r="63" spans="1:9" x14ac:dyDescent="0.25">
      <c r="A63" t="s">
        <v>315</v>
      </c>
      <c r="B63" s="40" t="s">
        <v>317</v>
      </c>
      <c r="C63" t="s">
        <v>175</v>
      </c>
      <c r="I63" s="30" t="str">
        <f>IF(tb_Kaufteile[[#This Row],[Anzahl/Länge pro VE]]&gt;0,tb_Kaufteile[[#This Row],[Preis pro VE]]/tb_Kaufteile[[#This Row],[Anzahl/Länge pro VE]],"")</f>
        <v/>
      </c>
    </row>
    <row r="64" spans="1:9" x14ac:dyDescent="0.25">
      <c r="A64" t="s">
        <v>318</v>
      </c>
      <c r="B64" s="37" t="s">
        <v>319</v>
      </c>
      <c r="I64" s="30" t="str">
        <f>IF(tb_Kaufteile[[#This Row],[Anzahl/Länge pro VE]]&gt;0,tb_Kaufteile[[#This Row],[Preis pro VE]]/tb_Kaufteile[[#This Row],[Anzahl/Länge pro VE]],"")</f>
        <v/>
      </c>
    </row>
    <row r="65" spans="1:9" x14ac:dyDescent="0.25">
      <c r="A65" t="s">
        <v>187</v>
      </c>
      <c r="B65" t="s">
        <v>188</v>
      </c>
      <c r="F65">
        <v>1</v>
      </c>
      <c r="G65" s="2">
        <v>0</v>
      </c>
      <c r="I65" s="11">
        <f>IF(tb_Kaufteile[[#This Row],[Anzahl/Länge pro VE]]&gt;0,tb_Kaufteile[[#This Row],[Preis pro VE]]/tb_Kaufteile[[#This Row],[Anzahl/Länge pro VE]],"")</f>
        <v>0</v>
      </c>
    </row>
    <row r="66" spans="1:9" x14ac:dyDescent="0.25">
      <c r="I66" s="11" t="str">
        <f t="shared" ref="I66:I82" si="0">IF(G66&lt;&gt;"",G66/F66,"")</f>
        <v/>
      </c>
    </row>
    <row r="67" spans="1:9" x14ac:dyDescent="0.25">
      <c r="I67" s="11" t="str">
        <f t="shared" si="0"/>
        <v/>
      </c>
    </row>
    <row r="68" spans="1:9" x14ac:dyDescent="0.25">
      <c r="I68" s="11" t="str">
        <f t="shared" si="0"/>
        <v/>
      </c>
    </row>
    <row r="69" spans="1:9" x14ac:dyDescent="0.25">
      <c r="I69" s="11" t="str">
        <f t="shared" si="0"/>
        <v/>
      </c>
    </row>
    <row r="70" spans="1:9" x14ac:dyDescent="0.25">
      <c r="I70" s="11" t="str">
        <f t="shared" si="0"/>
        <v/>
      </c>
    </row>
    <row r="71" spans="1:9" x14ac:dyDescent="0.25">
      <c r="I71" s="11" t="str">
        <f t="shared" si="0"/>
        <v/>
      </c>
    </row>
    <row r="72" spans="1:9" x14ac:dyDescent="0.25">
      <c r="I72" s="11" t="str">
        <f t="shared" si="0"/>
        <v/>
      </c>
    </row>
    <row r="73" spans="1:9" x14ac:dyDescent="0.25">
      <c r="I73" s="11" t="str">
        <f t="shared" si="0"/>
        <v/>
      </c>
    </row>
    <row r="74" spans="1:9" x14ac:dyDescent="0.25">
      <c r="I74" s="11" t="str">
        <f t="shared" si="0"/>
        <v/>
      </c>
    </row>
    <row r="75" spans="1:9" x14ac:dyDescent="0.25">
      <c r="I75" s="11" t="str">
        <f t="shared" si="0"/>
        <v/>
      </c>
    </row>
    <row r="76" spans="1:9" x14ac:dyDescent="0.25">
      <c r="I76" s="11" t="str">
        <f t="shared" si="0"/>
        <v/>
      </c>
    </row>
    <row r="77" spans="1:9" x14ac:dyDescent="0.25">
      <c r="I77" s="11" t="str">
        <f t="shared" si="0"/>
        <v/>
      </c>
    </row>
    <row r="78" spans="1:9" x14ac:dyDescent="0.25">
      <c r="I78" s="11" t="str">
        <f t="shared" si="0"/>
        <v/>
      </c>
    </row>
    <row r="79" spans="1:9" x14ac:dyDescent="0.25">
      <c r="I79" s="11" t="str">
        <f t="shared" si="0"/>
        <v/>
      </c>
    </row>
    <row r="80" spans="1:9" x14ac:dyDescent="0.25">
      <c r="I80" s="11" t="str">
        <f t="shared" si="0"/>
        <v/>
      </c>
    </row>
    <row r="81" spans="9:9" x14ac:dyDescent="0.25">
      <c r="I81" s="11" t="str">
        <f t="shared" si="0"/>
        <v/>
      </c>
    </row>
    <row r="82" spans="9:9" x14ac:dyDescent="0.25">
      <c r="I82" s="11" t="str">
        <f t="shared" si="0"/>
        <v/>
      </c>
    </row>
  </sheetData>
  <phoneticPr fontId="5" type="noConversion"/>
  <hyperlinks>
    <hyperlink ref="E8" r:id="rId1" xr:uid="{A2B41A5C-3B56-4196-A808-B3BD8B1E2478}"/>
    <hyperlink ref="E7" r:id="rId2" xr:uid="{84435146-B154-47D0-9CD2-17C119AAB6AE}"/>
    <hyperlink ref="E5" r:id="rId3" xr:uid="{DA82580C-0B57-4B41-99C5-105CDA087524}"/>
    <hyperlink ref="E6" r:id="rId4" xr:uid="{E5036213-2C9D-4BE8-8EDF-49035B5EDF69}"/>
    <hyperlink ref="E17" r:id="rId5" xr:uid="{599CDC67-86BC-48F7-8B16-7D0A78E61022}"/>
    <hyperlink ref="E18" r:id="rId6" xr:uid="{2ADDEE16-7446-4853-B8F8-F3EC96867911}"/>
    <hyperlink ref="E19" r:id="rId7" xr:uid="{C4A331D4-F17C-4582-8B0E-9D9F2865F28C}"/>
    <hyperlink ref="E12" r:id="rId8" xr:uid="{FB11AFC5-49ED-4F4D-B546-A8B123A8EF57}"/>
    <hyperlink ref="E22" r:id="rId9" xr:uid="{42A77E18-C47A-44A0-8052-66D0847C884C}"/>
    <hyperlink ref="E20" r:id="rId10" xr:uid="{F051D763-0E66-4728-8C25-C04975440F7B}"/>
    <hyperlink ref="E10" r:id="rId11" xr:uid="{C0D96468-446A-4C76-8AD7-43A58FE7D469}"/>
    <hyperlink ref="E13" r:id="rId12" xr:uid="{6D728884-6517-4ECC-BB82-5F597EF466F1}"/>
    <hyperlink ref="E23" r:id="rId13" xr:uid="{5E5B316F-694A-4334-A8E0-534AFC65CD53}"/>
    <hyperlink ref="E24" r:id="rId14" xr:uid="{17226D44-212F-4A21-B8AC-25AAA937ACBA}"/>
    <hyperlink ref="E25" r:id="rId15" xr:uid="{906F7ECC-9534-4BE4-99E4-C9803CC8E721}"/>
    <hyperlink ref="E28" r:id="rId16" xr:uid="{6B14924F-4988-4807-B850-E0D23C0A63DE}"/>
    <hyperlink ref="E29" r:id="rId17" xr:uid="{CE36F150-906D-4831-B116-CDAEFEC7BE0B}"/>
    <hyperlink ref="E31" r:id="rId18" xr:uid="{37817039-3D01-4AD4-8FA0-92F0D656E14D}"/>
    <hyperlink ref="E16" r:id="rId19" xr:uid="{CB82D3C6-D218-4797-94F5-DAAF9749F57B}"/>
    <hyperlink ref="E2" r:id="rId20" xr:uid="{6B3B9F2B-00F3-4801-B543-16E567DA67BF}"/>
    <hyperlink ref="E9" r:id="rId21" xr:uid="{8926A91E-9225-483A-B38E-2F511E333FCF}"/>
    <hyperlink ref="E21" r:id="rId22" xr:uid="{330EF2A5-0B37-45CD-8A88-61461939C898}"/>
    <hyperlink ref="E36" r:id="rId23" xr:uid="{FDD1EF03-6B94-4DD0-B2FC-25B678CB6645}"/>
    <hyperlink ref="E49" r:id="rId24" xr:uid="{30CFE95D-DEF4-496C-B4B2-23447857A642}"/>
    <hyperlink ref="E54" r:id="rId25" xr:uid="{A8DC7BEA-C4D2-4535-9826-F5D4F6605127}"/>
    <hyperlink ref="E37" r:id="rId26" xr:uid="{02958F2A-F9EB-4390-8286-2CD0A0A747AC}"/>
    <hyperlink ref="E59" r:id="rId27" xr:uid="{9929FB01-634E-4F24-A88A-D3FC4403A0EE}"/>
  </hyperlinks>
  <pageMargins left="0.7" right="0.7" top="0.75" bottom="0.75" header="0.3" footer="0.3"/>
  <pageSetup paperSize="9" orientation="portrait" r:id="rId28"/>
  <tableParts count="1">
    <tablePart r:id="rId2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37E53-E9D2-4759-813E-824F9D3B890C}">
  <dimension ref="A1:F52"/>
  <sheetViews>
    <sheetView workbookViewId="0">
      <pane ySplit="1" topLeftCell="A8" activePane="bottomLeft" state="frozen"/>
      <selection pane="bottomLeft" activeCell="A34" sqref="A34:F34"/>
    </sheetView>
  </sheetViews>
  <sheetFormatPr baseColWidth="10" defaultRowHeight="15" x14ac:dyDescent="0.25"/>
  <cols>
    <col min="1" max="1" width="16.7109375" customWidth="1"/>
    <col min="2" max="2" width="29.140625" customWidth="1"/>
    <col min="3" max="3" width="20.85546875" customWidth="1"/>
    <col min="4" max="4" width="18.5703125" style="10" customWidth="1"/>
    <col min="5" max="5" width="11.140625" customWidth="1"/>
    <col min="6" max="6" width="11.42578125" style="11"/>
    <col min="9" max="9" width="86.7109375" customWidth="1"/>
  </cols>
  <sheetData>
    <row r="1" spans="1:6" ht="30" x14ac:dyDescent="0.25">
      <c r="A1" s="1" t="s">
        <v>30</v>
      </c>
      <c r="B1" s="1" t="s">
        <v>2</v>
      </c>
      <c r="C1" s="7" t="s">
        <v>271</v>
      </c>
      <c r="D1" s="18" t="s">
        <v>272</v>
      </c>
      <c r="E1" s="7" t="s">
        <v>273</v>
      </c>
      <c r="F1" s="19" t="s">
        <v>6</v>
      </c>
    </row>
    <row r="2" spans="1:6" x14ac:dyDescent="0.25">
      <c r="A2" t="s">
        <v>50</v>
      </c>
      <c r="B2" t="s">
        <v>31</v>
      </c>
      <c r="C2" t="s">
        <v>57</v>
      </c>
      <c r="D2" s="10" t="str">
        <f>IF(tb_Fertigungsteile[[#This Row],[Artikelnummer Kaufteil]]&lt;&gt;"",VLOOKUP(tb_Fertigungsteile[[#This Row],[Artikelnummer Kaufteil]],tb_Kaufteile[],2,FALSE),"")</f>
        <v>Alu Profil</v>
      </c>
      <c r="E2">
        <v>0.4</v>
      </c>
      <c r="F2" s="11">
        <f>IF(C2&lt;&gt;"",VLOOKUP(Fertigungsteile!C2,Kaufteile!A:I,9,FALSE)*E2,"")</f>
        <v>1.2800000000000002</v>
      </c>
    </row>
    <row r="3" spans="1:6" x14ac:dyDescent="0.25">
      <c r="A3" t="s">
        <v>51</v>
      </c>
      <c r="B3" t="s">
        <v>32</v>
      </c>
      <c r="C3" t="s">
        <v>57</v>
      </c>
      <c r="D3" s="10" t="str">
        <f>IF(tb_Fertigungsteile[[#This Row],[Artikelnummer Kaufteil]]&lt;&gt;"",VLOOKUP(tb_Fertigungsteile[[#This Row],[Artikelnummer Kaufteil]],tb_Kaufteile[],2,FALSE),"")</f>
        <v>Alu Profil</v>
      </c>
      <c r="E3">
        <v>0.3</v>
      </c>
      <c r="F3" s="11">
        <f>IF(C3&lt;&gt;"",VLOOKUP(Fertigungsteile!C3,Kaufteile!A:I,9,FALSE)*E3,"")</f>
        <v>0.96</v>
      </c>
    </row>
    <row r="4" spans="1:6" x14ac:dyDescent="0.25">
      <c r="A4" t="s">
        <v>52</v>
      </c>
      <c r="B4" t="s">
        <v>33</v>
      </c>
      <c r="C4" t="s">
        <v>57</v>
      </c>
      <c r="D4" s="10" t="str">
        <f>IF(tb_Fertigungsteile[[#This Row],[Artikelnummer Kaufteil]]&lt;&gt;"",VLOOKUP(tb_Fertigungsteile[[#This Row],[Artikelnummer Kaufteil]],tb_Kaufteile[],2,FALSE),"")</f>
        <v>Alu Profil</v>
      </c>
      <c r="E4">
        <v>1.04</v>
      </c>
      <c r="F4" s="11">
        <f>IF(C4&lt;&gt;"",VLOOKUP(Fertigungsteile!C4,Kaufteile!A:I,9,FALSE)*E4,"")</f>
        <v>3.3280000000000003</v>
      </c>
    </row>
    <row r="5" spans="1:6" x14ac:dyDescent="0.25">
      <c r="A5" t="s">
        <v>53</v>
      </c>
      <c r="B5" t="s">
        <v>34</v>
      </c>
      <c r="C5" t="s">
        <v>57</v>
      </c>
      <c r="D5" s="10" t="str">
        <f>IF(tb_Fertigungsteile[[#This Row],[Artikelnummer Kaufteil]]&lt;&gt;"",VLOOKUP(tb_Fertigungsteile[[#This Row],[Artikelnummer Kaufteil]],tb_Kaufteile[],2,FALSE),"")</f>
        <v>Alu Profil</v>
      </c>
      <c r="E5">
        <v>1</v>
      </c>
      <c r="F5" s="11">
        <f>IF(C5&lt;&gt;"",VLOOKUP(Fertigungsteile!C5,Kaufteile!A:I,9,FALSE)*E5,"")</f>
        <v>3.2</v>
      </c>
    </row>
    <row r="6" spans="1:6" x14ac:dyDescent="0.25">
      <c r="A6" t="s">
        <v>54</v>
      </c>
      <c r="B6" s="3" t="s">
        <v>35</v>
      </c>
      <c r="C6" t="s">
        <v>46</v>
      </c>
      <c r="D6" s="10" t="str">
        <f>IF(tb_Fertigungsteile[[#This Row],[Artikelnummer Kaufteil]]&lt;&gt;"",VLOOKUP(tb_Fertigungsteile[[#This Row],[Artikelnummer Kaufteil]],tb_Kaufteile[],2,FALSE),"")</f>
        <v>V-Slot Profil</v>
      </c>
      <c r="E6">
        <v>1</v>
      </c>
      <c r="F6" s="11">
        <f>IF(C6&lt;&gt;"",VLOOKUP(Fertigungsteile!C6,Kaufteile!A:I,9,FALSE)*E6,"")</f>
        <v>19.25</v>
      </c>
    </row>
    <row r="7" spans="1:6" x14ac:dyDescent="0.25">
      <c r="A7" t="s">
        <v>74</v>
      </c>
      <c r="B7" s="3" t="s">
        <v>90</v>
      </c>
      <c r="C7" t="s">
        <v>73</v>
      </c>
      <c r="D7" s="10" t="str">
        <f>IF(tb_Fertigungsteile[[#This Row],[Artikelnummer Kaufteil]]&lt;&gt;"",VLOOKUP(tb_Fertigungsteile[[#This Row],[Artikelnummer Kaufteil]],tb_Kaufteile[],2,FALSE),"")</f>
        <v>Alu Winkel</v>
      </c>
      <c r="E7">
        <v>0.1</v>
      </c>
      <c r="F7" s="11">
        <f>IF(C7&lt;&gt;"",VLOOKUP(Fertigungsteile!C7,Kaufteile!A:I,9,FALSE)*E7,"")</f>
        <v>1.5306666666666668</v>
      </c>
    </row>
    <row r="8" spans="1:6" x14ac:dyDescent="0.25">
      <c r="A8" t="s">
        <v>75</v>
      </c>
      <c r="B8" s="3" t="s">
        <v>93</v>
      </c>
      <c r="C8" t="s">
        <v>178</v>
      </c>
      <c r="D8" s="10" t="str">
        <f>IF(tb_Fertigungsteile[[#This Row],[Artikelnummer Kaufteil]]&lt;&gt;"",VLOOKUP(tb_Fertigungsteile[[#This Row],[Artikelnummer Kaufteil]],tb_Kaufteile[],2,FALSE),"")</f>
        <v>PMMA</v>
      </c>
      <c r="E8">
        <v>1</v>
      </c>
      <c r="F8" s="11">
        <f>IF(C8&lt;&gt;"",VLOOKUP(Fertigungsteile!C8,Kaufteile!A:I,9,FALSE)*E8,"")</f>
        <v>0.72750000000000004</v>
      </c>
    </row>
    <row r="9" spans="1:6" x14ac:dyDescent="0.25">
      <c r="A9" t="s">
        <v>89</v>
      </c>
      <c r="B9" s="3" t="s">
        <v>189</v>
      </c>
      <c r="C9" t="s">
        <v>110</v>
      </c>
      <c r="D9" s="10" t="str">
        <f>IF(tb_Fertigungsteile[[#This Row],[Artikelnummer Kaufteil]]&lt;&gt;"",VLOOKUP(tb_Fertigungsteile[[#This Row],[Artikelnummer Kaufteil]],tb_Kaufteile[],2,FALSE),"")</f>
        <v>Igus-Schiene</v>
      </c>
      <c r="E9">
        <v>1</v>
      </c>
      <c r="F9" s="11">
        <f>IF(C9&lt;&gt;"",VLOOKUP(Fertigungsteile!C9,Kaufteile!A:I,9,FALSE)*E9,"")</f>
        <v>5.7812333333333337</v>
      </c>
    </row>
    <row r="10" spans="1:6" s="13" customFormat="1" x14ac:dyDescent="0.25">
      <c r="A10" s="13" t="s">
        <v>206</v>
      </c>
      <c r="B10" s="13" t="s">
        <v>207</v>
      </c>
      <c r="C10" s="13" t="s">
        <v>73</v>
      </c>
      <c r="D10" s="10" t="str">
        <f>IF(tb_Fertigungsteile[[#This Row],[Artikelnummer Kaufteil]]&lt;&gt;"",VLOOKUP(tb_Fertigungsteile[[#This Row],[Artikelnummer Kaufteil]],tb_Kaufteile[],2,FALSE),"")</f>
        <v>Alu Winkel</v>
      </c>
      <c r="E10" s="13">
        <v>1.6E-2</v>
      </c>
      <c r="F10" s="15">
        <f>IF(C10&lt;&gt;"",VLOOKUP(Fertigungsteile!C10,Kaufteile!A:I,9,FALSE)*E10,"")</f>
        <v>0.24490666666666666</v>
      </c>
    </row>
    <row r="11" spans="1:6" s="13" customFormat="1" x14ac:dyDescent="0.25">
      <c r="A11" s="16" t="s">
        <v>260</v>
      </c>
      <c r="B11" s="16" t="s">
        <v>261</v>
      </c>
      <c r="C11" t="s">
        <v>57</v>
      </c>
      <c r="D11" s="10" t="str">
        <f>IF(tb_Fertigungsteile[[#This Row],[Artikelnummer Kaufteil]]&lt;&gt;"",VLOOKUP(tb_Fertigungsteile[[#This Row],[Artikelnummer Kaufteil]],tb_Kaufteile[],2,FALSE),"")</f>
        <v>Alu Profil</v>
      </c>
      <c r="E11" s="13">
        <v>0.09</v>
      </c>
      <c r="F11" s="15">
        <f>IF(C11&lt;&gt;"",VLOOKUP(Fertigungsteile!C11,Kaufteile!A:I,9,FALSE)*E11,"")</f>
        <v>0.28799999999999998</v>
      </c>
    </row>
    <row r="12" spans="1:6" s="13" customFormat="1" x14ac:dyDescent="0.25">
      <c r="A12" s="16" t="s">
        <v>309</v>
      </c>
      <c r="B12" s="16" t="s">
        <v>135</v>
      </c>
      <c r="C12" t="s">
        <v>94</v>
      </c>
      <c r="D12" s="36" t="str">
        <f>IF(tb_Fertigungsteile[[#This Row],[Artikelnummer Kaufteil]]&lt;&gt;"",VLOOKUP(tb_Fertigungsteile[[#This Row],[Artikelnummer Kaufteil]],tb_Kaufteile[],2,FALSE),"")</f>
        <v>Wiegebalken</v>
      </c>
      <c r="F12" s="15">
        <f>IF(C12&lt;&gt;"",VLOOKUP(Fertigungsteile!C12,Kaufteile!A:I,9,FALSE)*E12,"")</f>
        <v>0</v>
      </c>
    </row>
    <row r="13" spans="1:6" s="13" customFormat="1" x14ac:dyDescent="0.25">
      <c r="A13" s="39" t="s">
        <v>320</v>
      </c>
      <c r="B13" s="40" t="s">
        <v>321</v>
      </c>
      <c r="C13" s="40" t="s">
        <v>57</v>
      </c>
      <c r="D13" s="41" t="str">
        <f>IF(tb_Fertigungsteile[[#This Row],[Artikelnummer Kaufteil]]&lt;&gt;"",VLOOKUP(tb_Fertigungsteile[[#This Row],[Artikelnummer Kaufteil]],tb_Kaufteile[],2,FALSE),"")</f>
        <v>Alu Profil</v>
      </c>
      <c r="E13" s="39"/>
      <c r="F13" s="42">
        <f>IF(C13&lt;&gt;"",VLOOKUP(Fertigungsteile!C13,Kaufteile!A:I,9,FALSE)*E13,"")</f>
        <v>0</v>
      </c>
    </row>
    <row r="14" spans="1:6" x14ac:dyDescent="0.25">
      <c r="A14" t="s">
        <v>49</v>
      </c>
      <c r="B14" s="3" t="s">
        <v>36</v>
      </c>
      <c r="C14" t="s">
        <v>58</v>
      </c>
      <c r="D14" s="10" t="str">
        <f>IF(tb_Fertigungsteile[[#This Row],[Artikelnummer Kaufteil]]&lt;&gt;"",VLOOKUP(tb_Fertigungsteile[[#This Row],[Artikelnummer Kaufteil]],tb_Kaufteile[],2,FALSE),"")</f>
        <v>Filament</v>
      </c>
      <c r="F14" s="11">
        <f>IF(C14&lt;&gt;"",VLOOKUP(Fertigungsteile!C14,Kaufteile!A:I,9,FALSE)*E14,"")</f>
        <v>0</v>
      </c>
    </row>
    <row r="15" spans="1:6" x14ac:dyDescent="0.25">
      <c r="A15" t="s">
        <v>55</v>
      </c>
      <c r="B15" s="3" t="s">
        <v>37</v>
      </c>
      <c r="C15" t="s">
        <v>58</v>
      </c>
      <c r="D15" s="10" t="str">
        <f>IF(tb_Fertigungsteile[[#This Row],[Artikelnummer Kaufteil]]&lt;&gt;"",VLOOKUP(tb_Fertigungsteile[[#This Row],[Artikelnummer Kaufteil]],tb_Kaufteile[],2,FALSE),"")</f>
        <v>Filament</v>
      </c>
      <c r="F15" s="11">
        <f>IF(C15&lt;&gt;"",VLOOKUP(Fertigungsteile!C15,Kaufteile!A:I,9,FALSE)*E15,"")</f>
        <v>0</v>
      </c>
    </row>
    <row r="16" spans="1:6" x14ac:dyDescent="0.25">
      <c r="A16" t="s">
        <v>76</v>
      </c>
      <c r="B16" t="s">
        <v>63</v>
      </c>
      <c r="C16" t="s">
        <v>58</v>
      </c>
      <c r="D16" s="10" t="str">
        <f>IF(tb_Fertigungsteile[[#This Row],[Artikelnummer Kaufteil]]&lt;&gt;"",VLOOKUP(tb_Fertigungsteile[[#This Row],[Artikelnummer Kaufteil]],tb_Kaufteile[],2,FALSE),"")</f>
        <v>Filament</v>
      </c>
      <c r="E16">
        <f>64/1000</f>
        <v>6.4000000000000001E-2</v>
      </c>
      <c r="F16" s="11">
        <f>IF(C16&lt;&gt;"",VLOOKUP(Fertigungsteile!C16,Kaufteile!A:I,9,FALSE)*E16,"")</f>
        <v>1.91936</v>
      </c>
    </row>
    <row r="17" spans="1:6" x14ac:dyDescent="0.25">
      <c r="A17" t="s">
        <v>77</v>
      </c>
      <c r="B17" t="s">
        <v>64</v>
      </c>
      <c r="C17" t="s">
        <v>58</v>
      </c>
      <c r="D17" s="10" t="str">
        <f>IF(tb_Fertigungsteile[[#This Row],[Artikelnummer Kaufteil]]&lt;&gt;"",VLOOKUP(tb_Fertigungsteile[[#This Row],[Artikelnummer Kaufteil]],tb_Kaufteile[],2,FALSE),"")</f>
        <v>Filament</v>
      </c>
      <c r="E17">
        <v>1.9E-2</v>
      </c>
      <c r="F17" s="11">
        <f>IF(C17&lt;&gt;"",VLOOKUP(Fertigungsteile!C17,Kaufteile!A:I,9,FALSE)*E17,"")</f>
        <v>0.56980999999999993</v>
      </c>
    </row>
    <row r="18" spans="1:6" x14ac:dyDescent="0.25">
      <c r="A18" t="s">
        <v>78</v>
      </c>
      <c r="B18" t="s">
        <v>65</v>
      </c>
      <c r="C18" t="s">
        <v>58</v>
      </c>
      <c r="D18" s="10" t="str">
        <f>IF(tb_Fertigungsteile[[#This Row],[Artikelnummer Kaufteil]]&lt;&gt;"",VLOOKUP(tb_Fertigungsteile[[#This Row],[Artikelnummer Kaufteil]],tb_Kaufteile[],2,FALSE),"")</f>
        <v>Filament</v>
      </c>
      <c r="E18">
        <v>0.02</v>
      </c>
      <c r="F18" s="11">
        <f>IF(C18&lt;&gt;"",VLOOKUP(Fertigungsteile!C18,Kaufteile!A:I,9,FALSE)*E18,"")</f>
        <v>0.5998</v>
      </c>
    </row>
    <row r="19" spans="1:6" x14ac:dyDescent="0.25">
      <c r="A19" t="s">
        <v>79</v>
      </c>
      <c r="B19" t="s">
        <v>66</v>
      </c>
      <c r="C19" t="s">
        <v>58</v>
      </c>
      <c r="D19" s="10" t="str">
        <f>IF(tb_Fertigungsteile[[#This Row],[Artikelnummer Kaufteil]]&lt;&gt;"",VLOOKUP(tb_Fertigungsteile[[#This Row],[Artikelnummer Kaufteil]],tb_Kaufteile[],2,FALSE),"")</f>
        <v>Filament</v>
      </c>
      <c r="E19">
        <v>1.2999999999999999E-2</v>
      </c>
      <c r="F19" s="11">
        <f>IF(C19&lt;&gt;"",VLOOKUP(Fertigungsteile!C19,Kaufteile!A:I,9,FALSE)*E19,"")</f>
        <v>0.38986999999999994</v>
      </c>
    </row>
    <row r="20" spans="1:6" x14ac:dyDescent="0.25">
      <c r="A20" t="s">
        <v>80</v>
      </c>
      <c r="B20" t="s">
        <v>67</v>
      </c>
      <c r="C20" t="s">
        <v>58</v>
      </c>
      <c r="D20" s="10" t="str">
        <f>IF(tb_Fertigungsteile[[#This Row],[Artikelnummer Kaufteil]]&lt;&gt;"",VLOOKUP(tb_Fertigungsteile[[#This Row],[Artikelnummer Kaufteil]],tb_Kaufteile[],2,FALSE),"")</f>
        <v>Filament</v>
      </c>
      <c r="E20">
        <v>1.4999999999999999E-2</v>
      </c>
      <c r="F20" s="11">
        <f>IF(C20&lt;&gt;"",VLOOKUP(Fertigungsteile!C20,Kaufteile!A:I,9,FALSE)*E20,"")</f>
        <v>0.44984999999999997</v>
      </c>
    </row>
    <row r="21" spans="1:6" x14ac:dyDescent="0.25">
      <c r="A21" t="s">
        <v>81</v>
      </c>
      <c r="B21" t="s">
        <v>68</v>
      </c>
      <c r="C21" t="s">
        <v>58</v>
      </c>
      <c r="D21" s="10" t="str">
        <f>IF(tb_Fertigungsteile[[#This Row],[Artikelnummer Kaufteil]]&lt;&gt;"",VLOOKUP(tb_Fertigungsteile[[#This Row],[Artikelnummer Kaufteil]],tb_Kaufteile[],2,FALSE),"")</f>
        <v>Filament</v>
      </c>
      <c r="E21">
        <v>2.7E-2</v>
      </c>
      <c r="F21" s="11">
        <f>IF(C21&lt;&gt;"",VLOOKUP(Fertigungsteile!C21,Kaufteile!A:I,9,FALSE)*E21,"")</f>
        <v>0.80972999999999995</v>
      </c>
    </row>
    <row r="22" spans="1:6" x14ac:dyDescent="0.25">
      <c r="A22" t="s">
        <v>82</v>
      </c>
      <c r="B22" t="s">
        <v>69</v>
      </c>
      <c r="C22" t="s">
        <v>58</v>
      </c>
      <c r="D22" s="10" t="str">
        <f>IF(tb_Fertigungsteile[[#This Row],[Artikelnummer Kaufteil]]&lt;&gt;"",VLOOKUP(tb_Fertigungsteile[[#This Row],[Artikelnummer Kaufteil]],tb_Kaufteile[],2,FALSE),"")</f>
        <v>Filament</v>
      </c>
      <c r="E22">
        <v>4.0000000000000001E-3</v>
      </c>
      <c r="F22" s="11">
        <f>IF(C22&lt;&gt;"",VLOOKUP(Fertigungsteile!C22,Kaufteile!A:I,9,FALSE)*E22,"")</f>
        <v>0.11996</v>
      </c>
    </row>
    <row r="23" spans="1:6" x14ac:dyDescent="0.25">
      <c r="A23" t="s">
        <v>83</v>
      </c>
      <c r="B23" t="s">
        <v>87</v>
      </c>
      <c r="C23" t="s">
        <v>58</v>
      </c>
      <c r="D23" s="10" t="str">
        <f>IF(tb_Fertigungsteile[[#This Row],[Artikelnummer Kaufteil]]&lt;&gt;"",VLOOKUP(tb_Fertigungsteile[[#This Row],[Artikelnummer Kaufteil]],tb_Kaufteile[],2,FALSE),"")</f>
        <v>Filament</v>
      </c>
      <c r="F23" s="11">
        <f>IF(C23&lt;&gt;"",VLOOKUP(Fertigungsteile!C23,Kaufteile!A:I,9,FALSE)*E23,"")</f>
        <v>0</v>
      </c>
    </row>
    <row r="24" spans="1:6" x14ac:dyDescent="0.25">
      <c r="A24" t="s">
        <v>84</v>
      </c>
      <c r="B24" t="s">
        <v>88</v>
      </c>
      <c r="C24" t="s">
        <v>58</v>
      </c>
      <c r="D24" s="10" t="str">
        <f>IF(tb_Fertigungsteile[[#This Row],[Artikelnummer Kaufteil]]&lt;&gt;"",VLOOKUP(tb_Fertigungsteile[[#This Row],[Artikelnummer Kaufteil]],tb_Kaufteile[],2,FALSE),"")</f>
        <v>Filament</v>
      </c>
      <c r="F24" s="11">
        <f>IF(C24&lt;&gt;"",VLOOKUP(Fertigungsteile!C24,Kaufteile!A:I,9,FALSE)*E24,"")</f>
        <v>0</v>
      </c>
    </row>
    <row r="25" spans="1:6" x14ac:dyDescent="0.25">
      <c r="A25" t="s">
        <v>85</v>
      </c>
      <c r="B25" t="s">
        <v>310</v>
      </c>
      <c r="C25" t="s">
        <v>58</v>
      </c>
      <c r="D25" s="10" t="str">
        <f>IF(tb_Fertigungsteile[[#This Row],[Artikelnummer Kaufteil]]&lt;&gt;"",VLOOKUP(tb_Fertigungsteile[[#This Row],[Artikelnummer Kaufteil]],tb_Kaufteile[],2,FALSE),"")</f>
        <v>Filament</v>
      </c>
      <c r="F25" s="11">
        <f>IF(C25&lt;&gt;"",VLOOKUP(Fertigungsteile!C25,Kaufteile!A:I,9,FALSE)*E25,"")</f>
        <v>0</v>
      </c>
    </row>
    <row r="26" spans="1:6" x14ac:dyDescent="0.25">
      <c r="A26" t="s">
        <v>86</v>
      </c>
      <c r="B26" t="s">
        <v>95</v>
      </c>
      <c r="C26" t="s">
        <v>58</v>
      </c>
      <c r="D26" s="10" t="str">
        <f>IF(tb_Fertigungsteile[[#This Row],[Artikelnummer Kaufteil]]&lt;&gt;"",VLOOKUP(tb_Fertigungsteile[[#This Row],[Artikelnummer Kaufteil]],tb_Kaufteile[],2,FALSE),"")</f>
        <v>Filament</v>
      </c>
      <c r="E26">
        <v>3.2000000000000001E-2</v>
      </c>
      <c r="F26" s="11">
        <f>IF(C26&lt;&gt;"",VLOOKUP(Fertigungsteile!C26,Kaufteile!A:I,9,FALSE)*E26,"")</f>
        <v>0.95967999999999998</v>
      </c>
    </row>
    <row r="27" spans="1:6" x14ac:dyDescent="0.25">
      <c r="A27" t="s">
        <v>96</v>
      </c>
      <c r="B27" t="s">
        <v>97</v>
      </c>
      <c r="C27" t="s">
        <v>58</v>
      </c>
      <c r="D27" s="10" t="str">
        <f>IF(tb_Fertigungsteile[[#This Row],[Artikelnummer Kaufteil]]&lt;&gt;"",VLOOKUP(tb_Fertigungsteile[[#This Row],[Artikelnummer Kaufteil]],tb_Kaufteile[],2,FALSE),"")</f>
        <v>Filament</v>
      </c>
      <c r="F27" s="11">
        <f>IF(C27&lt;&gt;"",VLOOKUP(Fertigungsteile!C27,Kaufteile!A:I,9,FALSE)*E27,"")</f>
        <v>0</v>
      </c>
    </row>
    <row r="28" spans="1:6" x14ac:dyDescent="0.25">
      <c r="A28" t="s">
        <v>98</v>
      </c>
      <c r="B28" t="s">
        <v>99</v>
      </c>
      <c r="C28" t="s">
        <v>58</v>
      </c>
      <c r="D28" s="10" t="str">
        <f>IF(tb_Fertigungsteile[[#This Row],[Artikelnummer Kaufteil]]&lt;&gt;"",VLOOKUP(tb_Fertigungsteile[[#This Row],[Artikelnummer Kaufteil]],tb_Kaufteile[],2,FALSE),"")</f>
        <v>Filament</v>
      </c>
      <c r="E28">
        <v>5.0000000000000001E-3</v>
      </c>
      <c r="F28" s="11">
        <f>IF(C28&lt;&gt;"",VLOOKUP(Fertigungsteile!C28,Kaufteile!A:I,9,FALSE)*E28,"")</f>
        <v>0.14995</v>
      </c>
    </row>
    <row r="29" spans="1:6" x14ac:dyDescent="0.25">
      <c r="A29" t="s">
        <v>100</v>
      </c>
      <c r="B29" t="s">
        <v>101</v>
      </c>
      <c r="C29" t="s">
        <v>58</v>
      </c>
      <c r="D29" s="10" t="str">
        <f>IF(tb_Fertigungsteile[[#This Row],[Artikelnummer Kaufteil]]&lt;&gt;"",VLOOKUP(tb_Fertigungsteile[[#This Row],[Artikelnummer Kaufteil]],tb_Kaufteile[],2,FALSE),"")</f>
        <v>Filament</v>
      </c>
      <c r="F29" s="11">
        <f>IF(C29&lt;&gt;"",VLOOKUP(Fertigungsteile!C29,Kaufteile!A:I,9,FALSE)*E29,"")</f>
        <v>0</v>
      </c>
    </row>
    <row r="30" spans="1:6" x14ac:dyDescent="0.25">
      <c r="A30" t="s">
        <v>103</v>
      </c>
      <c r="B30" t="s">
        <v>102</v>
      </c>
      <c r="C30" t="s">
        <v>58</v>
      </c>
      <c r="D30" s="10" t="str">
        <f>IF(tb_Fertigungsteile[[#This Row],[Artikelnummer Kaufteil]]&lt;&gt;"",VLOOKUP(tb_Fertigungsteile[[#This Row],[Artikelnummer Kaufteil]],tb_Kaufteile[],2,FALSE),"")</f>
        <v>Filament</v>
      </c>
      <c r="F30" s="11">
        <f>IF(C30&lt;&gt;"",VLOOKUP(Fertigungsteile!C30,Kaufteile!A:I,9,FALSE)*E30,"")</f>
        <v>0</v>
      </c>
    </row>
    <row r="31" spans="1:6" x14ac:dyDescent="0.25">
      <c r="A31" t="s">
        <v>104</v>
      </c>
      <c r="B31" t="s">
        <v>105</v>
      </c>
      <c r="C31" t="s">
        <v>58</v>
      </c>
      <c r="D31" s="10" t="str">
        <f>IF(tb_Fertigungsteile[[#This Row],[Artikelnummer Kaufteil]]&lt;&gt;"",VLOOKUP(tb_Fertigungsteile[[#This Row],[Artikelnummer Kaufteil]],tb_Kaufteile[],2,FALSE),"")</f>
        <v>Filament</v>
      </c>
      <c r="E31">
        <v>4.2000000000000003E-2</v>
      </c>
      <c r="F31" s="11">
        <f>IF(C31&lt;&gt;"",VLOOKUP(Fertigungsteile!C31,Kaufteile!A:I,9,FALSE)*E31,"")</f>
        <v>1.2595799999999999</v>
      </c>
    </row>
    <row r="32" spans="1:6" x14ac:dyDescent="0.25">
      <c r="A32" t="s">
        <v>106</v>
      </c>
      <c r="B32" t="s">
        <v>107</v>
      </c>
      <c r="C32" t="s">
        <v>58</v>
      </c>
      <c r="D32" s="10" t="str">
        <f>IF(tb_Fertigungsteile[[#This Row],[Artikelnummer Kaufteil]]&lt;&gt;"",VLOOKUP(tb_Fertigungsteile[[#This Row],[Artikelnummer Kaufteil]],tb_Kaufteile[],2,FALSE),"")</f>
        <v>Filament</v>
      </c>
      <c r="E32">
        <v>3.0000000000000001E-3</v>
      </c>
      <c r="F32" s="11">
        <f>IF(C32&lt;&gt;"",VLOOKUP(Fertigungsteile!C32,Kaufteile!A:I,9,FALSE)*E32,"")</f>
        <v>8.9969999999999994E-2</v>
      </c>
    </row>
    <row r="33" spans="1:6" x14ac:dyDescent="0.25">
      <c r="A33" t="s">
        <v>108</v>
      </c>
      <c r="B33" t="s">
        <v>109</v>
      </c>
      <c r="C33" t="s">
        <v>58</v>
      </c>
      <c r="D33" s="10" t="str">
        <f>IF(tb_Fertigungsteile[[#This Row],[Artikelnummer Kaufteil]]&lt;&gt;"",VLOOKUP(tb_Fertigungsteile[[#This Row],[Artikelnummer Kaufteil]],tb_Kaufteile[],2,FALSE),"")</f>
        <v>Filament</v>
      </c>
      <c r="E33">
        <v>3.0000000000000001E-3</v>
      </c>
      <c r="F33" s="11">
        <f>IF(C33&lt;&gt;"",VLOOKUP(Fertigungsteile!C33,Kaufteile!A:I,9,FALSE)*E33,"")</f>
        <v>8.9969999999999994E-2</v>
      </c>
    </row>
    <row r="34" spans="1:6" x14ac:dyDescent="0.25">
      <c r="A34" s="40"/>
      <c r="B34" s="40"/>
      <c r="C34" s="40"/>
      <c r="D34" s="41" t="str">
        <f>IF(tb_Fertigungsteile[[#This Row],[Artikelnummer Kaufteil]]&lt;&gt;"",VLOOKUP(tb_Fertigungsteile[[#This Row],[Artikelnummer Kaufteil]],tb_Kaufteile[],2,FALSE),"")</f>
        <v/>
      </c>
      <c r="E34" s="40"/>
      <c r="F34" s="43" t="str">
        <f>IF(C34&lt;&gt;"",VLOOKUP(Fertigungsteile!C34,Kaufteile!A:I,9,FALSE)*E34,"")</f>
        <v/>
      </c>
    </row>
    <row r="35" spans="1:6" x14ac:dyDescent="0.25">
      <c r="A35" t="s">
        <v>114</v>
      </c>
      <c r="B35" t="s">
        <v>115</v>
      </c>
      <c r="C35" t="s">
        <v>58</v>
      </c>
      <c r="D35" s="10" t="str">
        <f>IF(tb_Fertigungsteile[[#This Row],[Artikelnummer Kaufteil]]&lt;&gt;"",VLOOKUP(tb_Fertigungsteile[[#This Row],[Artikelnummer Kaufteil]],tb_Kaufteile[],2,FALSE),"")</f>
        <v>Filament</v>
      </c>
      <c r="E35">
        <v>3.9E-2</v>
      </c>
      <c r="F35" s="11">
        <f>IF(C35&lt;&gt;"",VLOOKUP(Fertigungsteile!C35,Kaufteile!A:I,9,FALSE)*E35,"")</f>
        <v>1.16961</v>
      </c>
    </row>
    <row r="36" spans="1:6" x14ac:dyDescent="0.25">
      <c r="A36" t="s">
        <v>116</v>
      </c>
      <c r="B36" t="s">
        <v>117</v>
      </c>
      <c r="C36" t="s">
        <v>58</v>
      </c>
      <c r="D36" s="10" t="str">
        <f>IF(tb_Fertigungsteile[[#This Row],[Artikelnummer Kaufteil]]&lt;&gt;"",VLOOKUP(tb_Fertigungsteile[[#This Row],[Artikelnummer Kaufteil]],tb_Kaufteile[],2,FALSE),"")</f>
        <v>Filament</v>
      </c>
      <c r="E36">
        <v>3.7999999999999999E-2</v>
      </c>
      <c r="F36" s="11">
        <f>IF(C36&lt;&gt;"",VLOOKUP(Fertigungsteile!C36,Kaufteile!A:I,9,FALSE)*E36,"")</f>
        <v>1.1396199999999999</v>
      </c>
    </row>
    <row r="37" spans="1:6" x14ac:dyDescent="0.25">
      <c r="A37" t="s">
        <v>123</v>
      </c>
      <c r="B37" t="s">
        <v>124</v>
      </c>
      <c r="C37" t="s">
        <v>58</v>
      </c>
      <c r="D37" s="10" t="str">
        <f>IF(tb_Fertigungsteile[[#This Row],[Artikelnummer Kaufteil]]&lt;&gt;"",VLOOKUP(tb_Fertigungsteile[[#This Row],[Artikelnummer Kaufteil]],tb_Kaufteile[],2,FALSE),"")</f>
        <v>Filament</v>
      </c>
      <c r="F37" s="11">
        <f>IF(C37&lt;&gt;"",VLOOKUP(Fertigungsteile!C37,Kaufteile!A:I,9,FALSE)*E37,"")</f>
        <v>0</v>
      </c>
    </row>
    <row r="38" spans="1:6" x14ac:dyDescent="0.25">
      <c r="A38" t="s">
        <v>125</v>
      </c>
      <c r="B38" t="s">
        <v>126</v>
      </c>
      <c r="C38" t="s">
        <v>58</v>
      </c>
      <c r="D38" s="10" t="str">
        <f>IF(tb_Fertigungsteile[[#This Row],[Artikelnummer Kaufteil]]&lt;&gt;"",VLOOKUP(tb_Fertigungsteile[[#This Row],[Artikelnummer Kaufteil]],tb_Kaufteile[],2,FALSE),"")</f>
        <v>Filament</v>
      </c>
      <c r="F38" s="11">
        <f>IF(C38&lt;&gt;"",VLOOKUP(Fertigungsteile!C38,Kaufteile!A:I,9,FALSE)*E38,"")</f>
        <v>0</v>
      </c>
    </row>
    <row r="39" spans="1:6" x14ac:dyDescent="0.25">
      <c r="A39" t="s">
        <v>127</v>
      </c>
      <c r="B39" t="s">
        <v>128</v>
      </c>
      <c r="C39" t="s">
        <v>58</v>
      </c>
      <c r="D39" s="10" t="str">
        <f>IF(tb_Fertigungsteile[[#This Row],[Artikelnummer Kaufteil]]&lt;&gt;"",VLOOKUP(tb_Fertigungsteile[[#This Row],[Artikelnummer Kaufteil]],tb_Kaufteile[],2,FALSE),"")</f>
        <v>Filament</v>
      </c>
      <c r="F39" s="11">
        <f>IF(C39&lt;&gt;"",VLOOKUP(Fertigungsteile!C39,Kaufteile!A:I,9,FALSE)*E39,"")</f>
        <v>0</v>
      </c>
    </row>
    <row r="40" spans="1:6" x14ac:dyDescent="0.25">
      <c r="A40" t="s">
        <v>129</v>
      </c>
      <c r="B40" t="s">
        <v>130</v>
      </c>
      <c r="C40" t="s">
        <v>58</v>
      </c>
      <c r="D40" s="10" t="str">
        <f>IF(tb_Fertigungsteile[[#This Row],[Artikelnummer Kaufteil]]&lt;&gt;"",VLOOKUP(tb_Fertigungsteile[[#This Row],[Artikelnummer Kaufteil]],tb_Kaufteile[],2,FALSE),"")</f>
        <v>Filament</v>
      </c>
      <c r="F40" s="11">
        <f>IF(C40&lt;&gt;"",VLOOKUP(Fertigungsteile!C40,Kaufteile!A:I,9,FALSE)*E40,"")</f>
        <v>0</v>
      </c>
    </row>
    <row r="41" spans="1:6" x14ac:dyDescent="0.25">
      <c r="A41" t="s">
        <v>131</v>
      </c>
      <c r="B41" t="s">
        <v>132</v>
      </c>
      <c r="C41" t="s">
        <v>58</v>
      </c>
      <c r="D41" s="10" t="str">
        <f>IF(tb_Fertigungsteile[[#This Row],[Artikelnummer Kaufteil]]&lt;&gt;"",VLOOKUP(tb_Fertigungsteile[[#This Row],[Artikelnummer Kaufteil]],tb_Kaufteile[],2,FALSE),"")</f>
        <v>Filament</v>
      </c>
      <c r="F41" s="11">
        <f>IF(C41&lt;&gt;"",VLOOKUP(Fertigungsteile!C41,Kaufteile!A:I,9,FALSE)*E41,"")</f>
        <v>0</v>
      </c>
    </row>
    <row r="42" spans="1:6" x14ac:dyDescent="0.25">
      <c r="A42" t="s">
        <v>169</v>
      </c>
      <c r="B42" t="s">
        <v>170</v>
      </c>
      <c r="C42" t="s">
        <v>58</v>
      </c>
      <c r="D42" s="10" t="str">
        <f>IF(tb_Fertigungsteile[[#This Row],[Artikelnummer Kaufteil]]&lt;&gt;"",VLOOKUP(tb_Fertigungsteile[[#This Row],[Artikelnummer Kaufteil]],tb_Kaufteile[],2,FALSE),"")</f>
        <v>Filament</v>
      </c>
      <c r="F42" s="11">
        <f>IF(C42&lt;&gt;"",VLOOKUP(Fertigungsteile!C42,Kaufteile!A:I,9,FALSE)*E42,"")</f>
        <v>0</v>
      </c>
    </row>
    <row r="43" spans="1:6" x14ac:dyDescent="0.25">
      <c r="A43" t="s">
        <v>171</v>
      </c>
      <c r="B43" t="s">
        <v>172</v>
      </c>
      <c r="C43" t="s">
        <v>58</v>
      </c>
      <c r="D43" s="10" t="str">
        <f>IF(tb_Fertigungsteile[[#This Row],[Artikelnummer Kaufteil]]&lt;&gt;"",VLOOKUP(tb_Fertigungsteile[[#This Row],[Artikelnummer Kaufteil]],tb_Kaufteile[],2,FALSE),"")</f>
        <v>Filament</v>
      </c>
      <c r="F43" s="11">
        <f>IF(C43&lt;&gt;"",VLOOKUP(Fertigungsteile!C43,Kaufteile!A:I,9,FALSE)*E43,"")</f>
        <v>0</v>
      </c>
    </row>
    <row r="44" spans="1:6" x14ac:dyDescent="0.25">
      <c r="D44" s="10" t="str">
        <f>IF(C44&lt;&gt;"",VLOOKUP(Fertigungsteile!C44,Kaufteile!A:B,2,FALSE),"")</f>
        <v/>
      </c>
      <c r="F44" s="11" t="str">
        <f>IF(C44&lt;&gt;"",VLOOKUP(Fertigungsteile!C44,Kaufteile!A:I,9,FALSE)*E44,"")</f>
        <v/>
      </c>
    </row>
    <row r="45" spans="1:6" x14ac:dyDescent="0.25">
      <c r="D45" s="10" t="str">
        <f>IF(C45&lt;&gt;"",VLOOKUP(Fertigungsteile!C45,Kaufteile!A:B,2,FALSE),"")</f>
        <v/>
      </c>
      <c r="F45" s="11" t="str">
        <f>IF(C45&lt;&gt;"",VLOOKUP(Fertigungsteile!C45,Kaufteile!A:I,9,FALSE)*E45,"")</f>
        <v/>
      </c>
    </row>
    <row r="46" spans="1:6" x14ac:dyDescent="0.25">
      <c r="D46" s="10" t="str">
        <f>IF(C46&lt;&gt;"",VLOOKUP(Fertigungsteile!C46,Kaufteile!A:B,2,FALSE),"")</f>
        <v/>
      </c>
      <c r="F46" s="11" t="str">
        <f>IF(C46&lt;&gt;"",VLOOKUP(Fertigungsteile!C46,Kaufteile!A:I,9,FALSE)*E46,"")</f>
        <v/>
      </c>
    </row>
    <row r="47" spans="1:6" x14ac:dyDescent="0.25">
      <c r="D47" s="10" t="str">
        <f>IF(C47&lt;&gt;"",VLOOKUP(Fertigungsteile!C47,Kaufteile!A:B,2,FALSE),"")</f>
        <v/>
      </c>
      <c r="F47" s="11" t="str">
        <f>IF(C47&lt;&gt;"",VLOOKUP(Fertigungsteile!C47,Kaufteile!A:I,9,FALSE)*E47,"")</f>
        <v/>
      </c>
    </row>
    <row r="48" spans="1:6" x14ac:dyDescent="0.25">
      <c r="D48" s="10" t="str">
        <f>IF(C48&lt;&gt;"",VLOOKUP(Fertigungsteile!C48,Kaufteile!A:B,2,FALSE),"")</f>
        <v/>
      </c>
      <c r="F48" s="11" t="str">
        <f>IF(C48&lt;&gt;"",VLOOKUP(Fertigungsteile!C48,Kaufteile!A:I,9,FALSE)*E48,"")</f>
        <v/>
      </c>
    </row>
    <row r="49" spans="4:6" x14ac:dyDescent="0.25">
      <c r="D49" s="10" t="str">
        <f>IF(C49&lt;&gt;"",VLOOKUP(Fertigungsteile!C49,Kaufteile!A:B,2,FALSE),"")</f>
        <v/>
      </c>
      <c r="F49" s="11" t="str">
        <f>IF(C49&lt;&gt;"",VLOOKUP(Fertigungsteile!C49,Kaufteile!A:I,9,FALSE)*E49,"")</f>
        <v/>
      </c>
    </row>
    <row r="50" spans="4:6" x14ac:dyDescent="0.25">
      <c r="D50" s="10" t="str">
        <f>IF(C50&lt;&gt;"",VLOOKUP(Fertigungsteile!C50,Kaufteile!A:B,2,FALSE),"")</f>
        <v/>
      </c>
      <c r="F50" s="11" t="str">
        <f>IF(C50&lt;&gt;"",VLOOKUP(Fertigungsteile!C50,Kaufteile!A:I,9,FALSE)*E50,"")</f>
        <v/>
      </c>
    </row>
    <row r="51" spans="4:6" x14ac:dyDescent="0.25">
      <c r="D51" s="10" t="str">
        <f>IF(C51&lt;&gt;"",VLOOKUP(Fertigungsteile!C51,Kaufteile!A:B,2,FALSE),"")</f>
        <v/>
      </c>
      <c r="F51" s="11" t="str">
        <f>IF(C51&lt;&gt;"",VLOOKUP(Fertigungsteile!C51,Kaufteile!A:I,9,FALSE)*E51,"")</f>
        <v/>
      </c>
    </row>
    <row r="52" spans="4:6" x14ac:dyDescent="0.25">
      <c r="D52" s="10" t="str">
        <f>IF(C52&lt;&gt;"",VLOOKUP(Fertigungsteile!C52,Kaufteile!A:B,2,FALSE),"")</f>
        <v/>
      </c>
      <c r="F52" s="11" t="str">
        <f>IF(C52&lt;&gt;"",VLOOKUP(Fertigungsteile!C52,Kaufteile!A:I,9,FALSE)*E52,"")</f>
        <v/>
      </c>
    </row>
  </sheetData>
  <phoneticPr fontId="5" type="noConversion"/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DCA5A-742F-45B5-AF1F-47A020F9CCF2}">
  <dimension ref="A1:N115"/>
  <sheetViews>
    <sheetView workbookViewId="0">
      <pane ySplit="1" topLeftCell="A92" activePane="bottomLeft" state="frozen"/>
      <selection pane="bottomLeft" activeCell="E103" sqref="E103"/>
    </sheetView>
  </sheetViews>
  <sheetFormatPr baseColWidth="10" defaultRowHeight="15" x14ac:dyDescent="0.25"/>
  <cols>
    <col min="1" max="1" width="10.85546875" bestFit="1" customWidth="1"/>
    <col min="2" max="2" width="16.7109375" customWidth="1"/>
    <col min="3" max="3" width="9.140625" customWidth="1"/>
    <col min="4" max="5" width="28.28515625" style="10" bestFit="1" customWidth="1"/>
    <col min="6" max="7" width="17.28515625" style="11" customWidth="1"/>
    <col min="8" max="8" width="14" style="24" customWidth="1"/>
    <col min="9" max="9" width="27.5703125" style="24" customWidth="1"/>
    <col min="10" max="10" width="22.5703125" bestFit="1" customWidth="1"/>
  </cols>
  <sheetData>
    <row r="1" spans="1:10" s="26" customFormat="1" ht="30" x14ac:dyDescent="0.25">
      <c r="A1" s="26" t="s">
        <v>3</v>
      </c>
      <c r="B1" s="26" t="s">
        <v>30</v>
      </c>
      <c r="C1" s="26" t="s">
        <v>48</v>
      </c>
      <c r="D1" s="27" t="s">
        <v>2</v>
      </c>
      <c r="E1" s="28" t="s">
        <v>274</v>
      </c>
      <c r="F1" s="27" t="s">
        <v>299</v>
      </c>
      <c r="G1" s="28" t="s">
        <v>271</v>
      </c>
      <c r="H1" s="29" t="s">
        <v>273</v>
      </c>
      <c r="I1" s="29" t="s">
        <v>272</v>
      </c>
      <c r="J1" s="26" t="s">
        <v>249</v>
      </c>
    </row>
    <row r="2" spans="1:10" x14ac:dyDescent="0.25">
      <c r="A2" t="s">
        <v>24</v>
      </c>
      <c r="B2" t="s">
        <v>50</v>
      </c>
      <c r="C2">
        <v>2</v>
      </c>
      <c r="D2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Profil 20x20 400 mm</v>
      </c>
      <c r="E2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2.5600000000000005</v>
      </c>
      <c r="F2" s="10" t="b">
        <f>OR(LEFT(tb_BOM[[#This Row],[Artikelnummer]],2)="FT",LEFT(tb_BOM[[#This Row],[Artikelnummer]],2)="DT")</f>
        <v>1</v>
      </c>
      <c r="G2" s="11" t="str">
        <f>IF(tb_BOM[[#This Row],[Ist Fertigungsteil]],VLOOKUP(tb_BOM[[#This Row],[Artikelnummer]],tb_Fertigungsteile[],MATCH("Artikelnummer Kaufteil",tb_Fertigungsteile[#Headers],0),FALSE),tb_BOM[[#This Row],[Artikelnummer]])</f>
        <v>KT-010</v>
      </c>
      <c r="H2" s="24">
        <f>IF(tb_BOM[[#This Row],[Ist Fertigungsteil]],VLOOKUP(tb_BOM[[#This Row],[Artikelnummer]],tb_Fertigungsteile[],MATCH("Menge Kaufteil",tb_Fertigungsteile[#Headers],0),FALSE),1)*tb_BOM[[#This Row],[Anzahl]]</f>
        <v>0.8</v>
      </c>
      <c r="I2" s="11" t="str">
        <f>IF(tb_BOM[[#This Row],[Ist Fertigungsteil]],VLOOKUP(tb_BOM[[#This Row],[Artikelnummer]],tb_Fertigungsteile[],MATCH("Beschreibung Kaufteil",tb_Fertigungsteile[#Headers],0),FALSE),tb_BOM[[#This Row],[Beschreibung]])</f>
        <v>Alu Profil</v>
      </c>
    </row>
    <row r="3" spans="1:10" x14ac:dyDescent="0.25">
      <c r="A3" t="s">
        <v>24</v>
      </c>
      <c r="B3" t="s">
        <v>51</v>
      </c>
      <c r="C3">
        <v>2</v>
      </c>
      <c r="D3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Profil 20x20 300 mm</v>
      </c>
      <c r="E3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1.92</v>
      </c>
      <c r="F3" s="10" t="b">
        <f>OR(LEFT(tb_BOM[[#This Row],[Artikelnummer]],2)="FT",LEFT(tb_BOM[[#This Row],[Artikelnummer]],2)="DT")</f>
        <v>1</v>
      </c>
      <c r="G3" s="11" t="str">
        <f>IF(tb_BOM[[#This Row],[Ist Fertigungsteil]],VLOOKUP(tb_BOM[[#This Row],[Artikelnummer]],tb_Fertigungsteile[],MATCH("Artikelnummer Kaufteil",tb_Fertigungsteile[#Headers],0),FALSE),tb_BOM[[#This Row],[Artikelnummer]])</f>
        <v>KT-010</v>
      </c>
      <c r="H3" s="24">
        <f>IF(tb_BOM[[#This Row],[Ist Fertigungsteil]],VLOOKUP(tb_BOM[[#This Row],[Artikelnummer]],tb_Fertigungsteile[],MATCH("Menge Kaufteil",tb_Fertigungsteile[#Headers],0),FALSE),1)*tb_BOM[[#This Row],[Anzahl]]</f>
        <v>0.6</v>
      </c>
      <c r="I3" s="30" t="str">
        <f>IF(tb_BOM[[#This Row],[Ist Fertigungsteil]],VLOOKUP(tb_BOM[[#This Row],[Artikelnummer]],tb_Fertigungsteile[],MATCH("Beschreibung Kaufteil",tb_Fertigungsteile[#Headers],0),FALSE),tb_BOM[[#This Row],[Beschreibung]])</f>
        <v>Alu Profil</v>
      </c>
    </row>
    <row r="4" spans="1:10" x14ac:dyDescent="0.25">
      <c r="A4" t="s">
        <v>24</v>
      </c>
      <c r="B4" t="s">
        <v>52</v>
      </c>
      <c r="C4">
        <v>1</v>
      </c>
      <c r="D4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Profil 20x20 1040 mm</v>
      </c>
      <c r="E4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3.3280000000000003</v>
      </c>
      <c r="F4" s="10" t="b">
        <f>OR(LEFT(tb_BOM[[#This Row],[Artikelnummer]],2)="FT",LEFT(tb_BOM[[#This Row],[Artikelnummer]],2)="DT")</f>
        <v>1</v>
      </c>
      <c r="G4" s="11" t="str">
        <f>IF(tb_BOM[[#This Row],[Ist Fertigungsteil]],VLOOKUP(tb_BOM[[#This Row],[Artikelnummer]],tb_Fertigungsteile[],MATCH("Artikelnummer Kaufteil",tb_Fertigungsteile[#Headers],0),FALSE),tb_BOM[[#This Row],[Artikelnummer]])</f>
        <v>KT-010</v>
      </c>
      <c r="H4" s="24">
        <f>IF(tb_BOM[[#This Row],[Ist Fertigungsteil]],VLOOKUP(tb_BOM[[#This Row],[Artikelnummer]],tb_Fertigungsteile[],MATCH("Menge Kaufteil",tb_Fertigungsteile[#Headers],0),FALSE),1)*tb_BOM[[#This Row],[Anzahl]]</f>
        <v>1.04</v>
      </c>
      <c r="I4" s="30" t="str">
        <f>IF(tb_BOM[[#This Row],[Ist Fertigungsteil]],VLOOKUP(tb_BOM[[#This Row],[Artikelnummer]],tb_Fertigungsteile[],MATCH("Beschreibung Kaufteil",tb_Fertigungsteile[#Headers],0),FALSE),tb_BOM[[#This Row],[Beschreibung]])</f>
        <v>Alu Profil</v>
      </c>
    </row>
    <row r="5" spans="1:10" x14ac:dyDescent="0.25">
      <c r="A5" t="s">
        <v>24</v>
      </c>
      <c r="B5" t="s">
        <v>53</v>
      </c>
      <c r="C5">
        <v>1</v>
      </c>
      <c r="D5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Profil 20x20 1000 mm</v>
      </c>
      <c r="E5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3.2</v>
      </c>
      <c r="F5" s="10" t="b">
        <f>OR(LEFT(tb_BOM[[#This Row],[Artikelnummer]],2)="FT",LEFT(tb_BOM[[#This Row],[Artikelnummer]],2)="DT")</f>
        <v>1</v>
      </c>
      <c r="G5" s="11" t="str">
        <f>IF(tb_BOM[[#This Row],[Ist Fertigungsteil]],VLOOKUP(tb_BOM[[#This Row],[Artikelnummer]],tb_Fertigungsteile[],MATCH("Artikelnummer Kaufteil",tb_Fertigungsteile[#Headers],0),FALSE),tb_BOM[[#This Row],[Artikelnummer]])</f>
        <v>KT-010</v>
      </c>
      <c r="H5" s="24">
        <f>IF(tb_BOM[[#This Row],[Ist Fertigungsteil]],VLOOKUP(tb_BOM[[#This Row],[Artikelnummer]],tb_Fertigungsteile[],MATCH("Menge Kaufteil",tb_Fertigungsteile[#Headers],0),FALSE),1)*tb_BOM[[#This Row],[Anzahl]]</f>
        <v>1</v>
      </c>
      <c r="I5" s="30" t="str">
        <f>IF(tb_BOM[[#This Row],[Ist Fertigungsteil]],VLOOKUP(tb_BOM[[#This Row],[Artikelnummer]],tb_Fertigungsteile[],MATCH("Beschreibung Kaufteil",tb_Fertigungsteile[#Headers],0),FALSE),tb_BOM[[#This Row],[Beschreibung]])</f>
        <v>Alu Profil</v>
      </c>
    </row>
    <row r="6" spans="1:10" x14ac:dyDescent="0.25">
      <c r="A6" t="s">
        <v>24</v>
      </c>
      <c r="B6" t="s">
        <v>54</v>
      </c>
      <c r="C6">
        <v>1</v>
      </c>
      <c r="D6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V-Slot Profil 1000 mm</v>
      </c>
      <c r="E6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19.25</v>
      </c>
      <c r="F6" s="10" t="b">
        <f>OR(LEFT(tb_BOM[[#This Row],[Artikelnummer]],2)="FT",LEFT(tb_BOM[[#This Row],[Artikelnummer]],2)="DT")</f>
        <v>1</v>
      </c>
      <c r="G6" s="11" t="str">
        <f>IF(tb_BOM[[#This Row],[Ist Fertigungsteil]],VLOOKUP(tb_BOM[[#This Row],[Artikelnummer]],tb_Fertigungsteile[],MATCH("Artikelnummer Kaufteil",tb_Fertigungsteile[#Headers],0),FALSE),tb_BOM[[#This Row],[Artikelnummer]])</f>
        <v>KT-008</v>
      </c>
      <c r="H6" s="24">
        <f>IF(tb_BOM[[#This Row],[Ist Fertigungsteil]],VLOOKUP(tb_BOM[[#This Row],[Artikelnummer]],tb_Fertigungsteile[],MATCH("Menge Kaufteil",tb_Fertigungsteile[#Headers],0),FALSE),1)*tb_BOM[[#This Row],[Anzahl]]</f>
        <v>1</v>
      </c>
      <c r="I6" s="30" t="str">
        <f>IF(tb_BOM[[#This Row],[Ist Fertigungsteil]],VLOOKUP(tb_BOM[[#This Row],[Artikelnummer]],tb_Fertigungsteile[],MATCH("Beschreibung Kaufteil",tb_Fertigungsteile[#Headers],0),FALSE),tb_BOM[[#This Row],[Beschreibung]])</f>
        <v>V-Slot Profil</v>
      </c>
    </row>
    <row r="7" spans="1:10" x14ac:dyDescent="0.25">
      <c r="A7" t="s">
        <v>24</v>
      </c>
      <c r="B7" t="s">
        <v>42</v>
      </c>
      <c r="C7">
        <v>1</v>
      </c>
      <c r="D7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Neopixel Stripe</v>
      </c>
      <c r="E7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3.3180000000000001</v>
      </c>
      <c r="F7" s="10" t="b">
        <f>OR(LEFT(tb_BOM[[#This Row],[Artikelnummer]],2)="FT",LEFT(tb_BOM[[#This Row],[Artikelnummer]],2)="DT")</f>
        <v>0</v>
      </c>
      <c r="G7" s="11" t="str">
        <f>IF(tb_BOM[[#This Row],[Ist Fertigungsteil]],VLOOKUP(tb_BOM[[#This Row],[Artikelnummer]],tb_Fertigungsteile[],MATCH("Artikelnummer Kaufteil",tb_Fertigungsteile[#Headers],0),FALSE),tb_BOM[[#This Row],[Artikelnummer]])</f>
        <v>KT-004</v>
      </c>
      <c r="H7" s="24">
        <f>IF(tb_BOM[[#This Row],[Ist Fertigungsteil]],VLOOKUP(tb_BOM[[#This Row],[Artikelnummer]],tb_Fertigungsteile[],MATCH("Menge Kaufteil",tb_Fertigungsteile[#Headers],0),FALSE),1)*tb_BOM[[#This Row],[Anzahl]]</f>
        <v>1</v>
      </c>
      <c r="I7" s="30" t="str">
        <f>IF(tb_BOM[[#This Row],[Ist Fertigungsteil]],VLOOKUP(tb_BOM[[#This Row],[Artikelnummer]],tb_Fertigungsteile[],MATCH("Beschreibung Kaufteil",tb_Fertigungsteile[#Headers],0),FALSE),tb_BOM[[#This Row],[Beschreibung]])</f>
        <v>Neopixel Stripe</v>
      </c>
    </row>
    <row r="8" spans="1:10" x14ac:dyDescent="0.25">
      <c r="A8" t="s">
        <v>24</v>
      </c>
      <c r="B8" t="s">
        <v>174</v>
      </c>
      <c r="C8">
        <v>1</v>
      </c>
      <c r="D8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Abdeckblech</v>
      </c>
      <c r="E8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20.5</v>
      </c>
      <c r="F8" s="10" t="b">
        <f>OR(LEFT(tb_BOM[[#This Row],[Artikelnummer]],2)="FT",LEFT(tb_BOM[[#This Row],[Artikelnummer]],2)="DT")</f>
        <v>0</v>
      </c>
      <c r="G8" s="11" t="str">
        <f>IF(tb_BOM[[#This Row],[Ist Fertigungsteil]],VLOOKUP(tb_BOM[[#This Row],[Artikelnummer]],tb_Fertigungsteile[],MATCH("Artikelnummer Kaufteil",tb_Fertigungsteile[#Headers],0),FALSE),tb_BOM[[#This Row],[Artikelnummer]])</f>
        <v>KT-025</v>
      </c>
      <c r="H8" s="24">
        <f>IF(tb_BOM[[#This Row],[Ist Fertigungsteil]],VLOOKUP(tb_BOM[[#This Row],[Artikelnummer]],tb_Fertigungsteile[],MATCH("Menge Kaufteil",tb_Fertigungsteile[#Headers],0),FALSE),1)*tb_BOM[[#This Row],[Anzahl]]</f>
        <v>1</v>
      </c>
      <c r="I8" s="30" t="str">
        <f>IF(tb_BOM[[#This Row],[Ist Fertigungsteil]],VLOOKUP(tb_BOM[[#This Row],[Artikelnummer]],tb_Fertigungsteile[],MATCH("Beschreibung Kaufteil",tb_Fertigungsteile[#Headers],0),FALSE),tb_BOM[[#This Row],[Beschreibung]])</f>
        <v>Abdeckblech</v>
      </c>
    </row>
    <row r="9" spans="1:10" x14ac:dyDescent="0.25">
      <c r="A9" t="s">
        <v>24</v>
      </c>
      <c r="B9" t="s">
        <v>47</v>
      </c>
      <c r="C9">
        <v>1</v>
      </c>
      <c r="D9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Schrittmotor</v>
      </c>
      <c r="E9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7.1980000000000004</v>
      </c>
      <c r="F9" s="10" t="b">
        <f>OR(LEFT(tb_BOM[[#This Row],[Artikelnummer]],2)="FT",LEFT(tb_BOM[[#This Row],[Artikelnummer]],2)="DT")</f>
        <v>0</v>
      </c>
      <c r="G9" s="11" t="str">
        <f>IF(tb_BOM[[#This Row],[Ist Fertigungsteil]],VLOOKUP(tb_BOM[[#This Row],[Artikelnummer]],tb_Fertigungsteile[],MATCH("Artikelnummer Kaufteil",tb_Fertigungsteile[#Headers],0),FALSE),tb_BOM[[#This Row],[Artikelnummer]])</f>
        <v>KT-009</v>
      </c>
      <c r="H9" s="24">
        <f>IF(tb_BOM[[#This Row],[Ist Fertigungsteil]],VLOOKUP(tb_BOM[[#This Row],[Artikelnummer]],tb_Fertigungsteile[],MATCH("Menge Kaufteil",tb_Fertigungsteile[#Headers],0),FALSE),1)*tb_BOM[[#This Row],[Anzahl]]</f>
        <v>1</v>
      </c>
      <c r="I9" s="30" t="str">
        <f>IF(tb_BOM[[#This Row],[Ist Fertigungsteil]],VLOOKUP(tb_BOM[[#This Row],[Artikelnummer]],tb_Fertigungsteile[],MATCH("Beschreibung Kaufteil",tb_Fertigungsteile[#Headers],0),FALSE),tb_BOM[[#This Row],[Beschreibung]])</f>
        <v>Schrittmotor</v>
      </c>
    </row>
    <row r="10" spans="1:10" x14ac:dyDescent="0.25">
      <c r="A10" t="s">
        <v>24</v>
      </c>
      <c r="B10" t="s">
        <v>49</v>
      </c>
      <c r="C10">
        <v>1</v>
      </c>
      <c r="D10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Schrittmotorhalter</v>
      </c>
      <c r="E10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0" s="10" t="b">
        <f>OR(LEFT(tb_BOM[[#This Row],[Artikelnummer]],2)="FT",LEFT(tb_BOM[[#This Row],[Artikelnummer]],2)="DT")</f>
        <v>1</v>
      </c>
      <c r="G10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0" s="24">
        <f>IF(tb_BOM[[#This Row],[Ist Fertigungsteil]],VLOOKUP(tb_BOM[[#This Row],[Artikelnummer]],tb_Fertigungsteile[],MATCH("Menge Kaufteil",tb_Fertigungsteile[#Headers],0),FALSE),1)*tb_BOM[[#This Row],[Anzahl]]</f>
        <v>0</v>
      </c>
      <c r="I10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1" spans="1:10" x14ac:dyDescent="0.25">
      <c r="A11" t="s">
        <v>24</v>
      </c>
      <c r="B11" t="s">
        <v>55</v>
      </c>
      <c r="C11">
        <v>1</v>
      </c>
      <c r="D11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Riemenumlenkung</v>
      </c>
      <c r="E11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1" s="10" t="b">
        <f>OR(LEFT(tb_BOM[[#This Row],[Artikelnummer]],2)="FT",LEFT(tb_BOM[[#This Row],[Artikelnummer]],2)="DT")</f>
        <v>1</v>
      </c>
      <c r="G11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1" s="24">
        <f>IF(tb_BOM[[#This Row],[Ist Fertigungsteil]],VLOOKUP(tb_BOM[[#This Row],[Artikelnummer]],tb_Fertigungsteile[],MATCH("Menge Kaufteil",tb_Fertigungsteile[#Headers],0),FALSE),1)*tb_BOM[[#This Row],[Anzahl]]</f>
        <v>0</v>
      </c>
      <c r="I11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2" spans="1:10" x14ac:dyDescent="0.25">
      <c r="A12" t="s">
        <v>24</v>
      </c>
      <c r="B12" t="s">
        <v>76</v>
      </c>
      <c r="C12">
        <v>1</v>
      </c>
      <c r="D12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Box Hauptplatine</v>
      </c>
      <c r="E12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1.91936</v>
      </c>
      <c r="F12" s="10" t="b">
        <f>OR(LEFT(tb_BOM[[#This Row],[Artikelnummer]],2)="FT",LEFT(tb_BOM[[#This Row],[Artikelnummer]],2)="DT")</f>
        <v>1</v>
      </c>
      <c r="G12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2" s="24">
        <f>IF(tb_BOM[[#This Row],[Ist Fertigungsteil]],VLOOKUP(tb_BOM[[#This Row],[Artikelnummer]],tb_Fertigungsteile[],MATCH("Menge Kaufteil",tb_Fertigungsteile[#Headers],0),FALSE),1)*tb_BOM[[#This Row],[Anzahl]]</f>
        <v>6.4000000000000001E-2</v>
      </c>
      <c r="I12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3" spans="1:10" s="13" customFormat="1" x14ac:dyDescent="0.25">
      <c r="A13" s="13" t="s">
        <v>24</v>
      </c>
      <c r="B13" s="13" t="s">
        <v>77</v>
      </c>
      <c r="C13" s="13">
        <v>1</v>
      </c>
      <c r="D1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Deckel Hauptplatine</v>
      </c>
      <c r="E1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0.56980999999999993</v>
      </c>
      <c r="F13" s="14" t="b">
        <f>OR(LEFT(tb_BOM[[#This Row],[Artikelnummer]],2)="FT",LEFT(tb_BOM[[#This Row],[Artikelnummer]],2)="DT")</f>
        <v>1</v>
      </c>
      <c r="G13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3" s="25">
        <f>IF(tb_BOM[[#This Row],[Ist Fertigungsteil]],VLOOKUP(tb_BOM[[#This Row],[Artikelnummer]],tb_Fertigungsteile[],MATCH("Menge Kaufteil",tb_Fertigungsteile[#Headers],0),FALSE),1)*tb_BOM[[#This Row],[Anzahl]]</f>
        <v>1.9E-2</v>
      </c>
      <c r="I13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4" spans="1:10" s="13" customFormat="1" x14ac:dyDescent="0.25">
      <c r="A14" s="13" t="s">
        <v>24</v>
      </c>
      <c r="B14" s="16" t="s">
        <v>241</v>
      </c>
      <c r="C14" s="16">
        <v>6</v>
      </c>
      <c r="D1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Flanschkopfschraube M5x16</v>
      </c>
      <c r="E1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0.30059999999999998</v>
      </c>
      <c r="F14" s="14" t="b">
        <f>OR(LEFT(tb_BOM[[#This Row],[Artikelnummer]],2)="FT",LEFT(tb_BOM[[#This Row],[Artikelnummer]],2)="DT")</f>
        <v>0</v>
      </c>
      <c r="G14" s="15" t="str">
        <f>IF(tb_BOM[[#This Row],[Ist Fertigungsteil]],VLOOKUP(tb_BOM[[#This Row],[Artikelnummer]],tb_Fertigungsteile[],MATCH("Artikelnummer Kaufteil",tb_Fertigungsteile[#Headers],0),FALSE),tb_BOM[[#This Row],[Artikelnummer]])</f>
        <v>KT-068</v>
      </c>
      <c r="H14" s="25">
        <f>IF(tb_BOM[[#This Row],[Ist Fertigungsteil]],VLOOKUP(tb_BOM[[#This Row],[Artikelnummer]],tb_Fertigungsteile[],MATCH("Menge Kaufteil",tb_Fertigungsteile[#Headers],0),FALSE),1)*tb_BOM[[#This Row],[Anzahl]]</f>
        <v>6</v>
      </c>
      <c r="I14" s="31" t="str">
        <f>IF(tb_BOM[[#This Row],[Ist Fertigungsteil]],VLOOKUP(tb_BOM[[#This Row],[Artikelnummer]],tb_Fertigungsteile[],MATCH("Beschreibung Kaufteil",tb_Fertigungsteile[#Headers],0),FALSE),tb_BOM[[#This Row],[Beschreibung]])</f>
        <v>Flanschkopfschraube M5x16</v>
      </c>
    </row>
    <row r="15" spans="1:10" s="13" customFormat="1" x14ac:dyDescent="0.25">
      <c r="A15" s="13" t="s">
        <v>24</v>
      </c>
      <c r="B15" s="16" t="s">
        <v>242</v>
      </c>
      <c r="C15" s="16">
        <v>3</v>
      </c>
      <c r="D1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M4x10</v>
      </c>
      <c r="E1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0.1053</v>
      </c>
      <c r="F15" s="14" t="b">
        <f>OR(LEFT(tb_BOM[[#This Row],[Artikelnummer]],2)="FT",LEFT(tb_BOM[[#This Row],[Artikelnummer]],2)="DT")</f>
        <v>0</v>
      </c>
      <c r="G15" s="15" t="str">
        <f>IF(tb_BOM[[#This Row],[Ist Fertigungsteil]],VLOOKUP(tb_BOM[[#This Row],[Artikelnummer]],tb_Fertigungsteile[],MATCH("Artikelnummer Kaufteil",tb_Fertigungsteile[#Headers],0),FALSE),tb_BOM[[#This Row],[Artikelnummer]])</f>
        <v>KT-069</v>
      </c>
      <c r="H15" s="25">
        <f>IF(tb_BOM[[#This Row],[Ist Fertigungsteil]],VLOOKUP(tb_BOM[[#This Row],[Artikelnummer]],tb_Fertigungsteile[],MATCH("Menge Kaufteil",tb_Fertigungsteile[#Headers],0),FALSE),1)*tb_BOM[[#This Row],[Anzahl]]</f>
        <v>3</v>
      </c>
      <c r="I15" s="31" t="str">
        <f>IF(tb_BOM[[#This Row],[Ist Fertigungsteil]],VLOOKUP(tb_BOM[[#This Row],[Artikelnummer]],tb_Fertigungsteile[],MATCH("Beschreibung Kaufteil",tb_Fertigungsteile[#Headers],0),FALSE),tb_BOM[[#This Row],[Beschreibung]])</f>
        <v>DIN 912 M4x10</v>
      </c>
      <c r="J15" s="13" t="s">
        <v>63</v>
      </c>
    </row>
    <row r="16" spans="1:10" s="13" customFormat="1" x14ac:dyDescent="0.25">
      <c r="A16" s="13" t="s">
        <v>24</v>
      </c>
      <c r="B16" s="13" t="s">
        <v>212</v>
      </c>
      <c r="C16" s="16">
        <v>3</v>
      </c>
      <c r="D1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A4,3</v>
      </c>
      <c r="E1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1.6410000000000001E-2</v>
      </c>
      <c r="F16" s="14" t="b">
        <f>OR(LEFT(tb_BOM[[#This Row],[Artikelnummer]],2)="FT",LEFT(tb_BOM[[#This Row],[Artikelnummer]],2)="DT")</f>
        <v>0</v>
      </c>
      <c r="G16" s="15" t="str">
        <f>IF(tb_BOM[[#This Row],[Ist Fertigungsteil]],VLOOKUP(tb_BOM[[#This Row],[Artikelnummer]],tb_Fertigungsteile[],MATCH("Artikelnummer Kaufteil",tb_Fertigungsteile[#Headers],0),FALSE),tb_BOM[[#This Row],[Artikelnummer]])</f>
        <v>KT-053</v>
      </c>
      <c r="H16" s="25">
        <f>IF(tb_BOM[[#This Row],[Ist Fertigungsteil]],VLOOKUP(tb_BOM[[#This Row],[Artikelnummer]],tb_Fertigungsteile[],MATCH("Menge Kaufteil",tb_Fertigungsteile[#Headers],0),FALSE),1)*tb_BOM[[#This Row],[Anzahl]]</f>
        <v>3</v>
      </c>
      <c r="I16" s="31" t="str">
        <f>IF(tb_BOM[[#This Row],[Ist Fertigungsteil]],VLOOKUP(tb_BOM[[#This Row],[Artikelnummer]],tb_Fertigungsteile[],MATCH("Beschreibung Kaufteil",tb_Fertigungsteile[#Headers],0),FALSE),tb_BOM[[#This Row],[Beschreibung]])</f>
        <v>Unterlegscheibe A4,3</v>
      </c>
      <c r="J16" s="13" t="s">
        <v>63</v>
      </c>
    </row>
    <row r="17" spans="1:10" s="13" customFormat="1" x14ac:dyDescent="0.25">
      <c r="A17" s="13" t="s">
        <v>24</v>
      </c>
      <c r="B17" s="16" t="s">
        <v>213</v>
      </c>
      <c r="C17" s="16">
        <v>3</v>
      </c>
      <c r="D1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Nutenstein M4</v>
      </c>
      <c r="E1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0.44999999999999996</v>
      </c>
      <c r="F17" s="14" t="b">
        <f>OR(LEFT(tb_BOM[[#This Row],[Artikelnummer]],2)="FT",LEFT(tb_BOM[[#This Row],[Artikelnummer]],2)="DT")</f>
        <v>0</v>
      </c>
      <c r="G17" s="15" t="str">
        <f>IF(tb_BOM[[#This Row],[Ist Fertigungsteil]],VLOOKUP(tb_BOM[[#This Row],[Artikelnummer]],tb_Fertigungsteile[],MATCH("Artikelnummer Kaufteil",tb_Fertigungsteile[#Headers],0),FALSE),tb_BOM[[#This Row],[Artikelnummer]])</f>
        <v>KT-054</v>
      </c>
      <c r="H17" s="25">
        <f>IF(tb_BOM[[#This Row],[Ist Fertigungsteil]],VLOOKUP(tb_BOM[[#This Row],[Artikelnummer]],tb_Fertigungsteile[],MATCH("Menge Kaufteil",tb_Fertigungsteile[#Headers],0),FALSE),1)*tb_BOM[[#This Row],[Anzahl]]</f>
        <v>3</v>
      </c>
      <c r="I17" s="31" t="str">
        <f>IF(tb_BOM[[#This Row],[Ist Fertigungsteil]],VLOOKUP(tb_BOM[[#This Row],[Artikelnummer]],tb_Fertigungsteile[],MATCH("Beschreibung Kaufteil",tb_Fertigungsteile[#Headers],0),FALSE),tb_BOM[[#This Row],[Beschreibung]])</f>
        <v>Nutenstein M4</v>
      </c>
      <c r="J17" s="13" t="s">
        <v>63</v>
      </c>
    </row>
    <row r="18" spans="1:10" s="13" customFormat="1" x14ac:dyDescent="0.25">
      <c r="A18" s="13" t="s">
        <v>24</v>
      </c>
      <c r="B18" s="16" t="s">
        <v>218</v>
      </c>
      <c r="C18" s="16">
        <v>4</v>
      </c>
      <c r="D1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M3x6</v>
      </c>
      <c r="E1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0.16</v>
      </c>
      <c r="F18" s="14" t="b">
        <f>OR(LEFT(tb_BOM[[#This Row],[Artikelnummer]],2)="FT",LEFT(tb_BOM[[#This Row],[Artikelnummer]],2)="DT")</f>
        <v>0</v>
      </c>
      <c r="G18" s="15" t="str">
        <f>IF(tb_BOM[[#This Row],[Ist Fertigungsteil]],VLOOKUP(tb_BOM[[#This Row],[Artikelnummer]],tb_Fertigungsteile[],MATCH("Artikelnummer Kaufteil",tb_Fertigungsteile[#Headers],0),FALSE),tb_BOM[[#This Row],[Artikelnummer]])</f>
        <v>KT-056</v>
      </c>
      <c r="H18" s="25">
        <f>IF(tb_BOM[[#This Row],[Ist Fertigungsteil]],VLOOKUP(tb_BOM[[#This Row],[Artikelnummer]],tb_Fertigungsteile[],MATCH("Menge Kaufteil",tb_Fertigungsteile[#Headers],0),FALSE),1)*tb_BOM[[#This Row],[Anzahl]]</f>
        <v>4</v>
      </c>
      <c r="I18" s="31" t="str">
        <f>IF(tb_BOM[[#This Row],[Ist Fertigungsteil]],VLOOKUP(tb_BOM[[#This Row],[Artikelnummer]],tb_Fertigungsteile[],MATCH("Beschreibung Kaufteil",tb_Fertigungsteile[#Headers],0),FALSE),tb_BOM[[#This Row],[Beschreibung]])</f>
        <v>DIN 912 M3x6</v>
      </c>
      <c r="J18" s="13" t="s">
        <v>63</v>
      </c>
    </row>
    <row r="19" spans="1:10" s="13" customFormat="1" x14ac:dyDescent="0.25">
      <c r="A19" s="13" t="s">
        <v>24</v>
      </c>
      <c r="B19" s="16" t="s">
        <v>244</v>
      </c>
      <c r="C19" s="16">
        <v>8</v>
      </c>
      <c r="D1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M5x10</v>
      </c>
      <c r="E1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0.35983999999999999</v>
      </c>
      <c r="F19" s="14" t="b">
        <f>OR(LEFT(tb_BOM[[#This Row],[Artikelnummer]],2)="FT",LEFT(tb_BOM[[#This Row],[Artikelnummer]],2)="DT")</f>
        <v>0</v>
      </c>
      <c r="G19" s="15" t="str">
        <f>IF(tb_BOM[[#This Row],[Ist Fertigungsteil]],VLOOKUP(tb_BOM[[#This Row],[Artikelnummer]],tb_Fertigungsteile[],MATCH("Artikelnummer Kaufteil",tb_Fertigungsteile[#Headers],0),FALSE),tb_BOM[[#This Row],[Artikelnummer]])</f>
        <v>KT-071</v>
      </c>
      <c r="H19" s="25">
        <f>IF(tb_BOM[[#This Row],[Ist Fertigungsteil]],VLOOKUP(tb_BOM[[#This Row],[Artikelnummer]],tb_Fertigungsteile[],MATCH("Menge Kaufteil",tb_Fertigungsteile[#Headers],0),FALSE),1)*tb_BOM[[#This Row],[Anzahl]]</f>
        <v>8</v>
      </c>
      <c r="I19" s="31" t="str">
        <f>IF(tb_BOM[[#This Row],[Ist Fertigungsteil]],VLOOKUP(tb_BOM[[#This Row],[Artikelnummer]],tb_Fertigungsteile[],MATCH("Beschreibung Kaufteil",tb_Fertigungsteile[#Headers],0),FALSE),tb_BOM[[#This Row],[Beschreibung]])</f>
        <v>DIN 912 M5x10</v>
      </c>
      <c r="J19" s="16" t="s">
        <v>250</v>
      </c>
    </row>
    <row r="20" spans="1:10" s="13" customFormat="1" x14ac:dyDescent="0.25">
      <c r="A20" s="13" t="s">
        <v>24</v>
      </c>
      <c r="B20" s="13" t="s">
        <v>222</v>
      </c>
      <c r="C20" s="16">
        <v>9</v>
      </c>
      <c r="D2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A5,3</v>
      </c>
      <c r="E2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6.318E-2</v>
      </c>
      <c r="F20" s="14" t="b">
        <f>OR(LEFT(tb_BOM[[#This Row],[Artikelnummer]],2)="FT",LEFT(tb_BOM[[#This Row],[Artikelnummer]],2)="DT")</f>
        <v>0</v>
      </c>
      <c r="G20" s="15" t="str">
        <f>IF(tb_BOM[[#This Row],[Ist Fertigungsteil]],VLOOKUP(tb_BOM[[#This Row],[Artikelnummer]],tb_Fertigungsteile[],MATCH("Artikelnummer Kaufteil",tb_Fertigungsteile[#Headers],0),FALSE),tb_BOM[[#This Row],[Artikelnummer]])</f>
        <v>KT-059</v>
      </c>
      <c r="H20" s="25">
        <f>IF(tb_BOM[[#This Row],[Ist Fertigungsteil]],VLOOKUP(tb_BOM[[#This Row],[Artikelnummer]],tb_Fertigungsteile[],MATCH("Menge Kaufteil",tb_Fertigungsteile[#Headers],0),FALSE),1)*tb_BOM[[#This Row],[Anzahl]]</f>
        <v>9</v>
      </c>
      <c r="I20" s="31" t="str">
        <f>IF(tb_BOM[[#This Row],[Ist Fertigungsteil]],VLOOKUP(tb_BOM[[#This Row],[Artikelnummer]],tb_Fertigungsteile[],MATCH("Beschreibung Kaufteil",tb_Fertigungsteile[#Headers],0),FALSE),tb_BOM[[#This Row],[Beschreibung]])</f>
        <v>Unterlegscheibe A5,3</v>
      </c>
      <c r="J20" s="16" t="s">
        <v>250</v>
      </c>
    </row>
    <row r="21" spans="1:10" s="13" customFormat="1" x14ac:dyDescent="0.25">
      <c r="A21" s="13" t="s">
        <v>24</v>
      </c>
      <c r="B21" s="13" t="s">
        <v>220</v>
      </c>
      <c r="C21" s="16">
        <v>1</v>
      </c>
      <c r="D2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M5x25</v>
      </c>
      <c r="E2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6.9739999999999996E-2</v>
      </c>
      <c r="F21" s="14" t="b">
        <f>OR(LEFT(tb_BOM[[#This Row],[Artikelnummer]],2)="FT",LEFT(tb_BOM[[#This Row],[Artikelnummer]],2)="DT")</f>
        <v>0</v>
      </c>
      <c r="G21" s="15" t="str">
        <f>IF(tb_BOM[[#This Row],[Ist Fertigungsteil]],VLOOKUP(tb_BOM[[#This Row],[Artikelnummer]],tb_Fertigungsteile[],MATCH("Artikelnummer Kaufteil",tb_Fertigungsteile[#Headers],0),FALSE),tb_BOM[[#This Row],[Artikelnummer]])</f>
        <v>KT-057</v>
      </c>
      <c r="H21" s="25">
        <f>IF(tb_BOM[[#This Row],[Ist Fertigungsteil]],VLOOKUP(tb_BOM[[#This Row],[Artikelnummer]],tb_Fertigungsteile[],MATCH("Menge Kaufteil",tb_Fertigungsteile[#Headers],0),FALSE),1)*tb_BOM[[#This Row],[Anzahl]]</f>
        <v>1</v>
      </c>
      <c r="I21" s="31" t="str">
        <f>IF(tb_BOM[[#This Row],[Ist Fertigungsteil]],VLOOKUP(tb_BOM[[#This Row],[Artikelnummer]],tb_Fertigungsteile[],MATCH("Beschreibung Kaufteil",tb_Fertigungsteile[#Headers],0),FALSE),tb_BOM[[#This Row],[Beschreibung]])</f>
        <v>DIN 912 M5x25</v>
      </c>
      <c r="J21" s="16" t="s">
        <v>250</v>
      </c>
    </row>
    <row r="22" spans="1:10" s="13" customFormat="1" x14ac:dyDescent="0.25">
      <c r="A22" s="13" t="s">
        <v>24</v>
      </c>
      <c r="B22" s="13" t="s">
        <v>252</v>
      </c>
      <c r="C22" s="16">
        <v>8</v>
      </c>
      <c r="D2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Nutenstein M5</v>
      </c>
      <c r="E2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1.2</v>
      </c>
      <c r="F22" s="14" t="b">
        <f>OR(LEFT(tb_BOM[[#This Row],[Artikelnummer]],2)="FT",LEFT(tb_BOM[[#This Row],[Artikelnummer]],2)="DT")</f>
        <v>0</v>
      </c>
      <c r="G22" s="15" t="str">
        <f>IF(tb_BOM[[#This Row],[Ist Fertigungsteil]],VLOOKUP(tb_BOM[[#This Row],[Artikelnummer]],tb_Fertigungsteile[],MATCH("Artikelnummer Kaufteil",tb_Fertigungsteile[#Headers],0),FALSE),tb_BOM[[#This Row],[Artikelnummer]])</f>
        <v>KT-072</v>
      </c>
      <c r="H22" s="25">
        <f>IF(tb_BOM[[#This Row],[Ist Fertigungsteil]],VLOOKUP(tb_BOM[[#This Row],[Artikelnummer]],tb_Fertigungsteile[],MATCH("Menge Kaufteil",tb_Fertigungsteile[#Headers],0),FALSE),1)*tb_BOM[[#This Row],[Anzahl]]</f>
        <v>8</v>
      </c>
      <c r="I22" s="31" t="str">
        <f>IF(tb_BOM[[#This Row],[Ist Fertigungsteil]],VLOOKUP(tb_BOM[[#This Row],[Artikelnummer]],tb_Fertigungsteile[],MATCH("Beschreibung Kaufteil",tb_Fertigungsteile[#Headers],0),FALSE),tb_BOM[[#This Row],[Beschreibung]])</f>
        <v>Nutenstein M5</v>
      </c>
      <c r="J22" s="16" t="s">
        <v>250</v>
      </c>
    </row>
    <row r="23" spans="1:10" s="13" customFormat="1" x14ac:dyDescent="0.25">
      <c r="A23" s="13" t="s">
        <v>24</v>
      </c>
      <c r="B23" s="13" t="s">
        <v>233</v>
      </c>
      <c r="C23" s="16">
        <v>4</v>
      </c>
      <c r="D2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M3x8</v>
      </c>
      <c r="E2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0.12279999999999999</v>
      </c>
      <c r="F23" s="14" t="b">
        <f>OR(LEFT(tb_BOM[[#This Row],[Artikelnummer]],2)="FT",LEFT(tb_BOM[[#This Row],[Artikelnummer]],2)="DT")</f>
        <v>0</v>
      </c>
      <c r="G23" s="15" t="str">
        <f>IF(tb_BOM[[#This Row],[Ist Fertigungsteil]],VLOOKUP(tb_BOM[[#This Row],[Artikelnummer]],tb_Fertigungsteile[],MATCH("Artikelnummer Kaufteil",tb_Fertigungsteile[#Headers],0),FALSE),tb_BOM[[#This Row],[Artikelnummer]])</f>
        <v>KT-064</v>
      </c>
      <c r="H23" s="25">
        <f>IF(tb_BOM[[#This Row],[Ist Fertigungsteil]],VLOOKUP(tb_BOM[[#This Row],[Artikelnummer]],tb_Fertigungsteile[],MATCH("Menge Kaufteil",tb_Fertigungsteile[#Headers],0),FALSE),1)*tb_BOM[[#This Row],[Anzahl]]</f>
        <v>4</v>
      </c>
      <c r="I23" s="31" t="str">
        <f>IF(tb_BOM[[#This Row],[Ist Fertigungsteil]],VLOOKUP(tb_BOM[[#This Row],[Artikelnummer]],tb_Fertigungsteile[],MATCH("Beschreibung Kaufteil",tb_Fertigungsteile[#Headers],0),FALSE),tb_BOM[[#This Row],[Beschreibung]])</f>
        <v>DIN 7991 M3x8</v>
      </c>
      <c r="J23" s="16" t="s">
        <v>250</v>
      </c>
    </row>
    <row r="24" spans="1:10" s="13" customFormat="1" x14ac:dyDescent="0.25">
      <c r="A24" s="13" t="s">
        <v>24</v>
      </c>
      <c r="B24" s="13" t="s">
        <v>254</v>
      </c>
      <c r="C24" s="16">
        <v>2</v>
      </c>
      <c r="D2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M2x20</v>
      </c>
      <c r="E2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9.9239999999999995E-2</v>
      </c>
      <c r="F24" s="14" t="b">
        <f>OR(LEFT(tb_BOM[[#This Row],[Artikelnummer]],2)="FT",LEFT(tb_BOM[[#This Row],[Artikelnummer]],2)="DT")</f>
        <v>0</v>
      </c>
      <c r="G24" s="15" t="str">
        <f>IF(tb_BOM[[#This Row],[Ist Fertigungsteil]],VLOOKUP(tb_BOM[[#This Row],[Artikelnummer]],tb_Fertigungsteile[],MATCH("Artikelnummer Kaufteil",tb_Fertigungsteile[#Headers],0),FALSE),tb_BOM[[#This Row],[Artikelnummer]])</f>
        <v>KT-073</v>
      </c>
      <c r="H24" s="25">
        <f>IF(tb_BOM[[#This Row],[Ist Fertigungsteil]],VLOOKUP(tb_BOM[[#This Row],[Artikelnummer]],tb_Fertigungsteile[],MATCH("Menge Kaufteil",tb_Fertigungsteile[#Headers],0),FALSE),1)*tb_BOM[[#This Row],[Anzahl]]</f>
        <v>2</v>
      </c>
      <c r="I24" s="31" t="str">
        <f>IF(tb_BOM[[#This Row],[Ist Fertigungsteil]],VLOOKUP(tb_BOM[[#This Row],[Artikelnummer]],tb_Fertigungsteile[],MATCH("Beschreibung Kaufteil",tb_Fertigungsteile[#Headers],0),FALSE),tb_BOM[[#This Row],[Beschreibung]])</f>
        <v>DIN 912 M2x20</v>
      </c>
      <c r="J24" s="16" t="s">
        <v>250</v>
      </c>
    </row>
    <row r="25" spans="1:10" s="13" customFormat="1" x14ac:dyDescent="0.25">
      <c r="A25" s="13" t="s">
        <v>24</v>
      </c>
      <c r="B25" s="13" t="s">
        <v>256</v>
      </c>
      <c r="C25" s="16">
        <v>2</v>
      </c>
      <c r="D2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M2</v>
      </c>
      <c r="E2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2.1440000000000001E-2</v>
      </c>
      <c r="F25" s="14" t="b">
        <f>OR(LEFT(tb_BOM[[#This Row],[Artikelnummer]],2)="FT",LEFT(tb_BOM[[#This Row],[Artikelnummer]],2)="DT")</f>
        <v>0</v>
      </c>
      <c r="G25" s="15" t="str">
        <f>IF(tb_BOM[[#This Row],[Ist Fertigungsteil]],VLOOKUP(tb_BOM[[#This Row],[Artikelnummer]],tb_Fertigungsteile[],MATCH("Artikelnummer Kaufteil",tb_Fertigungsteile[#Headers],0),FALSE),tb_BOM[[#This Row],[Artikelnummer]])</f>
        <v>KT-074</v>
      </c>
      <c r="H25" s="25">
        <f>IF(tb_BOM[[#This Row],[Ist Fertigungsteil]],VLOOKUP(tb_BOM[[#This Row],[Artikelnummer]],tb_Fertigungsteile[],MATCH("Menge Kaufteil",tb_Fertigungsteile[#Headers],0),FALSE),1)*tb_BOM[[#This Row],[Anzahl]]</f>
        <v>2</v>
      </c>
      <c r="I25" s="31" t="str">
        <f>IF(tb_BOM[[#This Row],[Ist Fertigungsteil]],VLOOKUP(tb_BOM[[#This Row],[Artikelnummer]],tb_Fertigungsteile[],MATCH("Beschreibung Kaufteil",tb_Fertigungsteile[#Headers],0),FALSE),tb_BOM[[#This Row],[Beschreibung]])</f>
        <v>Mutter M2</v>
      </c>
      <c r="J25" s="16" t="s">
        <v>250</v>
      </c>
    </row>
    <row r="26" spans="1:10" x14ac:dyDescent="0.25">
      <c r="A26" t="s">
        <v>90</v>
      </c>
      <c r="B26" t="s">
        <v>74</v>
      </c>
      <c r="C26">
        <v>1</v>
      </c>
      <c r="D26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Schlitten</v>
      </c>
      <c r="E26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1.5306666666666668</v>
      </c>
      <c r="F26" s="10" t="b">
        <f>OR(LEFT(tb_BOM[[#This Row],[Artikelnummer]],2)="FT",LEFT(tb_BOM[[#This Row],[Artikelnummer]],2)="DT")</f>
        <v>1</v>
      </c>
      <c r="G26" s="11" t="str">
        <f>IF(tb_BOM[[#This Row],[Ist Fertigungsteil]],VLOOKUP(tb_BOM[[#This Row],[Artikelnummer]],tb_Fertigungsteile[],MATCH("Artikelnummer Kaufteil",tb_Fertigungsteile[#Headers],0),FALSE),tb_BOM[[#This Row],[Artikelnummer]])</f>
        <v>KT-014</v>
      </c>
      <c r="H26" s="24">
        <f>IF(tb_BOM[[#This Row],[Ist Fertigungsteil]],VLOOKUP(tb_BOM[[#This Row],[Artikelnummer]],tb_Fertigungsteile[],MATCH("Menge Kaufteil",tb_Fertigungsteile[#Headers],0),FALSE),1)*tb_BOM[[#This Row],[Anzahl]]</f>
        <v>0.1</v>
      </c>
      <c r="I26" s="30" t="str">
        <f>IF(tb_BOM[[#This Row],[Ist Fertigungsteil]],VLOOKUP(tb_BOM[[#This Row],[Artikelnummer]],tb_Fertigungsteile[],MATCH("Beschreibung Kaufteil",tb_Fertigungsteile[#Headers],0),FALSE),tb_BOM[[#This Row],[Beschreibung]])</f>
        <v>Alu Winkel</v>
      </c>
    </row>
    <row r="27" spans="1:10" x14ac:dyDescent="0.25">
      <c r="A27" t="s">
        <v>90</v>
      </c>
      <c r="B27" t="s">
        <v>45</v>
      </c>
      <c r="C27">
        <v>3</v>
      </c>
      <c r="D27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Rad</v>
      </c>
      <c r="E27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1.7909999999999999</v>
      </c>
      <c r="F27" s="10" t="b">
        <f>OR(LEFT(tb_BOM[[#This Row],[Artikelnummer]],2)="FT",LEFT(tb_BOM[[#This Row],[Artikelnummer]],2)="DT")</f>
        <v>0</v>
      </c>
      <c r="G27" s="11" t="str">
        <f>IF(tb_BOM[[#This Row],[Ist Fertigungsteil]],VLOOKUP(tb_BOM[[#This Row],[Artikelnummer]],tb_Fertigungsteile[],MATCH("Artikelnummer Kaufteil",tb_Fertigungsteile[#Headers],0),FALSE),tb_BOM[[#This Row],[Artikelnummer]])</f>
        <v>KT-007</v>
      </c>
      <c r="H27" s="24">
        <f>IF(tb_BOM[[#This Row],[Ist Fertigungsteil]],VLOOKUP(tb_BOM[[#This Row],[Artikelnummer]],tb_Fertigungsteile[],MATCH("Menge Kaufteil",tb_Fertigungsteile[#Headers],0),FALSE),1)*tb_BOM[[#This Row],[Anzahl]]</f>
        <v>3</v>
      </c>
      <c r="I27" s="30" t="str">
        <f>IF(tb_BOM[[#This Row],[Ist Fertigungsteil]],VLOOKUP(tb_BOM[[#This Row],[Artikelnummer]],tb_Fertigungsteile[],MATCH("Beschreibung Kaufteil",tb_Fertigungsteile[#Headers],0),FALSE),tb_BOM[[#This Row],[Beschreibung]])</f>
        <v>Rad</v>
      </c>
    </row>
    <row r="28" spans="1:10" x14ac:dyDescent="0.25">
      <c r="A28" t="s">
        <v>90</v>
      </c>
      <c r="B28" t="s">
        <v>133</v>
      </c>
      <c r="C28">
        <v>1</v>
      </c>
      <c r="D28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Energiekette</v>
      </c>
      <c r="E28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4.93</v>
      </c>
      <c r="F28" s="10" t="b">
        <f>OR(LEFT(tb_BOM[[#This Row],[Artikelnummer]],2)="FT",LEFT(tb_BOM[[#This Row],[Artikelnummer]],2)="DT")</f>
        <v>0</v>
      </c>
      <c r="G28" s="11" t="str">
        <f>IF(tb_BOM[[#This Row],[Ist Fertigungsteil]],VLOOKUP(tb_BOM[[#This Row],[Artikelnummer]],tb_Fertigungsteile[],MATCH("Artikelnummer Kaufteil",tb_Fertigungsteile[#Headers],0),FALSE),tb_BOM[[#This Row],[Artikelnummer]])</f>
        <v>KT-021</v>
      </c>
      <c r="H28" s="24">
        <f>IF(tb_BOM[[#This Row],[Ist Fertigungsteil]],VLOOKUP(tb_BOM[[#This Row],[Artikelnummer]],tb_Fertigungsteile[],MATCH("Menge Kaufteil",tb_Fertigungsteile[#Headers],0),FALSE),1)*tb_BOM[[#This Row],[Anzahl]]</f>
        <v>1</v>
      </c>
      <c r="I28" s="30" t="str">
        <f>IF(tb_BOM[[#This Row],[Ist Fertigungsteil]],VLOOKUP(tb_BOM[[#This Row],[Artikelnummer]],tb_Fertigungsteile[],MATCH("Beschreibung Kaufteil",tb_Fertigungsteile[#Headers],0),FALSE),tb_BOM[[#This Row],[Beschreibung]])</f>
        <v>Energiekette</v>
      </c>
    </row>
    <row r="29" spans="1:10" x14ac:dyDescent="0.25">
      <c r="A29" t="s">
        <v>90</v>
      </c>
      <c r="B29" t="s">
        <v>44</v>
      </c>
      <c r="C29">
        <v>1</v>
      </c>
      <c r="D29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Zahnriemen und Zahnräder</v>
      </c>
      <c r="E29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3.38</v>
      </c>
      <c r="F29" s="10" t="b">
        <f>OR(LEFT(tb_BOM[[#This Row],[Artikelnummer]],2)="FT",LEFT(tb_BOM[[#This Row],[Artikelnummer]],2)="DT")</f>
        <v>0</v>
      </c>
      <c r="G29" s="11" t="str">
        <f>IF(tb_BOM[[#This Row],[Ist Fertigungsteil]],VLOOKUP(tb_BOM[[#This Row],[Artikelnummer]],tb_Fertigungsteile[],MATCH("Artikelnummer Kaufteil",tb_Fertigungsteile[#Headers],0),FALSE),tb_BOM[[#This Row],[Artikelnummer]])</f>
        <v>KT-006</v>
      </c>
      <c r="H29" s="24">
        <f>IF(tb_BOM[[#This Row],[Ist Fertigungsteil]],VLOOKUP(tb_BOM[[#This Row],[Artikelnummer]],tb_Fertigungsteile[],MATCH("Menge Kaufteil",tb_Fertigungsteile[#Headers],0),FALSE),1)*tb_BOM[[#This Row],[Anzahl]]</f>
        <v>1</v>
      </c>
      <c r="I29" s="30" t="str">
        <f>IF(tb_BOM[[#This Row],[Ist Fertigungsteil]],VLOOKUP(tb_BOM[[#This Row],[Artikelnummer]],tb_Fertigungsteile[],MATCH("Beschreibung Kaufteil",tb_Fertigungsteile[#Headers],0),FALSE),tb_BOM[[#This Row],[Beschreibung]])</f>
        <v>Zahnriemen und Zahnräder</v>
      </c>
    </row>
    <row r="30" spans="1:10" x14ac:dyDescent="0.25">
      <c r="A30" t="s">
        <v>90</v>
      </c>
      <c r="B30" t="s">
        <v>71</v>
      </c>
      <c r="C30">
        <v>1</v>
      </c>
      <c r="D30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LED Ring</v>
      </c>
      <c r="E30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2.52</v>
      </c>
      <c r="F30" s="10" t="b">
        <f>OR(LEFT(tb_BOM[[#This Row],[Artikelnummer]],2)="FT",LEFT(tb_BOM[[#This Row],[Artikelnummer]],2)="DT")</f>
        <v>0</v>
      </c>
      <c r="G30" s="11" t="str">
        <f>IF(tb_BOM[[#This Row],[Ist Fertigungsteil]],VLOOKUP(tb_BOM[[#This Row],[Artikelnummer]],tb_Fertigungsteile[],MATCH("Artikelnummer Kaufteil",tb_Fertigungsteile[#Headers],0),FALSE),tb_BOM[[#This Row],[Artikelnummer]])</f>
        <v>KT-012</v>
      </c>
      <c r="H30" s="24">
        <f>IF(tb_BOM[[#This Row],[Ist Fertigungsteil]],VLOOKUP(tb_BOM[[#This Row],[Artikelnummer]],tb_Fertigungsteile[],MATCH("Menge Kaufteil",tb_Fertigungsteile[#Headers],0),FALSE),1)*tb_BOM[[#This Row],[Anzahl]]</f>
        <v>1</v>
      </c>
      <c r="I30" s="30" t="str">
        <f>IF(tb_BOM[[#This Row],[Ist Fertigungsteil]],VLOOKUP(tb_BOM[[#This Row],[Artikelnummer]],tb_Fertigungsteile[],MATCH("Beschreibung Kaufteil",tb_Fertigungsteile[#Headers],0),FALSE),tb_BOM[[#This Row],[Beschreibung]])</f>
        <v>LED Ring</v>
      </c>
    </row>
    <row r="31" spans="1:10" x14ac:dyDescent="0.25">
      <c r="A31" t="s">
        <v>90</v>
      </c>
      <c r="B31" t="s">
        <v>72</v>
      </c>
      <c r="C31">
        <v>1</v>
      </c>
      <c r="D31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 xml:space="preserve">Rollenschalter </v>
      </c>
      <c r="E31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0.22200000000000003</v>
      </c>
      <c r="F31" s="10" t="b">
        <f>OR(LEFT(tb_BOM[[#This Row],[Artikelnummer]],2)="FT",LEFT(tb_BOM[[#This Row],[Artikelnummer]],2)="DT")</f>
        <v>0</v>
      </c>
      <c r="G31" s="11" t="str">
        <f>IF(tb_BOM[[#This Row],[Ist Fertigungsteil]],VLOOKUP(tb_BOM[[#This Row],[Artikelnummer]],tb_Fertigungsteile[],MATCH("Artikelnummer Kaufteil",tb_Fertigungsteile[#Headers],0),FALSE),tb_BOM[[#This Row],[Artikelnummer]])</f>
        <v>KT-013</v>
      </c>
      <c r="H31" s="24">
        <f>IF(tb_BOM[[#This Row],[Ist Fertigungsteil]],VLOOKUP(tb_BOM[[#This Row],[Artikelnummer]],tb_Fertigungsteile[],MATCH("Menge Kaufteil",tb_Fertigungsteile[#Headers],0),FALSE),1)*tb_BOM[[#This Row],[Anzahl]]</f>
        <v>1</v>
      </c>
      <c r="I31" s="30" t="str">
        <f>IF(tb_BOM[[#This Row],[Ist Fertigungsteil]],VLOOKUP(tb_BOM[[#This Row],[Artikelnummer]],tb_Fertigungsteile[],MATCH("Beschreibung Kaufteil",tb_Fertigungsteile[#Headers],0),FALSE),tb_BOM[[#This Row],[Beschreibung]])</f>
        <v xml:space="preserve">Rollenschalter </v>
      </c>
    </row>
    <row r="32" spans="1:10" x14ac:dyDescent="0.25">
      <c r="A32" t="s">
        <v>90</v>
      </c>
      <c r="B32" t="s">
        <v>94</v>
      </c>
      <c r="C32">
        <v>1</v>
      </c>
      <c r="D32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Wiegebalken</v>
      </c>
      <c r="E32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1.89</v>
      </c>
      <c r="F32" s="10" t="b">
        <f>OR(LEFT(tb_BOM[[#This Row],[Artikelnummer]],2)="FT",LEFT(tb_BOM[[#This Row],[Artikelnummer]],2)="DT")</f>
        <v>0</v>
      </c>
      <c r="G32" s="11" t="str">
        <f>IF(tb_BOM[[#This Row],[Ist Fertigungsteil]],VLOOKUP(tb_BOM[[#This Row],[Artikelnummer]],tb_Fertigungsteile[],MATCH("Artikelnummer Kaufteil",tb_Fertigungsteile[#Headers],0),FALSE),tb_BOM[[#This Row],[Artikelnummer]])</f>
        <v>KT-016</v>
      </c>
      <c r="H32" s="24">
        <f>IF(tb_BOM[[#This Row],[Ist Fertigungsteil]],VLOOKUP(tb_BOM[[#This Row],[Artikelnummer]],tb_Fertigungsteile[],MATCH("Menge Kaufteil",tb_Fertigungsteile[#Headers],0),FALSE),1)*tb_BOM[[#This Row],[Anzahl]]</f>
        <v>1</v>
      </c>
      <c r="I32" s="30" t="str">
        <f>IF(tb_BOM[[#This Row],[Ist Fertigungsteil]],VLOOKUP(tb_BOM[[#This Row],[Artikelnummer]],tb_Fertigungsteile[],MATCH("Beschreibung Kaufteil",tb_Fertigungsteile[#Headers],0),FALSE),tb_BOM[[#This Row],[Beschreibung]])</f>
        <v>Wiegebalken</v>
      </c>
    </row>
    <row r="33" spans="1:9" x14ac:dyDescent="0.25">
      <c r="A33" t="s">
        <v>90</v>
      </c>
      <c r="B33" t="s">
        <v>75</v>
      </c>
      <c r="C33">
        <v>1</v>
      </c>
      <c r="D33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PMMA Scheibe</v>
      </c>
      <c r="E33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0.72750000000000004</v>
      </c>
      <c r="F33" s="10" t="b">
        <f>OR(LEFT(tb_BOM[[#This Row],[Artikelnummer]],2)="FT",LEFT(tb_BOM[[#This Row],[Artikelnummer]],2)="DT")</f>
        <v>1</v>
      </c>
      <c r="G33" s="11" t="str">
        <f>IF(tb_BOM[[#This Row],[Ist Fertigungsteil]],VLOOKUP(tb_BOM[[#This Row],[Artikelnummer]],tb_Fertigungsteile[],MATCH("Artikelnummer Kaufteil",tb_Fertigungsteile[#Headers],0),FALSE),tb_BOM[[#This Row],[Artikelnummer]])</f>
        <v>KT-027</v>
      </c>
      <c r="H33" s="24">
        <f>IF(tb_BOM[[#This Row],[Ist Fertigungsteil]],VLOOKUP(tb_BOM[[#This Row],[Artikelnummer]],tb_Fertigungsteile[],MATCH("Menge Kaufteil",tb_Fertigungsteile[#Headers],0),FALSE),1)*tb_BOM[[#This Row],[Anzahl]]</f>
        <v>1</v>
      </c>
      <c r="I33" s="30" t="str">
        <f>IF(tb_BOM[[#This Row],[Ist Fertigungsteil]],VLOOKUP(tb_BOM[[#This Row],[Artikelnummer]],tb_Fertigungsteile[],MATCH("Beschreibung Kaufteil",tb_Fertigungsteile[#Headers],0),FALSE),tb_BOM[[#This Row],[Beschreibung]])</f>
        <v>PMMA</v>
      </c>
    </row>
    <row r="34" spans="1:9" x14ac:dyDescent="0.25">
      <c r="A34" t="s">
        <v>90</v>
      </c>
      <c r="B34" t="s">
        <v>80</v>
      </c>
      <c r="C34">
        <v>1</v>
      </c>
      <c r="D34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Teller Teil 1</v>
      </c>
      <c r="E34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0.44984999999999997</v>
      </c>
      <c r="F34" s="10" t="b">
        <f>OR(LEFT(tb_BOM[[#This Row],[Artikelnummer]],2)="FT",LEFT(tb_BOM[[#This Row],[Artikelnummer]],2)="DT")</f>
        <v>1</v>
      </c>
      <c r="G34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4" s="24">
        <f>IF(tb_BOM[[#This Row],[Ist Fertigungsteil]],VLOOKUP(tb_BOM[[#This Row],[Artikelnummer]],tb_Fertigungsteile[],MATCH("Menge Kaufteil",tb_Fertigungsteile[#Headers],0),FALSE),1)*tb_BOM[[#This Row],[Anzahl]]</f>
        <v>1.4999999999999999E-2</v>
      </c>
      <c r="I34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35" spans="1:9" x14ac:dyDescent="0.25">
      <c r="A35" t="s">
        <v>90</v>
      </c>
      <c r="B35" t="s">
        <v>81</v>
      </c>
      <c r="C35">
        <v>1</v>
      </c>
      <c r="D35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Teller Teil 2</v>
      </c>
      <c r="E35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0.80972999999999995</v>
      </c>
      <c r="F35" s="10" t="b">
        <f>OR(LEFT(tb_BOM[[#This Row],[Artikelnummer]],2)="FT",LEFT(tb_BOM[[#This Row],[Artikelnummer]],2)="DT")</f>
        <v>1</v>
      </c>
      <c r="G35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5" s="24">
        <f>IF(tb_BOM[[#This Row],[Ist Fertigungsteil]],VLOOKUP(tb_BOM[[#This Row],[Artikelnummer]],tb_Fertigungsteile[],MATCH("Menge Kaufteil",tb_Fertigungsteile[#Headers],0),FALSE),1)*tb_BOM[[#This Row],[Anzahl]]</f>
        <v>2.7E-2</v>
      </c>
      <c r="I35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36" spans="1:9" x14ac:dyDescent="0.25">
      <c r="A36" t="s">
        <v>90</v>
      </c>
      <c r="B36" t="s">
        <v>82</v>
      </c>
      <c r="C36">
        <v>1</v>
      </c>
      <c r="D36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Teller Teil 3</v>
      </c>
      <c r="E36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0.11996</v>
      </c>
      <c r="F36" s="10" t="b">
        <f>OR(LEFT(tb_BOM[[#This Row],[Artikelnummer]],2)="FT",LEFT(tb_BOM[[#This Row],[Artikelnummer]],2)="DT")</f>
        <v>1</v>
      </c>
      <c r="G36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6" s="24">
        <f>IF(tb_BOM[[#This Row],[Ist Fertigungsteil]],VLOOKUP(tb_BOM[[#This Row],[Artikelnummer]],tb_Fertigungsteile[],MATCH("Menge Kaufteil",tb_Fertigungsteile[#Headers],0),FALSE),1)*tb_BOM[[#This Row],[Anzahl]]</f>
        <v>4.0000000000000001E-3</v>
      </c>
      <c r="I36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37" spans="1:9" x14ac:dyDescent="0.25">
      <c r="A37" t="s">
        <v>90</v>
      </c>
      <c r="B37" t="s">
        <v>83</v>
      </c>
      <c r="C37">
        <v>1</v>
      </c>
      <c r="D37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Riemenbefestigung rechts</v>
      </c>
      <c r="E37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37" s="10" t="b">
        <f>OR(LEFT(tb_BOM[[#This Row],[Artikelnummer]],2)="FT",LEFT(tb_BOM[[#This Row],[Artikelnummer]],2)="DT")</f>
        <v>1</v>
      </c>
      <c r="G37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7" s="24">
        <f>IF(tb_BOM[[#This Row],[Ist Fertigungsteil]],VLOOKUP(tb_BOM[[#This Row],[Artikelnummer]],tb_Fertigungsteile[],MATCH("Menge Kaufteil",tb_Fertigungsteile[#Headers],0),FALSE),1)*tb_BOM[[#This Row],[Anzahl]]</f>
        <v>0</v>
      </c>
      <c r="I37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38" spans="1:9" x14ac:dyDescent="0.25">
      <c r="A38" t="s">
        <v>90</v>
      </c>
      <c r="B38" t="s">
        <v>84</v>
      </c>
      <c r="C38">
        <v>1</v>
      </c>
      <c r="D38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Riemenbefestigung links</v>
      </c>
      <c r="E38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38" s="10" t="b">
        <f>OR(LEFT(tb_BOM[[#This Row],[Artikelnummer]],2)="FT",LEFT(tb_BOM[[#This Row],[Artikelnummer]],2)="DT")</f>
        <v>1</v>
      </c>
      <c r="G38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8" s="24">
        <f>IF(tb_BOM[[#This Row],[Ist Fertigungsteil]],VLOOKUP(tb_BOM[[#This Row],[Artikelnummer]],tb_Fertigungsteile[],MATCH("Menge Kaufteil",tb_Fertigungsteile[#Headers],0),FALSE),1)*tb_BOM[[#This Row],[Anzahl]]</f>
        <v>0</v>
      </c>
      <c r="I38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39" spans="1:9" x14ac:dyDescent="0.25">
      <c r="A39" t="s">
        <v>90</v>
      </c>
      <c r="B39" t="s">
        <v>85</v>
      </c>
      <c r="C39">
        <v>1</v>
      </c>
      <c r="D39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Abdeckplatte Rührermotor</v>
      </c>
      <c r="E39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39" s="10" t="b">
        <f>OR(LEFT(tb_BOM[[#This Row],[Artikelnummer]],2)="FT",LEFT(tb_BOM[[#This Row],[Artikelnummer]],2)="DT")</f>
        <v>1</v>
      </c>
      <c r="G39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9" s="24">
        <f>IF(tb_BOM[[#This Row],[Ist Fertigungsteil]],VLOOKUP(tb_BOM[[#This Row],[Artikelnummer]],tb_Fertigungsteile[],MATCH("Menge Kaufteil",tb_Fertigungsteile[#Headers],0),FALSE),1)*tb_BOM[[#This Row],[Anzahl]]</f>
        <v>0</v>
      </c>
      <c r="I39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40" spans="1:9" x14ac:dyDescent="0.25">
      <c r="A40" t="s">
        <v>90</v>
      </c>
      <c r="B40" t="s">
        <v>86</v>
      </c>
      <c r="C40">
        <v>1</v>
      </c>
      <c r="D40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 xml:space="preserve">Box Wiegeplatine </v>
      </c>
      <c r="E40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0.95967999999999998</v>
      </c>
      <c r="F40" s="10" t="b">
        <f>OR(LEFT(tb_BOM[[#This Row],[Artikelnummer]],2)="FT",LEFT(tb_BOM[[#This Row],[Artikelnummer]],2)="DT")</f>
        <v>1</v>
      </c>
      <c r="G40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40" s="24">
        <f>IF(tb_BOM[[#This Row],[Ist Fertigungsteil]],VLOOKUP(tb_BOM[[#This Row],[Artikelnummer]],tb_Fertigungsteile[],MATCH("Menge Kaufteil",tb_Fertigungsteile[#Headers],0),FALSE),1)*tb_BOM[[#This Row],[Anzahl]]</f>
        <v>3.2000000000000001E-2</v>
      </c>
      <c r="I40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41" spans="1:9" s="13" customFormat="1" x14ac:dyDescent="0.25">
      <c r="A41" s="13" t="s">
        <v>90</v>
      </c>
      <c r="B41" s="13" t="s">
        <v>96</v>
      </c>
      <c r="C41" s="13">
        <v>1</v>
      </c>
      <c r="D4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Deckel Wiegeplatine</v>
      </c>
      <c r="E4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41" s="14" t="b">
        <f>OR(LEFT(tb_BOM[[#This Row],[Artikelnummer]],2)="FT",LEFT(tb_BOM[[#This Row],[Artikelnummer]],2)="DT")</f>
        <v>1</v>
      </c>
      <c r="G41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41" s="25">
        <f>IF(tb_BOM[[#This Row],[Ist Fertigungsteil]],VLOOKUP(tb_BOM[[#This Row],[Artikelnummer]],tb_Fertigungsteile[],MATCH("Menge Kaufteil",tb_Fertigungsteile[#Headers],0),FALSE),1)*tb_BOM[[#This Row],[Anzahl]]</f>
        <v>0</v>
      </c>
      <c r="I41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42" spans="1:9" s="13" customFormat="1" x14ac:dyDescent="0.25">
      <c r="A42" s="13" t="s">
        <v>90</v>
      </c>
      <c r="B42" s="16" t="s">
        <v>220</v>
      </c>
      <c r="C42" s="13">
        <v>2</v>
      </c>
      <c r="D4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M5x25</v>
      </c>
      <c r="E4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0.13947999999999999</v>
      </c>
      <c r="F42" s="14" t="b">
        <f>OR(LEFT(tb_BOM[[#This Row],[Artikelnummer]],2)="FT",LEFT(tb_BOM[[#This Row],[Artikelnummer]],2)="DT")</f>
        <v>0</v>
      </c>
      <c r="G42" s="15" t="str">
        <f>IF(tb_BOM[[#This Row],[Ist Fertigungsteil]],VLOOKUP(tb_BOM[[#This Row],[Artikelnummer]],tb_Fertigungsteile[],MATCH("Artikelnummer Kaufteil",tb_Fertigungsteile[#Headers],0),FALSE),tb_BOM[[#This Row],[Artikelnummer]])</f>
        <v>KT-057</v>
      </c>
      <c r="H42" s="25">
        <f>IF(tb_BOM[[#This Row],[Ist Fertigungsteil]],VLOOKUP(tb_BOM[[#This Row],[Artikelnummer]],tb_Fertigungsteile[],MATCH("Menge Kaufteil",tb_Fertigungsteile[#Headers],0),FALSE),1)*tb_BOM[[#This Row],[Anzahl]]</f>
        <v>2</v>
      </c>
      <c r="I42" s="31" t="str">
        <f>IF(tb_BOM[[#This Row],[Ist Fertigungsteil]],VLOOKUP(tb_BOM[[#This Row],[Artikelnummer]],tb_Fertigungsteile[],MATCH("Beschreibung Kaufteil",tb_Fertigungsteile[#Headers],0),FALSE),tb_BOM[[#This Row],[Beschreibung]])</f>
        <v>DIN 912 M5x25</v>
      </c>
    </row>
    <row r="43" spans="1:9" s="13" customFormat="1" x14ac:dyDescent="0.25">
      <c r="A43" s="13" t="s">
        <v>90</v>
      </c>
      <c r="B43" s="16" t="s">
        <v>221</v>
      </c>
      <c r="C43" s="16">
        <v>6</v>
      </c>
      <c r="D4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M5</v>
      </c>
      <c r="E4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9.2099999999999987E-2</v>
      </c>
      <c r="F43" s="14" t="b">
        <f>OR(LEFT(tb_BOM[[#This Row],[Artikelnummer]],2)="FT",LEFT(tb_BOM[[#This Row],[Artikelnummer]],2)="DT")</f>
        <v>0</v>
      </c>
      <c r="G43" s="15" t="str">
        <f>IF(tb_BOM[[#This Row],[Ist Fertigungsteil]],VLOOKUP(tb_BOM[[#This Row],[Artikelnummer]],tb_Fertigungsteile[],MATCH("Artikelnummer Kaufteil",tb_Fertigungsteile[#Headers],0),FALSE),tb_BOM[[#This Row],[Artikelnummer]])</f>
        <v>KT-058</v>
      </c>
      <c r="H43" s="25">
        <f>IF(tb_BOM[[#This Row],[Ist Fertigungsteil]],VLOOKUP(tb_BOM[[#This Row],[Artikelnummer]],tb_Fertigungsteile[],MATCH("Menge Kaufteil",tb_Fertigungsteile[#Headers],0),FALSE),1)*tb_BOM[[#This Row],[Anzahl]]</f>
        <v>6</v>
      </c>
      <c r="I43" s="31" t="str">
        <f>IF(tb_BOM[[#This Row],[Ist Fertigungsteil]],VLOOKUP(tb_BOM[[#This Row],[Artikelnummer]],tb_Fertigungsteile[],MATCH("Beschreibung Kaufteil",tb_Fertigungsteile[#Headers],0),FALSE),tb_BOM[[#This Row],[Beschreibung]])</f>
        <v>Mutter M5</v>
      </c>
    </row>
    <row r="44" spans="1:9" s="13" customFormat="1" x14ac:dyDescent="0.25">
      <c r="A44" s="13" t="s">
        <v>90</v>
      </c>
      <c r="B44" s="16" t="s">
        <v>222</v>
      </c>
      <c r="C44" s="16">
        <v>5</v>
      </c>
      <c r="D4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A5,3</v>
      </c>
      <c r="E4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3.5099999999999999E-2</v>
      </c>
      <c r="F44" s="14" t="b">
        <f>OR(LEFT(tb_BOM[[#This Row],[Artikelnummer]],2)="FT",LEFT(tb_BOM[[#This Row],[Artikelnummer]],2)="DT")</f>
        <v>0</v>
      </c>
      <c r="G44" s="15" t="str">
        <f>IF(tb_BOM[[#This Row],[Ist Fertigungsteil]],VLOOKUP(tb_BOM[[#This Row],[Artikelnummer]],tb_Fertigungsteile[],MATCH("Artikelnummer Kaufteil",tb_Fertigungsteile[#Headers],0),FALSE),tb_BOM[[#This Row],[Artikelnummer]])</f>
        <v>KT-059</v>
      </c>
      <c r="H44" s="25">
        <f>IF(tb_BOM[[#This Row],[Ist Fertigungsteil]],VLOOKUP(tb_BOM[[#This Row],[Artikelnummer]],tb_Fertigungsteile[],MATCH("Menge Kaufteil",tb_Fertigungsteile[#Headers],0),FALSE),1)*tb_BOM[[#This Row],[Anzahl]]</f>
        <v>5</v>
      </c>
      <c r="I44" s="31" t="str">
        <f>IF(tb_BOM[[#This Row],[Ist Fertigungsteil]],VLOOKUP(tb_BOM[[#This Row],[Artikelnummer]],tb_Fertigungsteile[],MATCH("Beschreibung Kaufteil",tb_Fertigungsteile[#Headers],0),FALSE),tb_BOM[[#This Row],[Beschreibung]])</f>
        <v>Unterlegscheibe A5,3</v>
      </c>
    </row>
    <row r="45" spans="1:9" s="13" customFormat="1" x14ac:dyDescent="0.25">
      <c r="A45" s="13" t="s">
        <v>90</v>
      </c>
      <c r="B45" s="13" t="s">
        <v>223</v>
      </c>
      <c r="C45" s="13">
        <v>1</v>
      </c>
      <c r="D4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Karosseriescheibe M5</v>
      </c>
      <c r="E4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2.0820000000000002E-2</v>
      </c>
      <c r="F45" s="14" t="b">
        <f>OR(LEFT(tb_BOM[[#This Row],[Artikelnummer]],2)="FT",LEFT(tb_BOM[[#This Row],[Artikelnummer]],2)="DT")</f>
        <v>0</v>
      </c>
      <c r="G45" s="15" t="str">
        <f>IF(tb_BOM[[#This Row],[Ist Fertigungsteil]],VLOOKUP(tb_BOM[[#This Row],[Artikelnummer]],tb_Fertigungsteile[],MATCH("Artikelnummer Kaufteil",tb_Fertigungsteile[#Headers],0),FALSE),tb_BOM[[#This Row],[Artikelnummer]])</f>
        <v>KT-060</v>
      </c>
      <c r="H45" s="25">
        <f>IF(tb_BOM[[#This Row],[Ist Fertigungsteil]],VLOOKUP(tb_BOM[[#This Row],[Artikelnummer]],tb_Fertigungsteile[],MATCH("Menge Kaufteil",tb_Fertigungsteile[#Headers],0),FALSE),1)*tb_BOM[[#This Row],[Anzahl]]</f>
        <v>1</v>
      </c>
      <c r="I45" s="31" t="str">
        <f>IF(tb_BOM[[#This Row],[Ist Fertigungsteil]],VLOOKUP(tb_BOM[[#This Row],[Artikelnummer]],tb_Fertigungsteile[],MATCH("Beschreibung Kaufteil",tb_Fertigungsteile[#Headers],0),FALSE),tb_BOM[[#This Row],[Beschreibung]])</f>
        <v>Karosseriescheibe M5</v>
      </c>
    </row>
    <row r="46" spans="1:9" s="13" customFormat="1" x14ac:dyDescent="0.25">
      <c r="A46" s="13" t="s">
        <v>90</v>
      </c>
      <c r="B46" s="13" t="s">
        <v>227</v>
      </c>
      <c r="C46" s="16">
        <v>1</v>
      </c>
      <c r="D4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M5x30</v>
      </c>
      <c r="E4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5.8550000000000005E-2</v>
      </c>
      <c r="F46" s="14" t="b">
        <f>OR(LEFT(tb_BOM[[#This Row],[Artikelnummer]],2)="FT",LEFT(tb_BOM[[#This Row],[Artikelnummer]],2)="DT")</f>
        <v>0</v>
      </c>
      <c r="G46" s="15" t="str">
        <f>IF(tb_BOM[[#This Row],[Ist Fertigungsteil]],VLOOKUP(tb_BOM[[#This Row],[Artikelnummer]],tb_Fertigungsteile[],MATCH("Artikelnummer Kaufteil",tb_Fertigungsteile[#Headers],0),FALSE),tb_BOM[[#This Row],[Artikelnummer]])</f>
        <v>KT-061</v>
      </c>
      <c r="H46" s="25">
        <f>IF(tb_BOM[[#This Row],[Ist Fertigungsteil]],VLOOKUP(tb_BOM[[#This Row],[Artikelnummer]],tb_Fertigungsteile[],MATCH("Menge Kaufteil",tb_Fertigungsteile[#Headers],0),FALSE),1)*tb_BOM[[#This Row],[Anzahl]]</f>
        <v>1</v>
      </c>
      <c r="I46" s="31" t="str">
        <f>IF(tb_BOM[[#This Row],[Ist Fertigungsteil]],VLOOKUP(tb_BOM[[#This Row],[Artikelnummer]],tb_Fertigungsteile[],MATCH("Beschreibung Kaufteil",tb_Fertigungsteile[#Headers],0),FALSE),tb_BOM[[#This Row],[Beschreibung]])</f>
        <v>DIN 7991 M5x30</v>
      </c>
    </row>
    <row r="47" spans="1:9" s="13" customFormat="1" x14ac:dyDescent="0.25">
      <c r="A47" s="13" t="s">
        <v>90</v>
      </c>
      <c r="B47" s="13" t="s">
        <v>228</v>
      </c>
      <c r="C47" s="16">
        <f>2+3</f>
        <v>5</v>
      </c>
      <c r="D4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M3x10</v>
      </c>
      <c r="E4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0.10749999999999998</v>
      </c>
      <c r="F47" s="14" t="b">
        <f>OR(LEFT(tb_BOM[[#This Row],[Artikelnummer]],2)="FT",LEFT(tb_BOM[[#This Row],[Artikelnummer]],2)="DT")</f>
        <v>0</v>
      </c>
      <c r="G47" s="15" t="str">
        <f>IF(tb_BOM[[#This Row],[Ist Fertigungsteil]],VLOOKUP(tb_BOM[[#This Row],[Artikelnummer]],tb_Fertigungsteile[],MATCH("Artikelnummer Kaufteil",tb_Fertigungsteile[#Headers],0),FALSE),tb_BOM[[#This Row],[Artikelnummer]])</f>
        <v>KT-062</v>
      </c>
      <c r="H47" s="25">
        <f>IF(tb_BOM[[#This Row],[Ist Fertigungsteil]],VLOOKUP(tb_BOM[[#This Row],[Artikelnummer]],tb_Fertigungsteile[],MATCH("Menge Kaufteil",tb_Fertigungsteile[#Headers],0),FALSE),1)*tb_BOM[[#This Row],[Anzahl]]</f>
        <v>5</v>
      </c>
      <c r="I47" s="31" t="str">
        <f>IF(tb_BOM[[#This Row],[Ist Fertigungsteil]],VLOOKUP(tb_BOM[[#This Row],[Artikelnummer]],tb_Fertigungsteile[],MATCH("Beschreibung Kaufteil",tb_Fertigungsteile[#Headers],0),FALSE),tb_BOM[[#This Row],[Beschreibung]])</f>
        <v>DIN 912 M3x10</v>
      </c>
    </row>
    <row r="48" spans="1:9" s="13" customFormat="1" x14ac:dyDescent="0.25">
      <c r="A48" s="13" t="s">
        <v>90</v>
      </c>
      <c r="B48" s="13" t="s">
        <v>231</v>
      </c>
      <c r="C48" s="16">
        <f>2*2</f>
        <v>4</v>
      </c>
      <c r="D4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A3,2</v>
      </c>
      <c r="E4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1.8079999999999999E-2</v>
      </c>
      <c r="F48" s="14" t="b">
        <f>OR(LEFT(tb_BOM[[#This Row],[Artikelnummer]],2)="FT",LEFT(tb_BOM[[#This Row],[Artikelnummer]],2)="DT")</f>
        <v>0</v>
      </c>
      <c r="G48" s="15" t="str">
        <f>IF(tb_BOM[[#This Row],[Ist Fertigungsteil]],VLOOKUP(tb_BOM[[#This Row],[Artikelnummer]],tb_Fertigungsteile[],MATCH("Artikelnummer Kaufteil",tb_Fertigungsteile[#Headers],0),FALSE),tb_BOM[[#This Row],[Artikelnummer]])</f>
        <v>KT-063</v>
      </c>
      <c r="H48" s="25">
        <f>IF(tb_BOM[[#This Row],[Ist Fertigungsteil]],VLOOKUP(tb_BOM[[#This Row],[Artikelnummer]],tb_Fertigungsteile[],MATCH("Menge Kaufteil",tb_Fertigungsteile[#Headers],0),FALSE),1)*tb_BOM[[#This Row],[Anzahl]]</f>
        <v>4</v>
      </c>
      <c r="I48" s="31" t="str">
        <f>IF(tb_BOM[[#This Row],[Ist Fertigungsteil]],VLOOKUP(tb_BOM[[#This Row],[Artikelnummer]],tb_Fertigungsteile[],MATCH("Beschreibung Kaufteil",tb_Fertigungsteile[#Headers],0),FALSE),tb_BOM[[#This Row],[Beschreibung]])</f>
        <v>Unterlegscheibe A3,2</v>
      </c>
    </row>
    <row r="49" spans="1:9" s="13" customFormat="1" x14ac:dyDescent="0.25">
      <c r="A49" s="13" t="s">
        <v>90</v>
      </c>
      <c r="B49" s="13" t="s">
        <v>210</v>
      </c>
      <c r="C49" s="13">
        <f>2+3</f>
        <v>5</v>
      </c>
      <c r="D4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M3</v>
      </c>
      <c r="E4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4.6399999999999997E-2</v>
      </c>
      <c r="F49" s="14" t="b">
        <f>OR(LEFT(tb_BOM[[#This Row],[Artikelnummer]],2)="FT",LEFT(tb_BOM[[#This Row],[Artikelnummer]],2)="DT")</f>
        <v>0</v>
      </c>
      <c r="G49" s="15" t="str">
        <f>IF(tb_BOM[[#This Row],[Ist Fertigungsteil]],VLOOKUP(tb_BOM[[#This Row],[Artikelnummer]],tb_Fertigungsteile[],MATCH("Artikelnummer Kaufteil",tb_Fertigungsteile[#Headers],0),FALSE),tb_BOM[[#This Row],[Artikelnummer]])</f>
        <v>KT-051</v>
      </c>
      <c r="H49" s="25">
        <f>IF(tb_BOM[[#This Row],[Ist Fertigungsteil]],VLOOKUP(tb_BOM[[#This Row],[Artikelnummer]],tb_Fertigungsteile[],MATCH("Menge Kaufteil",tb_Fertigungsteile[#Headers],0),FALSE),1)*tb_BOM[[#This Row],[Anzahl]]</f>
        <v>5</v>
      </c>
      <c r="I49" s="31" t="str">
        <f>IF(tb_BOM[[#This Row],[Ist Fertigungsteil]],VLOOKUP(tb_BOM[[#This Row],[Artikelnummer]],tb_Fertigungsteile[],MATCH("Beschreibung Kaufteil",tb_Fertigungsteile[#Headers],0),FALSE),tb_BOM[[#This Row],[Beschreibung]])</f>
        <v>Mutter M3</v>
      </c>
    </row>
    <row r="50" spans="1:9" s="13" customFormat="1" x14ac:dyDescent="0.25">
      <c r="A50" s="13" t="s">
        <v>90</v>
      </c>
      <c r="B50" s="16" t="s">
        <v>243</v>
      </c>
      <c r="C50" s="16">
        <v>2</v>
      </c>
      <c r="D5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M3x10</v>
      </c>
      <c r="E5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6.2800000000000009E-2</v>
      </c>
      <c r="F50" s="14" t="b">
        <f>OR(LEFT(tb_BOM[[#This Row],[Artikelnummer]],2)="FT",LEFT(tb_BOM[[#This Row],[Artikelnummer]],2)="DT")</f>
        <v>0</v>
      </c>
      <c r="G50" s="15" t="str">
        <f>IF(tb_BOM[[#This Row],[Ist Fertigungsteil]],VLOOKUP(tb_BOM[[#This Row],[Artikelnummer]],tb_Fertigungsteile[],MATCH("Artikelnummer Kaufteil",tb_Fertigungsteile[#Headers],0),FALSE),tb_BOM[[#This Row],[Artikelnummer]])</f>
        <v>KT-070</v>
      </c>
      <c r="H50" s="25">
        <f>IF(tb_BOM[[#This Row],[Ist Fertigungsteil]],VLOOKUP(tb_BOM[[#This Row],[Artikelnummer]],tb_Fertigungsteile[],MATCH("Menge Kaufteil",tb_Fertigungsteile[#Headers],0),FALSE),1)*tb_BOM[[#This Row],[Anzahl]]</f>
        <v>2</v>
      </c>
      <c r="I50" s="31" t="str">
        <f>IF(tb_BOM[[#This Row],[Ist Fertigungsteil]],VLOOKUP(tb_BOM[[#This Row],[Artikelnummer]],tb_Fertigungsteile[],MATCH("Beschreibung Kaufteil",tb_Fertigungsteile[#Headers],0),FALSE),tb_BOM[[#This Row],[Beschreibung]])</f>
        <v>DIN 7991 M3x10</v>
      </c>
    </row>
    <row r="51" spans="1:9" s="13" customFormat="1" x14ac:dyDescent="0.25">
      <c r="A51" s="13" t="s">
        <v>90</v>
      </c>
      <c r="B51" s="16" t="s">
        <v>233</v>
      </c>
      <c r="C51" s="16">
        <f>2+2</f>
        <v>4</v>
      </c>
      <c r="D5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M3x8</v>
      </c>
      <c r="E5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0.12279999999999999</v>
      </c>
      <c r="F51" s="14" t="b">
        <f>OR(LEFT(tb_BOM[[#This Row],[Artikelnummer]],2)="FT",LEFT(tb_BOM[[#This Row],[Artikelnummer]],2)="DT")</f>
        <v>0</v>
      </c>
      <c r="G51" s="15" t="str">
        <f>IF(tb_BOM[[#This Row],[Ist Fertigungsteil]],VLOOKUP(tb_BOM[[#This Row],[Artikelnummer]],tb_Fertigungsteile[],MATCH("Artikelnummer Kaufteil",tb_Fertigungsteile[#Headers],0),FALSE),tb_BOM[[#This Row],[Artikelnummer]])</f>
        <v>KT-064</v>
      </c>
      <c r="H51" s="25">
        <f>IF(tb_BOM[[#This Row],[Ist Fertigungsteil]],VLOOKUP(tb_BOM[[#This Row],[Artikelnummer]],tb_Fertigungsteile[],MATCH("Menge Kaufteil",tb_Fertigungsteile[#Headers],0),FALSE),1)*tb_BOM[[#This Row],[Anzahl]]</f>
        <v>4</v>
      </c>
      <c r="I51" s="31" t="str">
        <f>IF(tb_BOM[[#This Row],[Ist Fertigungsteil]],VLOOKUP(tb_BOM[[#This Row],[Artikelnummer]],tb_Fertigungsteile[],MATCH("Beschreibung Kaufteil",tb_Fertigungsteile[#Headers],0),FALSE),tb_BOM[[#This Row],[Beschreibung]])</f>
        <v>DIN 7991 M3x8</v>
      </c>
    </row>
    <row r="52" spans="1:9" s="13" customFormat="1" x14ac:dyDescent="0.25">
      <c r="A52" s="13" t="s">
        <v>90</v>
      </c>
      <c r="B52" s="13" t="s">
        <v>218</v>
      </c>
      <c r="C52" s="13">
        <v>2</v>
      </c>
      <c r="D5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M3x6</v>
      </c>
      <c r="E5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0.08</v>
      </c>
      <c r="F52" s="14" t="b">
        <f>OR(LEFT(tb_BOM[[#This Row],[Artikelnummer]],2)="FT",LEFT(tb_BOM[[#This Row],[Artikelnummer]],2)="DT")</f>
        <v>0</v>
      </c>
      <c r="G52" s="15" t="str">
        <f>IF(tb_BOM[[#This Row],[Ist Fertigungsteil]],VLOOKUP(tb_BOM[[#This Row],[Artikelnummer]],tb_Fertigungsteile[],MATCH("Artikelnummer Kaufteil",tb_Fertigungsteile[#Headers],0),FALSE),tb_BOM[[#This Row],[Artikelnummer]])</f>
        <v>KT-056</v>
      </c>
      <c r="H52" s="25">
        <f>IF(tb_BOM[[#This Row],[Ist Fertigungsteil]],VLOOKUP(tb_BOM[[#This Row],[Artikelnummer]],tb_Fertigungsteile[],MATCH("Menge Kaufteil",tb_Fertigungsteile[#Headers],0),FALSE),1)*tb_BOM[[#This Row],[Anzahl]]</f>
        <v>2</v>
      </c>
      <c r="I52" s="31" t="str">
        <f>IF(tb_BOM[[#This Row],[Ist Fertigungsteil]],VLOOKUP(tb_BOM[[#This Row],[Artikelnummer]],tb_Fertigungsteile[],MATCH("Beschreibung Kaufteil",tb_Fertigungsteile[#Headers],0),FALSE),tb_BOM[[#This Row],[Beschreibung]])</f>
        <v>DIN 912 M3x6</v>
      </c>
    </row>
    <row r="53" spans="1:9" s="13" customFormat="1" x14ac:dyDescent="0.25">
      <c r="A53" s="13" t="s">
        <v>90</v>
      </c>
      <c r="B53" s="16" t="s">
        <v>234</v>
      </c>
      <c r="C53" s="16">
        <v>3</v>
      </c>
      <c r="D5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M4x18</v>
      </c>
      <c r="E5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8.6400000000000005E-2</v>
      </c>
      <c r="F53" s="14" t="b">
        <f>OR(LEFT(tb_BOM[[#This Row],[Artikelnummer]],2)="FT",LEFT(tb_BOM[[#This Row],[Artikelnummer]],2)="DT")</f>
        <v>0</v>
      </c>
      <c r="G53" s="15" t="str">
        <f>IF(tb_BOM[[#This Row],[Ist Fertigungsteil]],VLOOKUP(tb_BOM[[#This Row],[Artikelnummer]],tb_Fertigungsteile[],MATCH("Artikelnummer Kaufteil",tb_Fertigungsteile[#Headers],0),FALSE),tb_BOM[[#This Row],[Artikelnummer]])</f>
        <v>KT-065</v>
      </c>
      <c r="H53" s="25">
        <f>IF(tb_BOM[[#This Row],[Ist Fertigungsteil]],VLOOKUP(tb_BOM[[#This Row],[Artikelnummer]],tb_Fertigungsteile[],MATCH("Menge Kaufteil",tb_Fertigungsteile[#Headers],0),FALSE),1)*tb_BOM[[#This Row],[Anzahl]]</f>
        <v>3</v>
      </c>
      <c r="I53" s="31" t="str">
        <f>IF(tb_BOM[[#This Row],[Ist Fertigungsteil]],VLOOKUP(tb_BOM[[#This Row],[Artikelnummer]],tb_Fertigungsteile[],MATCH("Beschreibung Kaufteil",tb_Fertigungsteile[#Headers],0),FALSE),tb_BOM[[#This Row],[Beschreibung]])</f>
        <v>DIN 7991 M4x18</v>
      </c>
    </row>
    <row r="54" spans="1:9" s="13" customFormat="1" x14ac:dyDescent="0.25">
      <c r="A54" s="13" t="s">
        <v>90</v>
      </c>
      <c r="B54" s="13" t="s">
        <v>235</v>
      </c>
      <c r="C54" s="13">
        <v>1</v>
      </c>
      <c r="D5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M4x12</v>
      </c>
      <c r="E5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2.1780000000000001E-2</v>
      </c>
      <c r="F54" s="14" t="b">
        <f>OR(LEFT(tb_BOM[[#This Row],[Artikelnummer]],2)="FT",LEFT(tb_BOM[[#This Row],[Artikelnummer]],2)="DT")</f>
        <v>0</v>
      </c>
      <c r="G54" s="15" t="str">
        <f>IF(tb_BOM[[#This Row],[Ist Fertigungsteil]],VLOOKUP(tb_BOM[[#This Row],[Artikelnummer]],tb_Fertigungsteile[],MATCH("Artikelnummer Kaufteil",tb_Fertigungsteile[#Headers],0),FALSE),tb_BOM[[#This Row],[Artikelnummer]])</f>
        <v>KT-066</v>
      </c>
      <c r="H54" s="25">
        <f>IF(tb_BOM[[#This Row],[Ist Fertigungsteil]],VLOOKUP(tb_BOM[[#This Row],[Artikelnummer]],tb_Fertigungsteile[],MATCH("Menge Kaufteil",tb_Fertigungsteile[#Headers],0),FALSE),1)*tb_BOM[[#This Row],[Anzahl]]</f>
        <v>1</v>
      </c>
      <c r="I54" s="31" t="str">
        <f>IF(tb_BOM[[#This Row],[Ist Fertigungsteil]],VLOOKUP(tb_BOM[[#This Row],[Artikelnummer]],tb_Fertigungsteile[],MATCH("Beschreibung Kaufteil",tb_Fertigungsteile[#Headers],0),FALSE),tb_BOM[[#This Row],[Beschreibung]])</f>
        <v>DIN 7991 M4x12</v>
      </c>
    </row>
    <row r="55" spans="1:9" s="13" customFormat="1" x14ac:dyDescent="0.25">
      <c r="A55" s="13" t="s">
        <v>90</v>
      </c>
      <c r="B55" s="16" t="s">
        <v>239</v>
      </c>
      <c r="C55" s="13">
        <v>2</v>
      </c>
      <c r="D5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Nutenstein M3</v>
      </c>
      <c r="E5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0.3</v>
      </c>
      <c r="F55" s="14" t="b">
        <f>OR(LEFT(tb_BOM[[#This Row],[Artikelnummer]],2)="FT",LEFT(tb_BOM[[#This Row],[Artikelnummer]],2)="DT")</f>
        <v>0</v>
      </c>
      <c r="G55" s="15" t="str">
        <f>IF(tb_BOM[[#This Row],[Ist Fertigungsteil]],VLOOKUP(tb_BOM[[#This Row],[Artikelnummer]],tb_Fertigungsteile[],MATCH("Artikelnummer Kaufteil",tb_Fertigungsteile[#Headers],0),FALSE),tb_BOM[[#This Row],[Artikelnummer]])</f>
        <v>KT-067</v>
      </c>
      <c r="H55" s="25">
        <f>IF(tb_BOM[[#This Row],[Ist Fertigungsteil]],VLOOKUP(tb_BOM[[#This Row],[Artikelnummer]],tb_Fertigungsteile[],MATCH("Menge Kaufteil",tb_Fertigungsteile[#Headers],0),FALSE),1)*tb_BOM[[#This Row],[Anzahl]]</f>
        <v>2</v>
      </c>
      <c r="I55" s="31" t="str">
        <f>IF(tb_BOM[[#This Row],[Ist Fertigungsteil]],VLOOKUP(tb_BOM[[#This Row],[Artikelnummer]],tb_Fertigungsteile[],MATCH("Beschreibung Kaufteil",tb_Fertigungsteile[#Headers],0),FALSE),tb_BOM[[#This Row],[Beschreibung]])</f>
        <v>Nutenstein M3</v>
      </c>
    </row>
    <row r="56" spans="1:9" s="13" customFormat="1" x14ac:dyDescent="0.25">
      <c r="A56" s="13" t="s">
        <v>173</v>
      </c>
      <c r="B56" s="13" t="s">
        <v>169</v>
      </c>
      <c r="C56" s="13">
        <v>1</v>
      </c>
      <c r="D5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Displayhalter</v>
      </c>
      <c r="E5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56" s="14" t="b">
        <f>OR(LEFT(tb_BOM[[#This Row],[Artikelnummer]],2)="FT",LEFT(tb_BOM[[#This Row],[Artikelnummer]],2)="DT")</f>
        <v>1</v>
      </c>
      <c r="G56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56" s="25">
        <f>IF(tb_BOM[[#This Row],[Ist Fertigungsteil]],VLOOKUP(tb_BOM[[#This Row],[Artikelnummer]],tb_Fertigungsteile[],MATCH("Menge Kaufteil",tb_Fertigungsteile[#Headers],0),FALSE),1)*tb_BOM[[#This Row],[Anzahl]]</f>
        <v>0</v>
      </c>
      <c r="I56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57" spans="1:9" s="13" customFormat="1" x14ac:dyDescent="0.25">
      <c r="A57" s="13" t="s">
        <v>173</v>
      </c>
      <c r="B57" s="13" t="s">
        <v>171</v>
      </c>
      <c r="C57" s="13">
        <v>1</v>
      </c>
      <c r="D5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Display Standfuß</v>
      </c>
      <c r="E5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57" s="14" t="b">
        <f>OR(LEFT(tb_BOM[[#This Row],[Artikelnummer]],2)="FT",LEFT(tb_BOM[[#This Row],[Artikelnummer]],2)="DT")</f>
        <v>1</v>
      </c>
      <c r="G57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57" s="25">
        <f>IF(tb_BOM[[#This Row],[Ist Fertigungsteil]],VLOOKUP(tb_BOM[[#This Row],[Artikelnummer]],tb_Fertigungsteile[],MATCH("Menge Kaufteil",tb_Fertigungsteile[#Headers],0),FALSE),1)*tb_BOM[[#This Row],[Anzahl]]</f>
        <v>0</v>
      </c>
      <c r="I57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58" spans="1:9" s="13" customFormat="1" x14ac:dyDescent="0.25">
      <c r="A58" s="13" t="s">
        <v>173</v>
      </c>
      <c r="B58" s="13" t="s">
        <v>154</v>
      </c>
      <c r="C58" s="13">
        <v>1</v>
      </c>
      <c r="D5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Raspberry Pi</v>
      </c>
      <c r="E5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39.19</v>
      </c>
      <c r="F58" s="14" t="b">
        <f>OR(LEFT(tb_BOM[[#This Row],[Artikelnummer]],2)="FT",LEFT(tb_BOM[[#This Row],[Artikelnummer]],2)="DT")</f>
        <v>0</v>
      </c>
      <c r="G58" s="15" t="str">
        <f>IF(tb_BOM[[#This Row],[Ist Fertigungsteil]],VLOOKUP(tb_BOM[[#This Row],[Artikelnummer]],tb_Fertigungsteile[],MATCH("Artikelnummer Kaufteil",tb_Fertigungsteile[#Headers],0),FALSE),tb_BOM[[#This Row],[Artikelnummer]])</f>
        <v>KT-022</v>
      </c>
      <c r="H58" s="25">
        <f>IF(tb_BOM[[#This Row],[Ist Fertigungsteil]],VLOOKUP(tb_BOM[[#This Row],[Artikelnummer]],tb_Fertigungsteile[],MATCH("Menge Kaufteil",tb_Fertigungsteile[#Headers],0),FALSE),1)*tb_BOM[[#This Row],[Anzahl]]</f>
        <v>1</v>
      </c>
      <c r="I58" s="31" t="str">
        <f>IF(tb_BOM[[#This Row],[Ist Fertigungsteil]],VLOOKUP(tb_BOM[[#This Row],[Artikelnummer]],tb_Fertigungsteile[],MATCH("Beschreibung Kaufteil",tb_Fertigungsteile[#Headers],0),FALSE),tb_BOM[[#This Row],[Beschreibung]])</f>
        <v>Raspberry Pi</v>
      </c>
    </row>
    <row r="59" spans="1:9" s="13" customFormat="1" x14ac:dyDescent="0.25">
      <c r="A59" s="13" t="s">
        <v>173</v>
      </c>
      <c r="B59" s="13" t="s">
        <v>158</v>
      </c>
      <c r="C59" s="13">
        <v>1</v>
      </c>
      <c r="D5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Touchscreen</v>
      </c>
      <c r="E5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71.989999999999995</v>
      </c>
      <c r="F59" s="14" t="b">
        <f>OR(LEFT(tb_BOM[[#This Row],[Artikelnummer]],2)="FT",LEFT(tb_BOM[[#This Row],[Artikelnummer]],2)="DT")</f>
        <v>0</v>
      </c>
      <c r="G59" s="15" t="str">
        <f>IF(tb_BOM[[#This Row],[Ist Fertigungsteil]],VLOOKUP(tb_BOM[[#This Row],[Artikelnummer]],tb_Fertigungsteile[],MATCH("Artikelnummer Kaufteil",tb_Fertigungsteile[#Headers],0),FALSE),tb_BOM[[#This Row],[Artikelnummer]])</f>
        <v>KT-023</v>
      </c>
      <c r="H59" s="25">
        <f>IF(tb_BOM[[#This Row],[Ist Fertigungsteil]],VLOOKUP(tb_BOM[[#This Row],[Artikelnummer]],tb_Fertigungsteile[],MATCH("Menge Kaufteil",tb_Fertigungsteile[#Headers],0),FALSE),1)*tb_BOM[[#This Row],[Anzahl]]</f>
        <v>1</v>
      </c>
      <c r="I59" s="31" t="str">
        <f>IF(tb_BOM[[#This Row],[Ist Fertigungsteil]],VLOOKUP(tb_BOM[[#This Row],[Artikelnummer]],tb_Fertigungsteile[],MATCH("Beschreibung Kaufteil",tb_Fertigungsteile[#Headers],0),FALSE),tb_BOM[[#This Row],[Beschreibung]])</f>
        <v>Touchscreen</v>
      </c>
    </row>
    <row r="60" spans="1:9" s="13" customFormat="1" x14ac:dyDescent="0.25">
      <c r="A60" s="13" t="s">
        <v>173</v>
      </c>
      <c r="B60" s="13" t="s">
        <v>163</v>
      </c>
      <c r="C60" s="13">
        <v>1</v>
      </c>
      <c r="D6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Netzteil</v>
      </c>
      <c r="E6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7.99</v>
      </c>
      <c r="F60" s="14" t="b">
        <f>OR(LEFT(tb_BOM[[#This Row],[Artikelnummer]],2)="FT",LEFT(tb_BOM[[#This Row],[Artikelnummer]],2)="DT")</f>
        <v>0</v>
      </c>
      <c r="G60" s="15" t="str">
        <f>IF(tb_BOM[[#This Row],[Ist Fertigungsteil]],VLOOKUP(tb_BOM[[#This Row],[Artikelnummer]],tb_Fertigungsteile[],MATCH("Artikelnummer Kaufteil",tb_Fertigungsteile[#Headers],0),FALSE),tb_BOM[[#This Row],[Artikelnummer]])</f>
        <v>KT-024</v>
      </c>
      <c r="H60" s="25">
        <f>IF(tb_BOM[[#This Row],[Ist Fertigungsteil]],VLOOKUP(tb_BOM[[#This Row],[Artikelnummer]],tb_Fertigungsteile[],MATCH("Menge Kaufteil",tb_Fertigungsteile[#Headers],0),FALSE),1)*tb_BOM[[#This Row],[Anzahl]]</f>
        <v>1</v>
      </c>
      <c r="I60" s="31" t="str">
        <f>IF(tb_BOM[[#This Row],[Ist Fertigungsteil]],VLOOKUP(tb_BOM[[#This Row],[Artikelnummer]],tb_Fertigungsteile[],MATCH("Beschreibung Kaufteil",tb_Fertigungsteile[#Headers],0),FALSE),tb_BOM[[#This Row],[Beschreibung]])</f>
        <v>Netzteil</v>
      </c>
    </row>
    <row r="61" spans="1:9" s="13" customFormat="1" x14ac:dyDescent="0.25">
      <c r="A61" s="13" t="s">
        <v>173</v>
      </c>
      <c r="B61" s="13" t="s">
        <v>183</v>
      </c>
      <c r="C61" s="13">
        <v>1</v>
      </c>
      <c r="D6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SD-Karte</v>
      </c>
      <c r="E6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7.3</v>
      </c>
      <c r="F61" s="14" t="b">
        <f>OR(LEFT(tb_BOM[[#This Row],[Artikelnummer]],2)="FT",LEFT(tb_BOM[[#This Row],[Artikelnummer]],2)="DT")</f>
        <v>0</v>
      </c>
      <c r="G61" s="15" t="str">
        <f>IF(tb_BOM[[#This Row],[Ist Fertigungsteil]],VLOOKUP(tb_BOM[[#This Row],[Artikelnummer]],tb_Fertigungsteile[],MATCH("Artikelnummer Kaufteil",tb_Fertigungsteile[#Headers],0),FALSE),tb_BOM[[#This Row],[Artikelnummer]])</f>
        <v>KT-028</v>
      </c>
      <c r="H61" s="25">
        <f>IF(tb_BOM[[#This Row],[Ist Fertigungsteil]],VLOOKUP(tb_BOM[[#This Row],[Artikelnummer]],tb_Fertigungsteile[],MATCH("Menge Kaufteil",tb_Fertigungsteile[#Headers],0),FALSE),1)*tb_BOM[[#This Row],[Anzahl]]</f>
        <v>1</v>
      </c>
      <c r="I61" s="31" t="str">
        <f>IF(tb_BOM[[#This Row],[Ist Fertigungsteil]],VLOOKUP(tb_BOM[[#This Row],[Artikelnummer]],tb_Fertigungsteile[],MATCH("Beschreibung Kaufteil",tb_Fertigungsteile[#Headers],0),FALSE),tb_BOM[[#This Row],[Beschreibung]])</f>
        <v>SD-Karte</v>
      </c>
    </row>
    <row r="62" spans="1:9" s="13" customFormat="1" x14ac:dyDescent="0.25">
      <c r="A62" s="13" t="s">
        <v>4</v>
      </c>
      <c r="B62" s="13" t="s">
        <v>39</v>
      </c>
      <c r="C62" s="13">
        <v>12</v>
      </c>
      <c r="D6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Pumpe</v>
      </c>
      <c r="E6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48</v>
      </c>
      <c r="F62" s="14" t="b">
        <f>OR(LEFT(tb_BOM[[#This Row],[Artikelnummer]],2)="FT",LEFT(tb_BOM[[#This Row],[Artikelnummer]],2)="DT")</f>
        <v>0</v>
      </c>
      <c r="G62" s="15" t="str">
        <f>IF(tb_BOM[[#This Row],[Ist Fertigungsteil]],VLOOKUP(tb_BOM[[#This Row],[Artikelnummer]],tb_Fertigungsteile[],MATCH("Artikelnummer Kaufteil",tb_Fertigungsteile[#Headers],0),FALSE),tb_BOM[[#This Row],[Artikelnummer]])</f>
        <v>KT-001</v>
      </c>
      <c r="H62" s="25">
        <f>IF(tb_BOM[[#This Row],[Ist Fertigungsteil]],VLOOKUP(tb_BOM[[#This Row],[Artikelnummer]],tb_Fertigungsteile[],MATCH("Menge Kaufteil",tb_Fertigungsteile[#Headers],0),FALSE),1)*tb_BOM[[#This Row],[Anzahl]]</f>
        <v>12</v>
      </c>
      <c r="I62" s="31" t="str">
        <f>IF(tb_BOM[[#This Row],[Ist Fertigungsteil]],VLOOKUP(tb_BOM[[#This Row],[Artikelnummer]],tb_Fertigungsteile[],MATCH("Beschreibung Kaufteil",tb_Fertigungsteile[#Headers],0),FALSE),tb_BOM[[#This Row],[Beschreibung]])</f>
        <v>Pumpe</v>
      </c>
    </row>
    <row r="63" spans="1:9" s="13" customFormat="1" x14ac:dyDescent="0.25">
      <c r="A63" s="13" t="s">
        <v>4</v>
      </c>
      <c r="B63" s="13" t="s">
        <v>41</v>
      </c>
      <c r="C63" s="13">
        <f>12*0.3</f>
        <v>3.5999999999999996</v>
      </c>
      <c r="D6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Schlauch</v>
      </c>
      <c r="E6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5.3208000000000002</v>
      </c>
      <c r="F63" s="14" t="b">
        <f>OR(LEFT(tb_BOM[[#This Row],[Artikelnummer]],2)="FT",LEFT(tb_BOM[[#This Row],[Artikelnummer]],2)="DT")</f>
        <v>0</v>
      </c>
      <c r="G63" s="15" t="str">
        <f>IF(tb_BOM[[#This Row],[Ist Fertigungsteil]],VLOOKUP(tb_BOM[[#This Row],[Artikelnummer]],tb_Fertigungsteile[],MATCH("Artikelnummer Kaufteil",tb_Fertigungsteile[#Headers],0),FALSE),tb_BOM[[#This Row],[Artikelnummer]])</f>
        <v>KT-003</v>
      </c>
      <c r="H63" s="25">
        <f>IF(tb_BOM[[#This Row],[Ist Fertigungsteil]],VLOOKUP(tb_BOM[[#This Row],[Artikelnummer]],tb_Fertigungsteile[],MATCH("Menge Kaufteil",tb_Fertigungsteile[#Headers],0),FALSE),1)*tb_BOM[[#This Row],[Anzahl]]</f>
        <v>3.5999999999999996</v>
      </c>
      <c r="I63" s="31" t="str">
        <f>IF(tb_BOM[[#This Row],[Ist Fertigungsteil]],VLOOKUP(tb_BOM[[#This Row],[Artikelnummer]],tb_Fertigungsteile[],MATCH("Beschreibung Kaufteil",tb_Fertigungsteile[#Headers],0),FALSE),tb_BOM[[#This Row],[Beschreibung]])</f>
        <v>Schlauch</v>
      </c>
    </row>
    <row r="64" spans="1:9" s="13" customFormat="1" x14ac:dyDescent="0.25">
      <c r="A64" s="13" t="s">
        <v>4</v>
      </c>
      <c r="B64" s="13" t="s">
        <v>78</v>
      </c>
      <c r="C64" s="13">
        <v>12</v>
      </c>
      <c r="D6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Klemme Pumpenhalterung</v>
      </c>
      <c r="E6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7.1975999999999996</v>
      </c>
      <c r="F64" s="14" t="b">
        <f>OR(LEFT(tb_BOM[[#This Row],[Artikelnummer]],2)="FT",LEFT(tb_BOM[[#This Row],[Artikelnummer]],2)="DT")</f>
        <v>1</v>
      </c>
      <c r="G64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64" s="25">
        <f>IF(tb_BOM[[#This Row],[Ist Fertigungsteil]],VLOOKUP(tb_BOM[[#This Row],[Artikelnummer]],tb_Fertigungsteile[],MATCH("Menge Kaufteil",tb_Fertigungsteile[#Headers],0),FALSE),1)*tb_BOM[[#This Row],[Anzahl]]</f>
        <v>0.24</v>
      </c>
      <c r="I64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65" spans="1:14" s="13" customFormat="1" x14ac:dyDescent="0.25">
      <c r="A65" s="13" t="s">
        <v>4</v>
      </c>
      <c r="B65" s="13" t="s">
        <v>79</v>
      </c>
      <c r="C65" s="13">
        <v>12</v>
      </c>
      <c r="D6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Pumpenhalterung</v>
      </c>
      <c r="E6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4.6784399999999993</v>
      </c>
      <c r="F65" s="14" t="b">
        <f>OR(LEFT(tb_BOM[[#This Row],[Artikelnummer]],2)="FT",LEFT(tb_BOM[[#This Row],[Artikelnummer]],2)="DT")</f>
        <v>1</v>
      </c>
      <c r="G65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65" s="25">
        <f>IF(tb_BOM[[#This Row],[Ist Fertigungsteil]],VLOOKUP(tb_BOM[[#This Row],[Artikelnummer]],tb_Fertigungsteile[],MATCH("Menge Kaufteil",tb_Fertigungsteile[#Headers],0),FALSE),1)*tb_BOM[[#This Row],[Anzahl]]</f>
        <v>0.156</v>
      </c>
      <c r="I65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66" spans="1:14" s="13" customFormat="1" x14ac:dyDescent="0.25">
      <c r="A66" s="13" t="s">
        <v>4</v>
      </c>
      <c r="B66" s="13" t="s">
        <v>208</v>
      </c>
      <c r="C66" s="13">
        <f>2*12</f>
        <v>24</v>
      </c>
      <c r="D6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M3x30</v>
      </c>
      <c r="E6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1.6800000000000002</v>
      </c>
      <c r="F66" s="14" t="b">
        <f>OR(LEFT(tb_BOM[[#This Row],[Artikelnummer]],2)="FT",LEFT(tb_BOM[[#This Row],[Artikelnummer]],2)="DT")</f>
        <v>0</v>
      </c>
      <c r="G66" s="15" t="str">
        <f>IF(tb_BOM[[#This Row],[Ist Fertigungsteil]],VLOOKUP(tb_BOM[[#This Row],[Artikelnummer]],tb_Fertigungsteile[],MATCH("Artikelnummer Kaufteil",tb_Fertigungsteile[#Headers],0),FALSE),tb_BOM[[#This Row],[Artikelnummer]])</f>
        <v>KT-050</v>
      </c>
      <c r="H66" s="25">
        <f>IF(tb_BOM[[#This Row],[Ist Fertigungsteil]],VLOOKUP(tb_BOM[[#This Row],[Artikelnummer]],tb_Fertigungsteile[],MATCH("Menge Kaufteil",tb_Fertigungsteile[#Headers],0),FALSE),1)*tb_BOM[[#This Row],[Anzahl]]</f>
        <v>24</v>
      </c>
      <c r="I66" s="31" t="str">
        <f>IF(tb_BOM[[#This Row],[Ist Fertigungsteil]],VLOOKUP(tb_BOM[[#This Row],[Artikelnummer]],tb_Fertigungsteile[],MATCH("Beschreibung Kaufteil",tb_Fertigungsteile[#Headers],0),FALSE),tb_BOM[[#This Row],[Beschreibung]])</f>
        <v>DIN 912 M3x30</v>
      </c>
    </row>
    <row r="67" spans="1:14" s="13" customFormat="1" x14ac:dyDescent="0.25">
      <c r="A67" s="13" t="s">
        <v>4</v>
      </c>
      <c r="B67" s="13" t="s">
        <v>210</v>
      </c>
      <c r="C67" s="13">
        <f>3*12</f>
        <v>36</v>
      </c>
      <c r="D6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M3</v>
      </c>
      <c r="E6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0.33407999999999999</v>
      </c>
      <c r="F67" s="14" t="b">
        <f>OR(LEFT(tb_BOM[[#This Row],[Artikelnummer]],2)="FT",LEFT(tb_BOM[[#This Row],[Artikelnummer]],2)="DT")</f>
        <v>0</v>
      </c>
      <c r="G67" s="15" t="str">
        <f>IF(tb_BOM[[#This Row],[Ist Fertigungsteil]],VLOOKUP(tb_BOM[[#This Row],[Artikelnummer]],tb_Fertigungsteile[],MATCH("Artikelnummer Kaufteil",tb_Fertigungsteile[#Headers],0),FALSE),tb_BOM[[#This Row],[Artikelnummer]])</f>
        <v>KT-051</v>
      </c>
      <c r="H67" s="25">
        <f>IF(tb_BOM[[#This Row],[Ist Fertigungsteil]],VLOOKUP(tb_BOM[[#This Row],[Artikelnummer]],tb_Fertigungsteile[],MATCH("Menge Kaufteil",tb_Fertigungsteile[#Headers],0),FALSE),1)*tb_BOM[[#This Row],[Anzahl]]</f>
        <v>36</v>
      </c>
      <c r="I67" s="31" t="str">
        <f>IF(tb_BOM[[#This Row],[Ist Fertigungsteil]],VLOOKUP(tb_BOM[[#This Row],[Artikelnummer]],tb_Fertigungsteile[],MATCH("Beschreibung Kaufteil",tb_Fertigungsteile[#Headers],0),FALSE),tb_BOM[[#This Row],[Beschreibung]])</f>
        <v>Mutter M3</v>
      </c>
    </row>
    <row r="68" spans="1:14" s="13" customFormat="1" x14ac:dyDescent="0.25">
      <c r="A68" s="13" t="s">
        <v>4</v>
      </c>
      <c r="B68" s="13" t="s">
        <v>211</v>
      </c>
      <c r="C68" s="13">
        <f>2*12</f>
        <v>24</v>
      </c>
      <c r="D6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M4x14</v>
      </c>
      <c r="E6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0.99983999999999984</v>
      </c>
      <c r="F68" s="14" t="b">
        <f>OR(LEFT(tb_BOM[[#This Row],[Artikelnummer]],2)="FT",LEFT(tb_BOM[[#This Row],[Artikelnummer]],2)="DT")</f>
        <v>0</v>
      </c>
      <c r="G68" s="15" t="str">
        <f>IF(tb_BOM[[#This Row],[Ist Fertigungsteil]],VLOOKUP(tb_BOM[[#This Row],[Artikelnummer]],tb_Fertigungsteile[],MATCH("Artikelnummer Kaufteil",tb_Fertigungsteile[#Headers],0),FALSE),tb_BOM[[#This Row],[Artikelnummer]])</f>
        <v>KT-052</v>
      </c>
      <c r="H68" s="25">
        <f>IF(tb_BOM[[#This Row],[Ist Fertigungsteil]],VLOOKUP(tb_BOM[[#This Row],[Artikelnummer]],tb_Fertigungsteile[],MATCH("Menge Kaufteil",tb_Fertigungsteile[#Headers],0),FALSE),1)*tb_BOM[[#This Row],[Anzahl]]</f>
        <v>24</v>
      </c>
      <c r="I68" s="31" t="str">
        <f>IF(tb_BOM[[#This Row],[Ist Fertigungsteil]],VLOOKUP(tb_BOM[[#This Row],[Artikelnummer]],tb_Fertigungsteile[],MATCH("Beschreibung Kaufteil",tb_Fertigungsteile[#Headers],0),FALSE),tb_BOM[[#This Row],[Beschreibung]])</f>
        <v>DIN 912 M4x14</v>
      </c>
    </row>
    <row r="69" spans="1:14" s="13" customFormat="1" x14ac:dyDescent="0.25">
      <c r="A69" s="13" t="s">
        <v>4</v>
      </c>
      <c r="B69" s="13" t="s">
        <v>212</v>
      </c>
      <c r="C69" s="13">
        <f>2*12</f>
        <v>24</v>
      </c>
      <c r="D6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A4,3</v>
      </c>
      <c r="E6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0.13128000000000001</v>
      </c>
      <c r="F69" s="14" t="b">
        <f>OR(LEFT(tb_BOM[[#This Row],[Artikelnummer]],2)="FT",LEFT(tb_BOM[[#This Row],[Artikelnummer]],2)="DT")</f>
        <v>0</v>
      </c>
      <c r="G69" s="15" t="str">
        <f>IF(tb_BOM[[#This Row],[Ist Fertigungsteil]],VLOOKUP(tb_BOM[[#This Row],[Artikelnummer]],tb_Fertigungsteile[],MATCH("Artikelnummer Kaufteil",tb_Fertigungsteile[#Headers],0),FALSE),tb_BOM[[#This Row],[Artikelnummer]])</f>
        <v>KT-053</v>
      </c>
      <c r="H69" s="25">
        <f>IF(tb_BOM[[#This Row],[Ist Fertigungsteil]],VLOOKUP(tb_BOM[[#This Row],[Artikelnummer]],tb_Fertigungsteile[],MATCH("Menge Kaufteil",tb_Fertigungsteile[#Headers],0),FALSE),1)*tb_BOM[[#This Row],[Anzahl]]</f>
        <v>24</v>
      </c>
      <c r="I69" s="31" t="str">
        <f>IF(tb_BOM[[#This Row],[Ist Fertigungsteil]],VLOOKUP(tb_BOM[[#This Row],[Artikelnummer]],tb_Fertigungsteile[],MATCH("Beschreibung Kaufteil",tb_Fertigungsteile[#Headers],0),FALSE),tb_BOM[[#This Row],[Beschreibung]])</f>
        <v>Unterlegscheibe A4,3</v>
      </c>
    </row>
    <row r="70" spans="1:14" s="13" customFormat="1" x14ac:dyDescent="0.25">
      <c r="A70" s="13" t="s">
        <v>4</v>
      </c>
      <c r="B70" s="13" t="s">
        <v>217</v>
      </c>
      <c r="C70" s="13">
        <f>2*12</f>
        <v>24</v>
      </c>
      <c r="D7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Hammerkopf Mutter M4</v>
      </c>
      <c r="E7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1.6800000000000002</v>
      </c>
      <c r="F70" s="14" t="b">
        <f>OR(LEFT(tb_BOM[[#This Row],[Artikelnummer]],2)="FT",LEFT(tb_BOM[[#This Row],[Artikelnummer]],2)="DT")</f>
        <v>0</v>
      </c>
      <c r="G70" s="15" t="str">
        <f>IF(tb_BOM[[#This Row],[Ist Fertigungsteil]],VLOOKUP(tb_BOM[[#This Row],[Artikelnummer]],tb_Fertigungsteile[],MATCH("Artikelnummer Kaufteil",tb_Fertigungsteile[#Headers],0),FALSE),tb_BOM[[#This Row],[Artikelnummer]])</f>
        <v>KT-055</v>
      </c>
      <c r="H70" s="25">
        <f>IF(tb_BOM[[#This Row],[Ist Fertigungsteil]],VLOOKUP(tb_BOM[[#This Row],[Artikelnummer]],tb_Fertigungsteile[],MATCH("Menge Kaufteil",tb_Fertigungsteile[#Headers],0),FALSE),1)*tb_BOM[[#This Row],[Anzahl]]</f>
        <v>24</v>
      </c>
      <c r="I70" s="31" t="str">
        <f>IF(tb_BOM[[#This Row],[Ist Fertigungsteil]],VLOOKUP(tb_BOM[[#This Row],[Artikelnummer]],tb_Fertigungsteile[],MATCH("Beschreibung Kaufteil",tb_Fertigungsteile[#Headers],0),FALSE),tb_BOM[[#This Row],[Beschreibung]])</f>
        <v>Hammerkopf Mutter M4</v>
      </c>
    </row>
    <row r="71" spans="1:14" s="13" customFormat="1" x14ac:dyDescent="0.25">
      <c r="A71" s="13" t="s">
        <v>4</v>
      </c>
      <c r="B71" s="13" t="s">
        <v>218</v>
      </c>
      <c r="C71" s="13">
        <v>12</v>
      </c>
      <c r="D7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M3x6</v>
      </c>
      <c r="E7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0.48</v>
      </c>
      <c r="F71" s="14" t="b">
        <f>OR(LEFT(tb_BOM[[#This Row],[Artikelnummer]],2)="FT",LEFT(tb_BOM[[#This Row],[Artikelnummer]],2)="DT")</f>
        <v>0</v>
      </c>
      <c r="G71" s="15" t="str">
        <f>IF(tb_BOM[[#This Row],[Ist Fertigungsteil]],VLOOKUP(tb_BOM[[#This Row],[Artikelnummer]],tb_Fertigungsteile[],MATCH("Artikelnummer Kaufteil",tb_Fertigungsteile[#Headers],0),FALSE),tb_BOM[[#This Row],[Artikelnummer]])</f>
        <v>KT-056</v>
      </c>
      <c r="H71" s="25">
        <f>IF(tb_BOM[[#This Row],[Ist Fertigungsteil]],VLOOKUP(tb_BOM[[#This Row],[Artikelnummer]],tb_Fertigungsteile[],MATCH("Menge Kaufteil",tb_Fertigungsteile[#Headers],0),FALSE),1)*tb_BOM[[#This Row],[Anzahl]]</f>
        <v>12</v>
      </c>
      <c r="I71" s="31" t="str">
        <f>IF(tb_BOM[[#This Row],[Ist Fertigungsteil]],VLOOKUP(tb_BOM[[#This Row],[Artikelnummer]],tb_Fertigungsteile[],MATCH("Beschreibung Kaufteil",tb_Fertigungsteile[#Headers],0),FALSE),tb_BOM[[#This Row],[Beschreibung]])</f>
        <v>DIN 912 M3x6</v>
      </c>
    </row>
    <row r="72" spans="1:14" s="13" customFormat="1" x14ac:dyDescent="0.25">
      <c r="A72" s="13" t="s">
        <v>15</v>
      </c>
      <c r="B72" s="13" t="s">
        <v>40</v>
      </c>
      <c r="C72" s="13">
        <v>1</v>
      </c>
      <c r="D7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DC Motor für Rührer</v>
      </c>
      <c r="E7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2.89</v>
      </c>
      <c r="F72" s="14" t="b">
        <f>OR(LEFT(tb_BOM[[#This Row],[Artikelnummer]],2)="FT",LEFT(tb_BOM[[#This Row],[Artikelnummer]],2)="DT")</f>
        <v>0</v>
      </c>
      <c r="G72" s="15" t="str">
        <f>IF(tb_BOM[[#This Row],[Ist Fertigungsteil]],VLOOKUP(tb_BOM[[#This Row],[Artikelnummer]],tb_Fertigungsteile[],MATCH("Artikelnummer Kaufteil",tb_Fertigungsteile[#Headers],0),FALSE),tb_BOM[[#This Row],[Artikelnummer]])</f>
        <v>KT-002</v>
      </c>
      <c r="H72" s="25">
        <f>IF(tb_BOM[[#This Row],[Ist Fertigungsteil]],VLOOKUP(tb_BOM[[#This Row],[Artikelnummer]],tb_Fertigungsteile[],MATCH("Menge Kaufteil",tb_Fertigungsteile[#Headers],0),FALSE),1)*tb_BOM[[#This Row],[Anzahl]]</f>
        <v>1</v>
      </c>
      <c r="I72" s="31" t="str">
        <f>IF(tb_BOM[[#This Row],[Ist Fertigungsteil]],VLOOKUP(tb_BOM[[#This Row],[Artikelnummer]],tb_Fertigungsteile[],MATCH("Beschreibung Kaufteil",tb_Fertigungsteile[#Headers],0),FALSE),tb_BOM[[#This Row],[Beschreibung]])</f>
        <v>DC Motor für Rührer</v>
      </c>
      <c r="N72" s="17"/>
    </row>
    <row r="73" spans="1:14" s="13" customFormat="1" x14ac:dyDescent="0.25">
      <c r="A73" s="13" t="s">
        <v>15</v>
      </c>
      <c r="B73" s="13" t="s">
        <v>43</v>
      </c>
      <c r="C73" s="13">
        <v>1</v>
      </c>
      <c r="D7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Rührer</v>
      </c>
      <c r="E7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4.8899999999999997</v>
      </c>
      <c r="F73" s="14" t="b">
        <f>OR(LEFT(tb_BOM[[#This Row],[Artikelnummer]],2)="FT",LEFT(tb_BOM[[#This Row],[Artikelnummer]],2)="DT")</f>
        <v>0</v>
      </c>
      <c r="G73" s="15" t="str">
        <f>IF(tb_BOM[[#This Row],[Ist Fertigungsteil]],VLOOKUP(tb_BOM[[#This Row],[Artikelnummer]],tb_Fertigungsteile[],MATCH("Artikelnummer Kaufteil",tb_Fertigungsteile[#Headers],0),FALSE),tb_BOM[[#This Row],[Artikelnummer]])</f>
        <v>KT-005</v>
      </c>
      <c r="H73" s="25">
        <f>IF(tb_BOM[[#This Row],[Ist Fertigungsteil]],VLOOKUP(tb_BOM[[#This Row],[Artikelnummer]],tb_Fertigungsteile[],MATCH("Menge Kaufteil",tb_Fertigungsteile[#Headers],0),FALSE),1)*tb_BOM[[#This Row],[Anzahl]]</f>
        <v>1</v>
      </c>
      <c r="I73" s="31" t="str">
        <f>IF(tb_BOM[[#This Row],[Ist Fertigungsteil]],VLOOKUP(tb_BOM[[#This Row],[Artikelnummer]],tb_Fertigungsteile[],MATCH("Beschreibung Kaufteil",tb_Fertigungsteile[#Headers],0),FALSE),tb_BOM[[#This Row],[Beschreibung]])</f>
        <v>Rührer</v>
      </c>
    </row>
    <row r="74" spans="1:14" s="13" customFormat="1" x14ac:dyDescent="0.25">
      <c r="A74" s="13" t="s">
        <v>15</v>
      </c>
      <c r="B74" s="13" t="s">
        <v>110</v>
      </c>
      <c r="C74" s="13">
        <v>1</v>
      </c>
      <c r="D7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Igus-Schiene</v>
      </c>
      <c r="E7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5.7812333333333337</v>
      </c>
      <c r="F74" s="14" t="b">
        <f>OR(LEFT(tb_BOM[[#This Row],[Artikelnummer]],2)="FT",LEFT(tb_BOM[[#This Row],[Artikelnummer]],2)="DT")</f>
        <v>0</v>
      </c>
      <c r="G74" s="15" t="str">
        <f>IF(tb_BOM[[#This Row],[Ist Fertigungsteil]],VLOOKUP(tb_BOM[[#This Row],[Artikelnummer]],tb_Fertigungsteile[],MATCH("Artikelnummer Kaufteil",tb_Fertigungsteile[#Headers],0),FALSE),tb_BOM[[#This Row],[Artikelnummer]])</f>
        <v>KT-017</v>
      </c>
      <c r="H74" s="25">
        <f>IF(tb_BOM[[#This Row],[Ist Fertigungsteil]],VLOOKUP(tb_BOM[[#This Row],[Artikelnummer]],tb_Fertigungsteile[],MATCH("Menge Kaufteil",tb_Fertigungsteile[#Headers],0),FALSE),1)*tb_BOM[[#This Row],[Anzahl]]</f>
        <v>1</v>
      </c>
      <c r="I74" s="31" t="str">
        <f>IF(tb_BOM[[#This Row],[Ist Fertigungsteil]],VLOOKUP(tb_BOM[[#This Row],[Artikelnummer]],tb_Fertigungsteile[],MATCH("Beschreibung Kaufteil",tb_Fertigungsteile[#Headers],0),FALSE),tb_BOM[[#This Row],[Beschreibung]])</f>
        <v>Igus-Schiene</v>
      </c>
    </row>
    <row r="75" spans="1:14" s="13" customFormat="1" x14ac:dyDescent="0.25">
      <c r="A75" s="13" t="s">
        <v>15</v>
      </c>
      <c r="B75" s="13" t="s">
        <v>112</v>
      </c>
      <c r="C75" s="13">
        <v>2</v>
      </c>
      <c r="D7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Igus-Schlitten</v>
      </c>
      <c r="E7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4.5511090909090912</v>
      </c>
      <c r="F75" s="14" t="b">
        <f>OR(LEFT(tb_BOM[[#This Row],[Artikelnummer]],2)="FT",LEFT(tb_BOM[[#This Row],[Artikelnummer]],2)="DT")</f>
        <v>0</v>
      </c>
      <c r="G75" s="15" t="str">
        <f>IF(tb_BOM[[#This Row],[Ist Fertigungsteil]],VLOOKUP(tb_BOM[[#This Row],[Artikelnummer]],tb_Fertigungsteile[],MATCH("Artikelnummer Kaufteil",tb_Fertigungsteile[#Headers],0),FALSE),tb_BOM[[#This Row],[Artikelnummer]])</f>
        <v>KT-018</v>
      </c>
      <c r="H75" s="25">
        <f>IF(tb_BOM[[#This Row],[Ist Fertigungsteil]],VLOOKUP(tb_BOM[[#This Row],[Artikelnummer]],tb_Fertigungsteile[],MATCH("Menge Kaufteil",tb_Fertigungsteile[#Headers],0),FALSE),1)*tb_BOM[[#This Row],[Anzahl]]</f>
        <v>2</v>
      </c>
      <c r="I75" s="31" t="str">
        <f>IF(tb_BOM[[#This Row],[Ist Fertigungsteil]],VLOOKUP(tb_BOM[[#This Row],[Artikelnummer]],tb_Fertigungsteile[],MATCH("Beschreibung Kaufteil",tb_Fertigungsteile[#Headers],0),FALSE),tb_BOM[[#This Row],[Beschreibung]])</f>
        <v>Igus-Schlitten</v>
      </c>
    </row>
    <row r="76" spans="1:14" s="13" customFormat="1" x14ac:dyDescent="0.25">
      <c r="A76" s="13" t="s">
        <v>15</v>
      </c>
      <c r="B76" s="13" t="s">
        <v>92</v>
      </c>
      <c r="C76" s="13">
        <v>1</v>
      </c>
      <c r="D7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 xml:space="preserve">Motor auf u. ab </v>
      </c>
      <c r="E7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2.66</v>
      </c>
      <c r="F76" s="14" t="b">
        <f>OR(LEFT(tb_BOM[[#This Row],[Artikelnummer]],2)="FT",LEFT(tb_BOM[[#This Row],[Artikelnummer]],2)="DT")</f>
        <v>0</v>
      </c>
      <c r="G76" s="15" t="str">
        <f>IF(tb_BOM[[#This Row],[Ist Fertigungsteil]],VLOOKUP(tb_BOM[[#This Row],[Artikelnummer]],tb_Fertigungsteile[],MATCH("Artikelnummer Kaufteil",tb_Fertigungsteile[#Headers],0),FALSE),tb_BOM[[#This Row],[Artikelnummer]])</f>
        <v>KT-015</v>
      </c>
      <c r="H76" s="25">
        <f>IF(tb_BOM[[#This Row],[Ist Fertigungsteil]],VLOOKUP(tb_BOM[[#This Row],[Artikelnummer]],tb_Fertigungsteile[],MATCH("Menge Kaufteil",tb_Fertigungsteile[#Headers],0),FALSE),1)*tb_BOM[[#This Row],[Anzahl]]</f>
        <v>1</v>
      </c>
      <c r="I76" s="31" t="str">
        <f>IF(tb_BOM[[#This Row],[Ist Fertigungsteil]],VLOOKUP(tb_BOM[[#This Row],[Artikelnummer]],tb_Fertigungsteile[],MATCH("Beschreibung Kaufteil",tb_Fertigungsteile[#Headers],0),FALSE),tb_BOM[[#This Row],[Beschreibung]])</f>
        <v xml:space="preserve">Motor auf u. ab </v>
      </c>
    </row>
    <row r="77" spans="1:14" s="13" customFormat="1" x14ac:dyDescent="0.25">
      <c r="A77" s="13" t="s">
        <v>15</v>
      </c>
      <c r="B77" s="13" t="s">
        <v>260</v>
      </c>
      <c r="C77" s="16">
        <v>1</v>
      </c>
      <c r="D7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Profil 20x20 90mm</v>
      </c>
      <c r="E7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0.28799999999999998</v>
      </c>
      <c r="F77" s="14" t="b">
        <f>OR(LEFT(tb_BOM[[#This Row],[Artikelnummer]],2)="FT",LEFT(tb_BOM[[#This Row],[Artikelnummer]],2)="DT")</f>
        <v>1</v>
      </c>
      <c r="G77" s="15" t="str">
        <f>IF(tb_BOM[[#This Row],[Ist Fertigungsteil]],VLOOKUP(tb_BOM[[#This Row],[Artikelnummer]],tb_Fertigungsteile[],MATCH("Artikelnummer Kaufteil",tb_Fertigungsteile[#Headers],0),FALSE),tb_BOM[[#This Row],[Artikelnummer]])</f>
        <v>KT-010</v>
      </c>
      <c r="H77" s="25">
        <f>IF(tb_BOM[[#This Row],[Ist Fertigungsteil]],VLOOKUP(tb_BOM[[#This Row],[Artikelnummer]],tb_Fertigungsteile[],MATCH("Menge Kaufteil",tb_Fertigungsteile[#Headers],0),FALSE),1)*tb_BOM[[#This Row],[Anzahl]]</f>
        <v>0.09</v>
      </c>
      <c r="I77" s="31" t="str">
        <f>IF(tb_BOM[[#This Row],[Ist Fertigungsteil]],VLOOKUP(tb_BOM[[#This Row],[Artikelnummer]],tb_Fertigungsteile[],MATCH("Beschreibung Kaufteil",tb_Fertigungsteile[#Headers],0),FALSE),tb_BOM[[#This Row],[Beschreibung]])</f>
        <v>Alu Profil</v>
      </c>
    </row>
    <row r="78" spans="1:14" s="13" customFormat="1" x14ac:dyDescent="0.25">
      <c r="A78" s="13" t="s">
        <v>15</v>
      </c>
      <c r="B78" s="13" t="s">
        <v>100</v>
      </c>
      <c r="C78" s="13">
        <v>1</v>
      </c>
      <c r="D7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Box Rührerplatine</v>
      </c>
      <c r="E7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78" s="14" t="b">
        <f>OR(LEFT(tb_BOM[[#This Row],[Artikelnummer]],2)="FT",LEFT(tb_BOM[[#This Row],[Artikelnummer]],2)="DT")</f>
        <v>1</v>
      </c>
      <c r="G78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78" s="25">
        <f>IF(tb_BOM[[#This Row],[Ist Fertigungsteil]],VLOOKUP(tb_BOM[[#This Row],[Artikelnummer]],tb_Fertigungsteile[],MATCH("Menge Kaufteil",tb_Fertigungsteile[#Headers],0),FALSE),1)*tb_BOM[[#This Row],[Anzahl]]</f>
        <v>0</v>
      </c>
      <c r="I78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79" spans="1:14" x14ac:dyDescent="0.25">
      <c r="A79" t="s">
        <v>15</v>
      </c>
      <c r="B79" t="s">
        <v>103</v>
      </c>
      <c r="C79">
        <v>1</v>
      </c>
      <c r="D79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Deckel Rührerplatine</v>
      </c>
      <c r="E79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79" s="10" t="b">
        <f>OR(LEFT(tb_BOM[[#This Row],[Artikelnummer]],2)="FT",LEFT(tb_BOM[[#This Row],[Artikelnummer]],2)="DT")</f>
        <v>1</v>
      </c>
      <c r="G79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79" s="24">
        <f>IF(tb_BOM[[#This Row],[Ist Fertigungsteil]],VLOOKUP(tb_BOM[[#This Row],[Artikelnummer]],tb_Fertigungsteile[],MATCH("Menge Kaufteil",tb_Fertigungsteile[#Headers],0),FALSE),1)*tb_BOM[[#This Row],[Anzahl]]</f>
        <v>0</v>
      </c>
      <c r="I79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0" spans="1:14" x14ac:dyDescent="0.25">
      <c r="A80" t="s">
        <v>15</v>
      </c>
      <c r="B80" t="s">
        <v>104</v>
      </c>
      <c r="C80">
        <v>1</v>
      </c>
      <c r="D80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Grundplatte Rührer</v>
      </c>
      <c r="E80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1.2595799999999999</v>
      </c>
      <c r="F80" s="10" t="b">
        <f>OR(LEFT(tb_BOM[[#This Row],[Artikelnummer]],2)="FT",LEFT(tb_BOM[[#This Row],[Artikelnummer]],2)="DT")</f>
        <v>1</v>
      </c>
      <c r="G80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0" s="24">
        <f>IF(tb_BOM[[#This Row],[Ist Fertigungsteil]],VLOOKUP(tb_BOM[[#This Row],[Artikelnummer]],tb_Fertigungsteile[],MATCH("Menge Kaufteil",tb_Fertigungsteile[#Headers],0),FALSE),1)*tb_BOM[[#This Row],[Anzahl]]</f>
        <v>4.2000000000000003E-2</v>
      </c>
      <c r="I80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1" spans="1:10" x14ac:dyDescent="0.25">
      <c r="A81" t="s">
        <v>15</v>
      </c>
      <c r="B81" t="s">
        <v>106</v>
      </c>
      <c r="C81">
        <v>1</v>
      </c>
      <c r="D81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Motorklemme</v>
      </c>
      <c r="E81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8.9969999999999994E-2</v>
      </c>
      <c r="F81" s="10" t="b">
        <f>OR(LEFT(tb_BOM[[#This Row],[Artikelnummer]],2)="FT",LEFT(tb_BOM[[#This Row],[Artikelnummer]],2)="DT")</f>
        <v>1</v>
      </c>
      <c r="G81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1" s="24">
        <f>IF(tb_BOM[[#This Row],[Ist Fertigungsteil]],VLOOKUP(tb_BOM[[#This Row],[Artikelnummer]],tb_Fertigungsteile[],MATCH("Menge Kaufteil",tb_Fertigungsteile[#Headers],0),FALSE),1)*tb_BOM[[#This Row],[Anzahl]]</f>
        <v>3.0000000000000001E-3</v>
      </c>
      <c r="I81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2" spans="1:10" x14ac:dyDescent="0.25">
      <c r="A82" t="s">
        <v>15</v>
      </c>
      <c r="B82" t="s">
        <v>108</v>
      </c>
      <c r="C82">
        <v>1</v>
      </c>
      <c r="D82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Zahnrad</v>
      </c>
      <c r="E82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8.9969999999999994E-2</v>
      </c>
      <c r="F82" s="10" t="b">
        <f>OR(LEFT(tb_BOM[[#This Row],[Artikelnummer]],2)="FT",LEFT(tb_BOM[[#This Row],[Artikelnummer]],2)="DT")</f>
        <v>1</v>
      </c>
      <c r="G82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2" s="24">
        <f>IF(tb_BOM[[#This Row],[Ist Fertigungsteil]],VLOOKUP(tb_BOM[[#This Row],[Artikelnummer]],tb_Fertigungsteile[],MATCH("Menge Kaufteil",tb_Fertigungsteile[#Headers],0),FALSE),1)*tb_BOM[[#This Row],[Anzahl]]</f>
        <v>3.0000000000000001E-3</v>
      </c>
      <c r="I82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3" spans="1:10" x14ac:dyDescent="0.25">
      <c r="A83" t="s">
        <v>15</v>
      </c>
      <c r="B83" t="s">
        <v>114</v>
      </c>
      <c r="C83">
        <v>1</v>
      </c>
      <c r="D83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Zahnstange Rührer</v>
      </c>
      <c r="E83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1.16961</v>
      </c>
      <c r="F83" s="10" t="b">
        <f>OR(LEFT(tb_BOM[[#This Row],[Artikelnummer]],2)="FT",LEFT(tb_BOM[[#This Row],[Artikelnummer]],2)="DT")</f>
        <v>1</v>
      </c>
      <c r="G83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3" s="24">
        <f>IF(tb_BOM[[#This Row],[Ist Fertigungsteil]],VLOOKUP(tb_BOM[[#This Row],[Artikelnummer]],tb_Fertigungsteile[],MATCH("Menge Kaufteil",tb_Fertigungsteile[#Headers],0),FALSE),1)*tb_BOM[[#This Row],[Anzahl]]</f>
        <v>3.9E-2</v>
      </c>
      <c r="I83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4" spans="1:10" s="13" customFormat="1" x14ac:dyDescent="0.25">
      <c r="A84" s="13" t="s">
        <v>15</v>
      </c>
      <c r="B84" s="13" t="s">
        <v>116</v>
      </c>
      <c r="C84" s="13">
        <v>1</v>
      </c>
      <c r="D8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Halterung Rührermotor</v>
      </c>
      <c r="E8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1.1396199999999999</v>
      </c>
      <c r="F84" s="14" t="b">
        <f>OR(LEFT(tb_BOM[[#This Row],[Artikelnummer]],2)="FT",LEFT(tb_BOM[[#This Row],[Artikelnummer]],2)="DT")</f>
        <v>1</v>
      </c>
      <c r="G84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4" s="25">
        <f>IF(tb_BOM[[#This Row],[Ist Fertigungsteil]],VLOOKUP(tb_BOM[[#This Row],[Artikelnummer]],tb_Fertigungsteile[],MATCH("Menge Kaufteil",tb_Fertigungsteile[#Headers],0),FALSE),1)*tb_BOM[[#This Row],[Anzahl]]</f>
        <v>3.7999999999999999E-2</v>
      </c>
      <c r="I84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5" spans="1:10" s="13" customFormat="1" x14ac:dyDescent="0.25">
      <c r="A85" s="13" t="s">
        <v>15</v>
      </c>
      <c r="B85" s="13" t="s">
        <v>241</v>
      </c>
      <c r="C85" s="16">
        <v>1</v>
      </c>
      <c r="D8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Flanschkopfschraube M5x16</v>
      </c>
      <c r="E8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5.0099999999999999E-2</v>
      </c>
      <c r="F85" s="14" t="b">
        <f>OR(LEFT(tb_BOM[[#This Row],[Artikelnummer]],2)="FT",LEFT(tb_BOM[[#This Row],[Artikelnummer]],2)="DT")</f>
        <v>0</v>
      </c>
      <c r="G85" s="15" t="str">
        <f>IF(tb_BOM[[#This Row],[Ist Fertigungsteil]],VLOOKUP(tb_BOM[[#This Row],[Artikelnummer]],tb_Fertigungsteile[],MATCH("Artikelnummer Kaufteil",tb_Fertigungsteile[#Headers],0),FALSE),tb_BOM[[#This Row],[Artikelnummer]])</f>
        <v>KT-068</v>
      </c>
      <c r="H85" s="25">
        <f>IF(tb_BOM[[#This Row],[Ist Fertigungsteil]],VLOOKUP(tb_BOM[[#This Row],[Artikelnummer]],tb_Fertigungsteile[],MATCH("Menge Kaufteil",tb_Fertigungsteile[#Headers],0),FALSE),1)*tb_BOM[[#This Row],[Anzahl]]</f>
        <v>1</v>
      </c>
      <c r="I85" s="31" t="str">
        <f>IF(tb_BOM[[#This Row],[Ist Fertigungsteil]],VLOOKUP(tb_BOM[[#This Row],[Artikelnummer]],tb_Fertigungsteile[],MATCH("Beschreibung Kaufteil",tb_Fertigungsteile[#Headers],0),FALSE),tb_BOM[[#This Row],[Beschreibung]])</f>
        <v>Flanschkopfschraube M5x16</v>
      </c>
    </row>
    <row r="86" spans="1:10" s="13" customFormat="1" x14ac:dyDescent="0.25">
      <c r="A86" s="13" t="s">
        <v>15</v>
      </c>
      <c r="B86" s="13" t="s">
        <v>242</v>
      </c>
      <c r="C86" s="16">
        <v>2</v>
      </c>
      <c r="D8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M4x10</v>
      </c>
      <c r="E8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7.0199999999999999E-2</v>
      </c>
      <c r="F86" s="14" t="b">
        <f>OR(LEFT(tb_BOM[[#This Row],[Artikelnummer]],2)="FT",LEFT(tb_BOM[[#This Row],[Artikelnummer]],2)="DT")</f>
        <v>0</v>
      </c>
      <c r="G86" s="15" t="str">
        <f>IF(tb_BOM[[#This Row],[Ist Fertigungsteil]],VLOOKUP(tb_BOM[[#This Row],[Artikelnummer]],tb_Fertigungsteile[],MATCH("Artikelnummer Kaufteil",tb_Fertigungsteile[#Headers],0),FALSE),tb_BOM[[#This Row],[Artikelnummer]])</f>
        <v>KT-069</v>
      </c>
      <c r="H86" s="25">
        <f>IF(tb_BOM[[#This Row],[Ist Fertigungsteil]],VLOOKUP(tb_BOM[[#This Row],[Artikelnummer]],tb_Fertigungsteile[],MATCH("Menge Kaufteil",tb_Fertigungsteile[#Headers],0),FALSE),1)*tb_BOM[[#This Row],[Anzahl]]</f>
        <v>2</v>
      </c>
      <c r="I86" s="31" t="str">
        <f>IF(tb_BOM[[#This Row],[Ist Fertigungsteil]],VLOOKUP(tb_BOM[[#This Row],[Artikelnummer]],tb_Fertigungsteile[],MATCH("Beschreibung Kaufteil",tb_Fertigungsteile[#Headers],0),FALSE),tb_BOM[[#This Row],[Beschreibung]])</f>
        <v>DIN 912 M4x10</v>
      </c>
      <c r="J86" s="13" t="s">
        <v>259</v>
      </c>
    </row>
    <row r="87" spans="1:10" s="13" customFormat="1" x14ac:dyDescent="0.25">
      <c r="A87" s="13" t="s">
        <v>15</v>
      </c>
      <c r="B87" s="13" t="s">
        <v>212</v>
      </c>
      <c r="C87" s="16">
        <v>2</v>
      </c>
      <c r="D8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A4,3</v>
      </c>
      <c r="E8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1.094E-2</v>
      </c>
      <c r="F87" s="14" t="b">
        <f>OR(LEFT(tb_BOM[[#This Row],[Artikelnummer]],2)="FT",LEFT(tb_BOM[[#This Row],[Artikelnummer]],2)="DT")</f>
        <v>0</v>
      </c>
      <c r="G87" s="15" t="str">
        <f>IF(tb_BOM[[#This Row],[Ist Fertigungsteil]],VLOOKUP(tb_BOM[[#This Row],[Artikelnummer]],tb_Fertigungsteile[],MATCH("Artikelnummer Kaufteil",tb_Fertigungsteile[#Headers],0),FALSE),tb_BOM[[#This Row],[Artikelnummer]])</f>
        <v>KT-053</v>
      </c>
      <c r="H87" s="25">
        <f>IF(tb_BOM[[#This Row],[Ist Fertigungsteil]],VLOOKUP(tb_BOM[[#This Row],[Artikelnummer]],tb_Fertigungsteile[],MATCH("Menge Kaufteil",tb_Fertigungsteile[#Headers],0),FALSE),1)*tb_BOM[[#This Row],[Anzahl]]</f>
        <v>2</v>
      </c>
      <c r="I87" s="31" t="str">
        <f>IF(tb_BOM[[#This Row],[Ist Fertigungsteil]],VLOOKUP(tb_BOM[[#This Row],[Artikelnummer]],tb_Fertigungsteile[],MATCH("Beschreibung Kaufteil",tb_Fertigungsteile[#Headers],0),FALSE),tb_BOM[[#This Row],[Beschreibung]])</f>
        <v>Unterlegscheibe A4,3</v>
      </c>
      <c r="J87" s="13" t="s">
        <v>259</v>
      </c>
    </row>
    <row r="88" spans="1:10" s="13" customFormat="1" x14ac:dyDescent="0.25">
      <c r="A88" s="13" t="s">
        <v>15</v>
      </c>
      <c r="B88" s="13" t="s">
        <v>217</v>
      </c>
      <c r="C88" s="16">
        <v>2</v>
      </c>
      <c r="D8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Hammerkopf Mutter M4</v>
      </c>
      <c r="E8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0.14000000000000001</v>
      </c>
      <c r="F88" s="14" t="b">
        <f>OR(LEFT(tb_BOM[[#This Row],[Artikelnummer]],2)="FT",LEFT(tb_BOM[[#This Row],[Artikelnummer]],2)="DT")</f>
        <v>0</v>
      </c>
      <c r="G88" s="15" t="str">
        <f>IF(tb_BOM[[#This Row],[Ist Fertigungsteil]],VLOOKUP(tb_BOM[[#This Row],[Artikelnummer]],tb_Fertigungsteile[],MATCH("Artikelnummer Kaufteil",tb_Fertigungsteile[#Headers],0),FALSE),tb_BOM[[#This Row],[Artikelnummer]])</f>
        <v>KT-055</v>
      </c>
      <c r="H88" s="25">
        <f>IF(tb_BOM[[#This Row],[Ist Fertigungsteil]],VLOOKUP(tb_BOM[[#This Row],[Artikelnummer]],tb_Fertigungsteile[],MATCH("Menge Kaufteil",tb_Fertigungsteile[#Headers],0),FALSE),1)*tb_BOM[[#This Row],[Anzahl]]</f>
        <v>2</v>
      </c>
      <c r="I88" s="31" t="str">
        <f>IF(tb_BOM[[#This Row],[Ist Fertigungsteil]],VLOOKUP(tb_BOM[[#This Row],[Artikelnummer]],tb_Fertigungsteile[],MATCH("Beschreibung Kaufteil",tb_Fertigungsteile[#Headers],0),FALSE),tb_BOM[[#This Row],[Beschreibung]])</f>
        <v>Hammerkopf Mutter M4</v>
      </c>
      <c r="J88" s="13" t="s">
        <v>259</v>
      </c>
    </row>
    <row r="89" spans="1:10" s="13" customFormat="1" x14ac:dyDescent="0.25">
      <c r="A89" s="13" t="s">
        <v>15</v>
      </c>
      <c r="B89" s="16" t="s">
        <v>264</v>
      </c>
      <c r="C89" s="16">
        <v>2</v>
      </c>
      <c r="D8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M3x12</v>
      </c>
      <c r="E8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6.0199999999999997E-2</v>
      </c>
      <c r="F89" s="14" t="b">
        <f>OR(LEFT(tb_BOM[[#This Row],[Artikelnummer]],2)="FT",LEFT(tb_BOM[[#This Row],[Artikelnummer]],2)="DT")</f>
        <v>0</v>
      </c>
      <c r="G89" s="15" t="str">
        <f>IF(tb_BOM[[#This Row],[Ist Fertigungsteil]],VLOOKUP(tb_BOM[[#This Row],[Artikelnummer]],tb_Fertigungsteile[],MATCH("Artikelnummer Kaufteil",tb_Fertigungsteile[#Headers],0),FALSE),tb_BOM[[#This Row],[Artikelnummer]])</f>
        <v>KT-075</v>
      </c>
      <c r="H89" s="25">
        <f>IF(tb_BOM[[#This Row],[Ist Fertigungsteil]],VLOOKUP(tb_BOM[[#This Row],[Artikelnummer]],tb_Fertigungsteile[],MATCH("Menge Kaufteil",tb_Fertigungsteile[#Headers],0),FALSE),1)*tb_BOM[[#This Row],[Anzahl]]</f>
        <v>2</v>
      </c>
      <c r="I89" s="31" t="str">
        <f>IF(tb_BOM[[#This Row],[Ist Fertigungsteil]],VLOOKUP(tb_BOM[[#This Row],[Artikelnummer]],tb_Fertigungsteile[],MATCH("Beschreibung Kaufteil",tb_Fertigungsteile[#Headers],0),FALSE),tb_BOM[[#This Row],[Beschreibung]])</f>
        <v>DIN 7991 M3x12</v>
      </c>
      <c r="J89" s="16" t="s">
        <v>262</v>
      </c>
    </row>
    <row r="90" spans="1:10" s="13" customFormat="1" x14ac:dyDescent="0.25">
      <c r="A90" s="13" t="s">
        <v>15</v>
      </c>
      <c r="B90" s="13" t="s">
        <v>239</v>
      </c>
      <c r="C90" s="16">
        <v>2</v>
      </c>
      <c r="D9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Nutenstein M3</v>
      </c>
      <c r="E9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0.3</v>
      </c>
      <c r="F90" s="14" t="b">
        <f>OR(LEFT(tb_BOM[[#This Row],[Artikelnummer]],2)="FT",LEFT(tb_BOM[[#This Row],[Artikelnummer]],2)="DT")</f>
        <v>0</v>
      </c>
      <c r="G90" s="15" t="str">
        <f>IF(tb_BOM[[#This Row],[Ist Fertigungsteil]],VLOOKUP(tb_BOM[[#This Row],[Artikelnummer]],tb_Fertigungsteile[],MATCH("Artikelnummer Kaufteil",tb_Fertigungsteile[#Headers],0),FALSE),tb_BOM[[#This Row],[Artikelnummer]])</f>
        <v>KT-067</v>
      </c>
      <c r="H90" s="25">
        <f>IF(tb_BOM[[#This Row],[Ist Fertigungsteil]],VLOOKUP(tb_BOM[[#This Row],[Artikelnummer]],tb_Fertigungsteile[],MATCH("Menge Kaufteil",tb_Fertigungsteile[#Headers],0),FALSE),1)*tb_BOM[[#This Row],[Anzahl]]</f>
        <v>2</v>
      </c>
      <c r="I90" s="31" t="str">
        <f>IF(tb_BOM[[#This Row],[Ist Fertigungsteil]],VLOOKUP(tb_BOM[[#This Row],[Artikelnummer]],tb_Fertigungsteile[],MATCH("Beschreibung Kaufteil",tb_Fertigungsteile[#Headers],0),FALSE),tb_BOM[[#This Row],[Beschreibung]])</f>
        <v>Nutenstein M3</v>
      </c>
      <c r="J90" s="16" t="s">
        <v>262</v>
      </c>
    </row>
    <row r="91" spans="1:10" s="13" customFormat="1" x14ac:dyDescent="0.25">
      <c r="A91" s="13" t="s">
        <v>15</v>
      </c>
      <c r="B91" s="13" t="s">
        <v>254</v>
      </c>
      <c r="C91" s="16">
        <v>4</v>
      </c>
      <c r="D9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M2x20</v>
      </c>
      <c r="E9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0.19847999999999999</v>
      </c>
      <c r="F91" s="14" t="b">
        <f>OR(LEFT(tb_BOM[[#This Row],[Artikelnummer]],2)="FT",LEFT(tb_BOM[[#This Row],[Artikelnummer]],2)="DT")</f>
        <v>0</v>
      </c>
      <c r="G91" s="15" t="str">
        <f>IF(tb_BOM[[#This Row],[Ist Fertigungsteil]],VLOOKUP(tb_BOM[[#This Row],[Artikelnummer]],tb_Fertigungsteile[],MATCH("Artikelnummer Kaufteil",tb_Fertigungsteile[#Headers],0),FALSE),tb_BOM[[#This Row],[Artikelnummer]])</f>
        <v>KT-073</v>
      </c>
      <c r="H91" s="25">
        <f>IF(tb_BOM[[#This Row],[Ist Fertigungsteil]],VLOOKUP(tb_BOM[[#This Row],[Artikelnummer]],tb_Fertigungsteile[],MATCH("Menge Kaufteil",tb_Fertigungsteile[#Headers],0),FALSE),1)*tb_BOM[[#This Row],[Anzahl]]</f>
        <v>4</v>
      </c>
      <c r="I91" s="31" t="str">
        <f>IF(tb_BOM[[#This Row],[Ist Fertigungsteil]],VLOOKUP(tb_BOM[[#This Row],[Artikelnummer]],tb_Fertigungsteile[],MATCH("Beschreibung Kaufteil",tb_Fertigungsteile[#Headers],0),FALSE),tb_BOM[[#This Row],[Beschreibung]])</f>
        <v>DIN 912 M2x20</v>
      </c>
    </row>
    <row r="92" spans="1:10" s="13" customFormat="1" x14ac:dyDescent="0.25">
      <c r="A92" s="13" t="s">
        <v>15</v>
      </c>
      <c r="B92" s="13" t="s">
        <v>256</v>
      </c>
      <c r="C92" s="16">
        <v>4</v>
      </c>
      <c r="D9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M2</v>
      </c>
      <c r="E9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4.2880000000000001E-2</v>
      </c>
      <c r="F92" s="14" t="b">
        <f>OR(LEFT(tb_BOM[[#This Row],[Artikelnummer]],2)="FT",LEFT(tb_BOM[[#This Row],[Artikelnummer]],2)="DT")</f>
        <v>0</v>
      </c>
      <c r="G92" s="15" t="str">
        <f>IF(tb_BOM[[#This Row],[Ist Fertigungsteil]],VLOOKUP(tb_BOM[[#This Row],[Artikelnummer]],tb_Fertigungsteile[],MATCH("Artikelnummer Kaufteil",tb_Fertigungsteile[#Headers],0),FALSE),tb_BOM[[#This Row],[Artikelnummer]])</f>
        <v>KT-074</v>
      </c>
      <c r="H92" s="25">
        <f>IF(tb_BOM[[#This Row],[Ist Fertigungsteil]],VLOOKUP(tb_BOM[[#This Row],[Artikelnummer]],tb_Fertigungsteile[],MATCH("Menge Kaufteil",tb_Fertigungsteile[#Headers],0),FALSE),1)*tb_BOM[[#This Row],[Anzahl]]</f>
        <v>4</v>
      </c>
      <c r="I92" s="31" t="str">
        <f>IF(tb_BOM[[#This Row],[Ist Fertigungsteil]],VLOOKUP(tb_BOM[[#This Row],[Artikelnummer]],tb_Fertigungsteile[],MATCH("Beschreibung Kaufteil",tb_Fertigungsteile[#Headers],0),FALSE),tb_BOM[[#This Row],[Beschreibung]])</f>
        <v>Mutter M2</v>
      </c>
    </row>
    <row r="93" spans="1:10" s="13" customFormat="1" x14ac:dyDescent="0.25">
      <c r="A93" s="13" t="s">
        <v>15</v>
      </c>
      <c r="B93" s="13" t="s">
        <v>265</v>
      </c>
      <c r="C93" s="16">
        <v>2</v>
      </c>
      <c r="D9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M3x20</v>
      </c>
      <c r="E9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5.7599999999999998E-2</v>
      </c>
      <c r="F93" s="14" t="b">
        <f>OR(LEFT(tb_BOM[[#This Row],[Artikelnummer]],2)="FT",LEFT(tb_BOM[[#This Row],[Artikelnummer]],2)="DT")</f>
        <v>0</v>
      </c>
      <c r="G93" s="15" t="str">
        <f>IF(tb_BOM[[#This Row],[Ist Fertigungsteil]],VLOOKUP(tb_BOM[[#This Row],[Artikelnummer]],tb_Fertigungsteile[],MATCH("Artikelnummer Kaufteil",tb_Fertigungsteile[#Headers],0),FALSE),tb_BOM[[#This Row],[Artikelnummer]])</f>
        <v>KT-076</v>
      </c>
      <c r="H93" s="25">
        <f>IF(tb_BOM[[#This Row],[Ist Fertigungsteil]],VLOOKUP(tb_BOM[[#This Row],[Artikelnummer]],tb_Fertigungsteile[],MATCH("Menge Kaufteil",tb_Fertigungsteile[#Headers],0),FALSE),1)*tb_BOM[[#This Row],[Anzahl]]</f>
        <v>2</v>
      </c>
      <c r="I93" s="31" t="str">
        <f>IF(tb_BOM[[#This Row],[Ist Fertigungsteil]],VLOOKUP(tb_BOM[[#This Row],[Artikelnummer]],tb_Fertigungsteile[],MATCH("Beschreibung Kaufteil",tb_Fertigungsteile[#Headers],0),FALSE),tb_BOM[[#This Row],[Beschreibung]])</f>
        <v>DIN 912 M3x20</v>
      </c>
    </row>
    <row r="94" spans="1:10" s="13" customFormat="1" x14ac:dyDescent="0.25">
      <c r="A94" s="13" t="s">
        <v>15</v>
      </c>
      <c r="B94" s="13" t="s">
        <v>210</v>
      </c>
      <c r="C94" s="16">
        <v>2</v>
      </c>
      <c r="D9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M3</v>
      </c>
      <c r="E9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1.856E-2</v>
      </c>
      <c r="F94" s="14" t="b">
        <f>OR(LEFT(tb_BOM[[#This Row],[Artikelnummer]],2)="FT",LEFT(tb_BOM[[#This Row],[Artikelnummer]],2)="DT")</f>
        <v>0</v>
      </c>
      <c r="G94" s="15" t="str">
        <f>IF(tb_BOM[[#This Row],[Ist Fertigungsteil]],VLOOKUP(tb_BOM[[#This Row],[Artikelnummer]],tb_Fertigungsteile[],MATCH("Artikelnummer Kaufteil",tb_Fertigungsteile[#Headers],0),FALSE),tb_BOM[[#This Row],[Artikelnummer]])</f>
        <v>KT-051</v>
      </c>
      <c r="H94" s="25">
        <f>IF(tb_BOM[[#This Row],[Ist Fertigungsteil]],VLOOKUP(tb_BOM[[#This Row],[Artikelnummer]],tb_Fertigungsteile[],MATCH("Menge Kaufteil",tb_Fertigungsteile[#Headers],0),FALSE),1)*tb_BOM[[#This Row],[Anzahl]]</f>
        <v>2</v>
      </c>
      <c r="I94" s="31" t="str">
        <f>IF(tb_BOM[[#This Row],[Ist Fertigungsteil]],VLOOKUP(tb_BOM[[#This Row],[Artikelnummer]],tb_Fertigungsteile[],MATCH("Beschreibung Kaufteil",tb_Fertigungsteile[#Headers],0),FALSE),tb_BOM[[#This Row],[Beschreibung]])</f>
        <v>Mutter M3</v>
      </c>
    </row>
    <row r="95" spans="1:10" s="13" customFormat="1" x14ac:dyDescent="0.25">
      <c r="A95" s="13" t="s">
        <v>15</v>
      </c>
      <c r="B95" s="13" t="s">
        <v>228</v>
      </c>
      <c r="C95" s="16">
        <v>2</v>
      </c>
      <c r="D9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M3x10</v>
      </c>
      <c r="E9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4.2999999999999997E-2</v>
      </c>
      <c r="F95" s="14" t="b">
        <f>OR(LEFT(tb_BOM[[#This Row],[Artikelnummer]],2)="FT",LEFT(tb_BOM[[#This Row],[Artikelnummer]],2)="DT")</f>
        <v>0</v>
      </c>
      <c r="G95" s="15" t="str">
        <f>IF(tb_BOM[[#This Row],[Ist Fertigungsteil]],VLOOKUP(tb_BOM[[#This Row],[Artikelnummer]],tb_Fertigungsteile[],MATCH("Artikelnummer Kaufteil",tb_Fertigungsteile[#Headers],0),FALSE),tb_BOM[[#This Row],[Artikelnummer]])</f>
        <v>KT-062</v>
      </c>
      <c r="H95" s="25">
        <f>IF(tb_BOM[[#This Row],[Ist Fertigungsteil]],VLOOKUP(tb_BOM[[#This Row],[Artikelnummer]],tb_Fertigungsteile[],MATCH("Menge Kaufteil",tb_Fertigungsteile[#Headers],0),FALSE),1)*tb_BOM[[#This Row],[Anzahl]]</f>
        <v>2</v>
      </c>
      <c r="I95" s="31" t="str">
        <f>IF(tb_BOM[[#This Row],[Ist Fertigungsteil]],VLOOKUP(tb_BOM[[#This Row],[Artikelnummer]],tb_Fertigungsteile[],MATCH("Beschreibung Kaufteil",tb_Fertigungsteile[#Headers],0),FALSE),tb_BOM[[#This Row],[Beschreibung]])</f>
        <v>DIN 912 M3x10</v>
      </c>
    </row>
    <row r="96" spans="1:10" s="13" customFormat="1" x14ac:dyDescent="0.25">
      <c r="A96" s="13" t="s">
        <v>15</v>
      </c>
      <c r="B96" s="13" t="s">
        <v>231</v>
      </c>
      <c r="C96" s="16">
        <v>4</v>
      </c>
      <c r="D9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A3,2</v>
      </c>
      <c r="E9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1.8079999999999999E-2</v>
      </c>
      <c r="F96" s="14" t="b">
        <f>OR(LEFT(tb_BOM[[#This Row],[Artikelnummer]],2)="FT",LEFT(tb_BOM[[#This Row],[Artikelnummer]],2)="DT")</f>
        <v>0</v>
      </c>
      <c r="G96" s="15" t="str">
        <f>IF(tb_BOM[[#This Row],[Ist Fertigungsteil]],VLOOKUP(tb_BOM[[#This Row],[Artikelnummer]],tb_Fertigungsteile[],MATCH("Artikelnummer Kaufteil",tb_Fertigungsteile[#Headers],0),FALSE),tb_BOM[[#This Row],[Artikelnummer]])</f>
        <v>KT-063</v>
      </c>
      <c r="H96" s="25">
        <f>IF(tb_BOM[[#This Row],[Ist Fertigungsteil]],VLOOKUP(tb_BOM[[#This Row],[Artikelnummer]],tb_Fertigungsteile[],MATCH("Menge Kaufteil",tb_Fertigungsteile[#Headers],0),FALSE),1)*tb_BOM[[#This Row],[Anzahl]]</f>
        <v>4</v>
      </c>
      <c r="I96" s="31" t="str">
        <f>IF(tb_BOM[[#This Row],[Ist Fertigungsteil]],VLOOKUP(tb_BOM[[#This Row],[Artikelnummer]],tb_Fertigungsteile[],MATCH("Beschreibung Kaufteil",tb_Fertigungsteile[#Headers],0),FALSE),tb_BOM[[#This Row],[Beschreibung]])</f>
        <v>Unterlegscheibe A3,2</v>
      </c>
    </row>
    <row r="97" spans="1:9" s="13" customFormat="1" x14ac:dyDescent="0.25">
      <c r="A97" s="13" t="s">
        <v>15</v>
      </c>
      <c r="B97" s="13" t="s">
        <v>218</v>
      </c>
      <c r="C97" s="16">
        <v>2</v>
      </c>
      <c r="D9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M3x6</v>
      </c>
      <c r="E9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0.08</v>
      </c>
      <c r="F97" s="14" t="b">
        <f>OR(LEFT(tb_BOM[[#This Row],[Artikelnummer]],2)="FT",LEFT(tb_BOM[[#This Row],[Artikelnummer]],2)="DT")</f>
        <v>0</v>
      </c>
      <c r="G97" s="15" t="str">
        <f>IF(tb_BOM[[#This Row],[Ist Fertigungsteil]],VLOOKUP(tb_BOM[[#This Row],[Artikelnummer]],tb_Fertigungsteile[],MATCH("Artikelnummer Kaufteil",tb_Fertigungsteile[#Headers],0),FALSE),tb_BOM[[#This Row],[Artikelnummer]])</f>
        <v>KT-056</v>
      </c>
      <c r="H97" s="25">
        <f>IF(tb_BOM[[#This Row],[Ist Fertigungsteil]],VLOOKUP(tb_BOM[[#This Row],[Artikelnummer]],tb_Fertigungsteile[],MATCH("Menge Kaufteil",tb_Fertigungsteile[#Headers],0),FALSE),1)*tb_BOM[[#This Row],[Anzahl]]</f>
        <v>2</v>
      </c>
      <c r="I97" s="31" t="str">
        <f>IF(tb_BOM[[#This Row],[Ist Fertigungsteil]],VLOOKUP(tb_BOM[[#This Row],[Artikelnummer]],tb_Fertigungsteile[],MATCH("Beschreibung Kaufteil",tb_Fertigungsteile[#Headers],0),FALSE),tb_BOM[[#This Row],[Beschreibung]])</f>
        <v>DIN 912 M3x6</v>
      </c>
    </row>
    <row r="98" spans="1:9" s="13" customFormat="1" x14ac:dyDescent="0.25">
      <c r="A98" s="13" t="s">
        <v>15</v>
      </c>
      <c r="B98" t="s">
        <v>268</v>
      </c>
      <c r="C98" s="16">
        <v>1</v>
      </c>
      <c r="D9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Hammerkopf Mutter M3</v>
      </c>
      <c r="E9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7.0000000000000007E-2</v>
      </c>
      <c r="F98" s="14" t="b">
        <f>OR(LEFT(tb_BOM[[#This Row],[Artikelnummer]],2)="FT",LEFT(tb_BOM[[#This Row],[Artikelnummer]],2)="DT")</f>
        <v>0</v>
      </c>
      <c r="G98" s="15" t="str">
        <f>IF(tb_BOM[[#This Row],[Ist Fertigungsteil]],VLOOKUP(tb_BOM[[#This Row],[Artikelnummer]],tb_Fertigungsteile[],MATCH("Artikelnummer Kaufteil",tb_Fertigungsteile[#Headers],0),FALSE),tb_BOM[[#This Row],[Artikelnummer]])</f>
        <v>KT-077</v>
      </c>
      <c r="H98" s="25">
        <f>IF(tb_BOM[[#This Row],[Ist Fertigungsteil]],VLOOKUP(tb_BOM[[#This Row],[Artikelnummer]],tb_Fertigungsteile[],MATCH("Menge Kaufteil",tb_Fertigungsteile[#Headers],0),FALSE),1)*tb_BOM[[#This Row],[Anzahl]]</f>
        <v>1</v>
      </c>
      <c r="I98" s="31" t="str">
        <f>IF(tb_BOM[[#This Row],[Ist Fertigungsteil]],VLOOKUP(tb_BOM[[#This Row],[Artikelnummer]],tb_Fertigungsteile[],MATCH("Beschreibung Kaufteil",tb_Fertigungsteile[#Headers],0),FALSE),tb_BOM[[#This Row],[Beschreibung]])</f>
        <v>Hammerkopf Mutter M3</v>
      </c>
    </row>
    <row r="99" spans="1:9" s="13" customFormat="1" x14ac:dyDescent="0.25">
      <c r="A99" s="13" t="s">
        <v>15</v>
      </c>
      <c r="B99" t="s">
        <v>269</v>
      </c>
      <c r="C99" s="16">
        <v>1</v>
      </c>
      <c r="D9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Gewindestift M3x5</v>
      </c>
      <c r="E9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1.4160000000000001E-2</v>
      </c>
      <c r="F99" s="14" t="b">
        <f>OR(LEFT(tb_BOM[[#This Row],[Artikelnummer]],2)="FT",LEFT(tb_BOM[[#This Row],[Artikelnummer]],2)="DT")</f>
        <v>0</v>
      </c>
      <c r="G99" s="15" t="str">
        <f>IF(tb_BOM[[#This Row],[Ist Fertigungsteil]],VLOOKUP(tb_BOM[[#This Row],[Artikelnummer]],tb_Fertigungsteile[],MATCH("Artikelnummer Kaufteil",tb_Fertigungsteile[#Headers],0),FALSE),tb_BOM[[#This Row],[Artikelnummer]])</f>
        <v>KT-078</v>
      </c>
      <c r="H99" s="25">
        <f>IF(tb_BOM[[#This Row],[Ist Fertigungsteil]],VLOOKUP(tb_BOM[[#This Row],[Artikelnummer]],tb_Fertigungsteile[],MATCH("Menge Kaufteil",tb_Fertigungsteile[#Headers],0),FALSE),1)*tb_BOM[[#This Row],[Anzahl]]</f>
        <v>1</v>
      </c>
      <c r="I99" s="31" t="str">
        <f>IF(tb_BOM[[#This Row],[Ist Fertigungsteil]],VLOOKUP(tb_BOM[[#This Row],[Artikelnummer]],tb_Fertigungsteile[],MATCH("Beschreibung Kaufteil",tb_Fertigungsteile[#Headers],0),FALSE),tb_BOM[[#This Row],[Beschreibung]])</f>
        <v>Gewindestift M3x5</v>
      </c>
    </row>
    <row r="100" spans="1:9" x14ac:dyDescent="0.25">
      <c r="A100" t="s">
        <v>177</v>
      </c>
      <c r="B100" t="s">
        <v>119</v>
      </c>
      <c r="C100">
        <v>1</v>
      </c>
      <c r="D10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Servo klein</v>
      </c>
      <c r="E10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1.5589999999999999</v>
      </c>
      <c r="F100" s="14" t="b">
        <f>OR(LEFT(tb_BOM[[#This Row],[Artikelnummer]],2)="FT",LEFT(tb_BOM[[#This Row],[Artikelnummer]],2)="DT")</f>
        <v>0</v>
      </c>
      <c r="G100" s="15" t="str">
        <f>IF(tb_BOM[[#This Row],[Ist Fertigungsteil]],VLOOKUP(tb_BOM[[#This Row],[Artikelnummer]],tb_Fertigungsteile[],MATCH("Artikelnummer Kaufteil",tb_Fertigungsteile[#Headers],0),FALSE),tb_BOM[[#This Row],[Artikelnummer]])</f>
        <v>KT-019</v>
      </c>
      <c r="H100" s="25">
        <f>IF(tb_BOM[[#This Row],[Ist Fertigungsteil]],VLOOKUP(tb_BOM[[#This Row],[Artikelnummer]],tb_Fertigungsteile[],MATCH("Menge Kaufteil",tb_Fertigungsteile[#Headers],0),FALSE),1)*tb_BOM[[#This Row],[Anzahl]]</f>
        <v>1</v>
      </c>
      <c r="I100" s="31" t="str">
        <f>IF(tb_BOM[[#This Row],[Ist Fertigungsteil]],VLOOKUP(tb_BOM[[#This Row],[Artikelnummer]],tb_Fertigungsteile[],MATCH("Beschreibung Kaufteil",tb_Fertigungsteile[#Headers],0),FALSE),tb_BOM[[#This Row],[Beschreibung]])</f>
        <v>Servo klein</v>
      </c>
    </row>
    <row r="101" spans="1:9" x14ac:dyDescent="0.25">
      <c r="A101" t="s">
        <v>177</v>
      </c>
      <c r="B101" t="s">
        <v>121</v>
      </c>
      <c r="C101">
        <v>1</v>
      </c>
      <c r="D10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Servo groß</v>
      </c>
      <c r="E10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4.0724999999999998</v>
      </c>
      <c r="F101" s="14" t="b">
        <f>OR(LEFT(tb_BOM[[#This Row],[Artikelnummer]],2)="FT",LEFT(tb_BOM[[#This Row],[Artikelnummer]],2)="DT")</f>
        <v>0</v>
      </c>
      <c r="G101" s="15" t="str">
        <f>IF(tb_BOM[[#This Row],[Ist Fertigungsteil]],VLOOKUP(tb_BOM[[#This Row],[Artikelnummer]],tb_Fertigungsteile[],MATCH("Artikelnummer Kaufteil",tb_Fertigungsteile[#Headers],0),FALSE),tb_BOM[[#This Row],[Artikelnummer]])</f>
        <v>KT-020</v>
      </c>
      <c r="H101" s="25">
        <f>IF(tb_BOM[[#This Row],[Ist Fertigungsteil]],VLOOKUP(tb_BOM[[#This Row],[Artikelnummer]],tb_Fertigungsteile[],MATCH("Menge Kaufteil",tb_Fertigungsteile[#Headers],0),FALSE),1)*tb_BOM[[#This Row],[Anzahl]]</f>
        <v>1</v>
      </c>
      <c r="I101" s="31" t="str">
        <f>IF(tb_BOM[[#This Row],[Ist Fertigungsteil]],VLOOKUP(tb_BOM[[#This Row],[Artikelnummer]],tb_Fertigungsteile[],MATCH("Beschreibung Kaufteil",tb_Fertigungsteile[#Headers],0),FALSE),tb_BOM[[#This Row],[Beschreibung]])</f>
        <v>Servo groß</v>
      </c>
    </row>
    <row r="102" spans="1:9" x14ac:dyDescent="0.25">
      <c r="A102" t="s">
        <v>177</v>
      </c>
      <c r="B102" t="s">
        <v>123</v>
      </c>
      <c r="C102">
        <v>1</v>
      </c>
      <c r="D10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 xml:space="preserve">Strohhalmmagazin </v>
      </c>
      <c r="E10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02" s="14" t="b">
        <f>OR(LEFT(tb_BOM[[#This Row],[Artikelnummer]],2)="FT",LEFT(tb_BOM[[#This Row],[Artikelnummer]],2)="DT")</f>
        <v>1</v>
      </c>
      <c r="G102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02" s="25">
        <f>IF(tb_BOM[[#This Row],[Ist Fertigungsteil]],VLOOKUP(tb_BOM[[#This Row],[Artikelnummer]],tb_Fertigungsteile[],MATCH("Menge Kaufteil",tb_Fertigungsteile[#Headers],0),FALSE),1)*tb_BOM[[#This Row],[Anzahl]]</f>
        <v>0</v>
      </c>
      <c r="I102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03" spans="1:9" x14ac:dyDescent="0.25">
      <c r="A103" t="s">
        <v>177</v>
      </c>
      <c r="B103" t="s">
        <v>125</v>
      </c>
      <c r="C103">
        <v>1</v>
      </c>
      <c r="D10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Reibrad</v>
      </c>
      <c r="E10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03" s="14" t="b">
        <f>OR(LEFT(tb_BOM[[#This Row],[Artikelnummer]],2)="FT",LEFT(tb_BOM[[#This Row],[Artikelnummer]],2)="DT")</f>
        <v>1</v>
      </c>
      <c r="G103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03" s="25">
        <f>IF(tb_BOM[[#This Row],[Ist Fertigungsteil]],VLOOKUP(tb_BOM[[#This Row],[Artikelnummer]],tb_Fertigungsteile[],MATCH("Menge Kaufteil",tb_Fertigungsteile[#Headers],0),FALSE),1)*tb_BOM[[#This Row],[Anzahl]]</f>
        <v>0</v>
      </c>
      <c r="I103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04" spans="1:9" x14ac:dyDescent="0.25">
      <c r="A104" t="s">
        <v>177</v>
      </c>
      <c r="B104" t="s">
        <v>127</v>
      </c>
      <c r="C104">
        <v>1</v>
      </c>
      <c r="D10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Motorhalterung Reibrad</v>
      </c>
      <c r="E10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04" s="14" t="b">
        <f>OR(LEFT(tb_BOM[[#This Row],[Artikelnummer]],2)="FT",LEFT(tb_BOM[[#This Row],[Artikelnummer]],2)="DT")</f>
        <v>1</v>
      </c>
      <c r="G104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04" s="25">
        <f>IF(tb_BOM[[#This Row],[Ist Fertigungsteil]],VLOOKUP(tb_BOM[[#This Row],[Artikelnummer]],tb_Fertigungsteile[],MATCH("Menge Kaufteil",tb_Fertigungsteile[#Headers],0),FALSE),1)*tb_BOM[[#This Row],[Anzahl]]</f>
        <v>0</v>
      </c>
      <c r="I104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05" spans="1:9" x14ac:dyDescent="0.25">
      <c r="A105" t="s">
        <v>177</v>
      </c>
      <c r="B105" t="s">
        <v>129</v>
      </c>
      <c r="C105">
        <v>1</v>
      </c>
      <c r="D10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Verbindung Servo zu Schraube</v>
      </c>
      <c r="E10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05" s="14" t="b">
        <f>OR(LEFT(tb_BOM[[#This Row],[Artikelnummer]],2)="FT",LEFT(tb_BOM[[#This Row],[Artikelnummer]],2)="DT")</f>
        <v>1</v>
      </c>
      <c r="G105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05" s="25">
        <f>IF(tb_BOM[[#This Row],[Ist Fertigungsteil]],VLOOKUP(tb_BOM[[#This Row],[Artikelnummer]],tb_Fertigungsteile[],MATCH("Menge Kaufteil",tb_Fertigungsteile[#Headers],0),FALSE),1)*tb_BOM[[#This Row],[Anzahl]]</f>
        <v>0</v>
      </c>
      <c r="I105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06" spans="1:9" x14ac:dyDescent="0.25">
      <c r="A106" t="s">
        <v>177</v>
      </c>
      <c r="B106" t="s">
        <v>131</v>
      </c>
      <c r="C106">
        <v>1</v>
      </c>
      <c r="D10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Drehbarer Arm</v>
      </c>
      <c r="E10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06" s="14" t="b">
        <f>OR(LEFT(tb_BOM[[#This Row],[Artikelnummer]],2)="FT",LEFT(tb_BOM[[#This Row],[Artikelnummer]],2)="DT")</f>
        <v>1</v>
      </c>
      <c r="G106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06" s="25">
        <f>IF(tb_BOM[[#This Row],[Ist Fertigungsteil]],VLOOKUP(tb_BOM[[#This Row],[Artikelnummer]],tb_Fertigungsteile[],MATCH("Menge Kaufteil",tb_Fertigungsteile[#Headers],0),FALSE),1)*tb_BOM[[#This Row],[Anzahl]]</f>
        <v>0</v>
      </c>
      <c r="I106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07" spans="1:9" x14ac:dyDescent="0.25">
      <c r="A107" t="s">
        <v>304</v>
      </c>
      <c r="B107" t="s">
        <v>196</v>
      </c>
      <c r="C107">
        <v>1</v>
      </c>
      <c r="D10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Motor Crusher</v>
      </c>
      <c r="E10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25</v>
      </c>
      <c r="F107" s="14" t="b">
        <f>OR(LEFT(tb_BOM[[#This Row],[Artikelnummer]],2)="FT",LEFT(tb_BOM[[#This Row],[Artikelnummer]],2)="DT")</f>
        <v>0</v>
      </c>
      <c r="G107" s="15" t="str">
        <f>IF(tb_BOM[[#This Row],[Ist Fertigungsteil]],VLOOKUP(tb_BOM[[#This Row],[Artikelnummer]],tb_Fertigungsteile[],MATCH("Artikelnummer Kaufteil",tb_Fertigungsteile[#Headers],0),FALSE),tb_BOM[[#This Row],[Artikelnummer]])</f>
        <v>KT-029</v>
      </c>
      <c r="H107" s="25">
        <f>IF(tb_BOM[[#This Row],[Ist Fertigungsteil]],VLOOKUP(tb_BOM[[#This Row],[Artikelnummer]],tb_Fertigungsteile[],MATCH("Menge Kaufteil",tb_Fertigungsteile[#Headers],0),FALSE),1)*tb_BOM[[#This Row],[Anzahl]]</f>
        <v>1</v>
      </c>
      <c r="I107" s="31" t="str">
        <f>IF(tb_BOM[[#This Row],[Ist Fertigungsteil]],VLOOKUP(tb_BOM[[#This Row],[Artikelnummer]],tb_Fertigungsteile[],MATCH("Beschreibung Kaufteil",tb_Fertigungsteile[#Headers],0),FALSE),tb_BOM[[#This Row],[Beschreibung]])</f>
        <v>Motor Crusher</v>
      </c>
    </row>
    <row r="108" spans="1:9" x14ac:dyDescent="0.25">
      <c r="A108" t="s">
        <v>304</v>
      </c>
      <c r="B108" t="s">
        <v>198</v>
      </c>
      <c r="C108">
        <v>1</v>
      </c>
      <c r="D10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Eiscrusher</v>
      </c>
      <c r="E10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8.44</v>
      </c>
      <c r="F108" s="14" t="b">
        <f>OR(LEFT(tb_BOM[[#This Row],[Artikelnummer]],2)="FT",LEFT(tb_BOM[[#This Row],[Artikelnummer]],2)="DT")</f>
        <v>0</v>
      </c>
      <c r="G108" s="15" t="str">
        <f>IF(tb_BOM[[#This Row],[Ist Fertigungsteil]],VLOOKUP(tb_BOM[[#This Row],[Artikelnummer]],tb_Fertigungsteile[],MATCH("Artikelnummer Kaufteil",tb_Fertigungsteile[#Headers],0),FALSE),tb_BOM[[#This Row],[Artikelnummer]])</f>
        <v>KT-030</v>
      </c>
      <c r="H108" s="25">
        <f>IF(tb_BOM[[#This Row],[Ist Fertigungsteil]],VLOOKUP(tb_BOM[[#This Row],[Artikelnummer]],tb_Fertigungsteile[],MATCH("Menge Kaufteil",tb_Fertigungsteile[#Headers],0),FALSE),1)*tb_BOM[[#This Row],[Anzahl]]</f>
        <v>1</v>
      </c>
      <c r="I108" s="31" t="str">
        <f>IF(tb_BOM[[#This Row],[Ist Fertigungsteil]],VLOOKUP(tb_BOM[[#This Row],[Artikelnummer]],tb_Fertigungsteile[],MATCH("Beschreibung Kaufteil",tb_Fertigungsteile[#Headers],0),FALSE),tb_BOM[[#This Row],[Beschreibung]])</f>
        <v>Eiscrusher</v>
      </c>
    </row>
    <row r="109" spans="1:9" x14ac:dyDescent="0.25">
      <c r="E109" s="10" t="str">
        <f>IF(OR(LEFT(B109,2)="FT",LEFT(B109,2)="DT"),VLOOKUP(BOM!B109,Fertigungsteile!A:E,2,FALSE),IF(LEFT(B109,2)="KT",VLOOKUP(BOM!B109,Kaufteile!A:E,2,FALSE),""))</f>
        <v/>
      </c>
      <c r="F109" s="11" t="str">
        <f>IF(OR(LEFT(B109,2)="FT",LEFT(B109,2)="DT"),VLOOKUP(BOM!B109,Fertigungsteile!A:F,6,FALSE)*C109,IF(LEFT(B109,2)="KT",VLOOKUP(BOM!B109,Kaufteile!A:I,9,FALSE)*C109,""))</f>
        <v/>
      </c>
    </row>
    <row r="110" spans="1:9" x14ac:dyDescent="0.25">
      <c r="E110" s="10" t="str">
        <f>IF(OR(LEFT(B110,2)="FT",LEFT(B110,2)="DT"),VLOOKUP(BOM!B110,Fertigungsteile!A:E,2,FALSE),IF(LEFT(B110,2)="KT",VLOOKUP(BOM!B110,Kaufteile!A:E,2,FALSE),""))</f>
        <v/>
      </c>
      <c r="F110" s="11" t="str">
        <f>IF(OR(LEFT(B110,2)="FT",LEFT(B110,2)="DT"),VLOOKUP(BOM!B110,Fertigungsteile!A:F,6,FALSE)*C110,IF(LEFT(B110,2)="KT",VLOOKUP(BOM!B110,Kaufteile!A:I,9,FALSE)*C110,""))</f>
        <v/>
      </c>
    </row>
    <row r="111" spans="1:9" x14ac:dyDescent="0.25">
      <c r="E111" s="10" t="str">
        <f>IF(OR(LEFT(B111,2)="FT",LEFT(B111,2)="DT"),VLOOKUP(BOM!B111,Fertigungsteile!A:E,2,FALSE),IF(LEFT(B111,2)="KT",VLOOKUP(BOM!B111,Kaufteile!A:E,2,FALSE),""))</f>
        <v/>
      </c>
      <c r="F111" s="11" t="str">
        <f>IF(OR(LEFT(B111,2)="FT",LEFT(B111,2)="DT"),VLOOKUP(BOM!B111,Fertigungsteile!A:F,6,FALSE)*C111,IF(LEFT(B111,2)="KT",VLOOKUP(BOM!B111,Kaufteile!A:I,9,FALSE)*C111,""))</f>
        <v/>
      </c>
    </row>
    <row r="112" spans="1:9" x14ac:dyDescent="0.25">
      <c r="E112" s="10" t="str">
        <f>IF(OR(LEFT(B112,2)="FT",LEFT(B112,2)="DT"),VLOOKUP(BOM!B112,Fertigungsteile!A:E,2,FALSE),IF(LEFT(B112,2)="KT",VLOOKUP(BOM!B112,Kaufteile!A:E,2,FALSE),""))</f>
        <v/>
      </c>
      <c r="F112" s="11" t="str">
        <f>IF(OR(LEFT(B112,2)="FT",LEFT(B112,2)="DT"),VLOOKUP(BOM!B112,Fertigungsteile!A:F,6,FALSE)*C112,IF(LEFT(B112,2)="KT",VLOOKUP(BOM!B112,Kaufteile!A:I,9,FALSE)*C112,""))</f>
        <v/>
      </c>
    </row>
    <row r="113" spans="5:6" x14ac:dyDescent="0.25">
      <c r="E113" s="10" t="str">
        <f>IF(OR(LEFT(B113,2)="FT",LEFT(B113,2)="DT"),VLOOKUP(BOM!B113,Fertigungsteile!A:E,2,FALSE),IF(LEFT(B113,2)="KT",VLOOKUP(BOM!B113,Kaufteile!A:E,2,FALSE),""))</f>
        <v/>
      </c>
      <c r="F113" s="11" t="str">
        <f>IF(OR(LEFT(B113,2)="FT",LEFT(B113,2)="DT"),VLOOKUP(BOM!B113,Fertigungsteile!A:F,6,FALSE)*C113,IF(LEFT(B113,2)="KT",VLOOKUP(BOM!B113,Kaufteile!A:I,9,FALSE)*C113,""))</f>
        <v/>
      </c>
    </row>
    <row r="114" spans="5:6" x14ac:dyDescent="0.25">
      <c r="E114" s="10" t="str">
        <f>IF(OR(LEFT(B114,2)="FT",LEFT(B114,2)="DT"),VLOOKUP(BOM!B114,Fertigungsteile!A:E,2,FALSE),IF(LEFT(B114,2)="KT",VLOOKUP(BOM!B114,Kaufteile!A:E,2,FALSE),""))</f>
        <v/>
      </c>
      <c r="F114" s="11" t="str">
        <f>IF(OR(LEFT(B114,2)="FT",LEFT(B114,2)="DT"),VLOOKUP(BOM!B114,Fertigungsteile!A:F,6,FALSE)*C114,IF(LEFT(B114,2)="KT",VLOOKUP(BOM!B114,Kaufteile!A:I,9,FALSE)*C114,""))</f>
        <v/>
      </c>
    </row>
    <row r="115" spans="5:6" x14ac:dyDescent="0.25">
      <c r="E115" s="10" t="str">
        <f>IF(OR(LEFT(B115,2)="FT",LEFT(B115,2)="DT"),VLOOKUP(BOM!B115,Fertigungsteile!A:E,2,FALSE),IF(LEFT(B115,2)="KT",VLOOKUP(BOM!B115,Kaufteile!A:E,2,FALSE),""))</f>
        <v/>
      </c>
      <c r="F115" s="11" t="str">
        <f>IF(OR(LEFT(B115,2)="FT",LEFT(B115,2)="DT"),VLOOKUP(BOM!B115,Fertigungsteile!A:F,6,FALSE)*C115,IF(LEFT(B115,2)="KT",VLOOKUP(BOM!B115,Kaufteile!A:I,9,FALSE)*C115,""))</f>
        <v/>
      </c>
    </row>
  </sheetData>
  <phoneticPr fontId="5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8A21-FFCD-4257-8023-26A0BDD2C480}">
  <dimension ref="A3:I63"/>
  <sheetViews>
    <sheetView topLeftCell="C1" workbookViewId="0">
      <selection activeCell="I9" sqref="I9"/>
    </sheetView>
  </sheetViews>
  <sheetFormatPr baseColWidth="10" defaultRowHeight="15" x14ac:dyDescent="0.25"/>
  <cols>
    <col min="1" max="1" width="22.42578125" bestFit="1" customWidth="1"/>
    <col min="2" max="2" width="23.42578125" style="33" bestFit="1" customWidth="1"/>
    <col min="4" max="4" width="26" bestFit="1" customWidth="1"/>
    <col min="5" max="5" width="23.42578125" style="2" bestFit="1" customWidth="1"/>
    <col min="6" max="6" width="25" style="34" bestFit="1" customWidth="1"/>
    <col min="7" max="7" width="10.85546875" bestFit="1" customWidth="1"/>
    <col min="8" max="8" width="22.42578125" bestFit="1" customWidth="1"/>
    <col min="9" max="9" width="14" bestFit="1" customWidth="1"/>
    <col min="10" max="10" width="15" bestFit="1" customWidth="1"/>
    <col min="11" max="11" width="14" bestFit="1" customWidth="1"/>
    <col min="12" max="14" width="15" bestFit="1" customWidth="1"/>
    <col min="15" max="18" width="14" bestFit="1" customWidth="1"/>
    <col min="19" max="19" width="13" bestFit="1" customWidth="1"/>
    <col min="20" max="23" width="14" bestFit="1" customWidth="1"/>
    <col min="24" max="24" width="7.85546875" bestFit="1" customWidth="1"/>
    <col min="25" max="25" width="12.42578125" bestFit="1" customWidth="1"/>
    <col min="26" max="26" width="8.85546875" bestFit="1" customWidth="1"/>
    <col min="27" max="27" width="26.140625" bestFit="1" customWidth="1"/>
    <col min="28" max="28" width="18.140625" bestFit="1" customWidth="1"/>
    <col min="29" max="30" width="22.85546875" bestFit="1" customWidth="1"/>
    <col min="31" max="31" width="12.28515625" bestFit="1" customWidth="1"/>
    <col min="32" max="32" width="13.140625" bestFit="1" customWidth="1"/>
    <col min="33" max="33" width="20.5703125" bestFit="1" customWidth="1"/>
    <col min="34" max="34" width="8.42578125" bestFit="1" customWidth="1"/>
    <col min="35" max="35" width="14.5703125" bestFit="1" customWidth="1"/>
    <col min="36" max="38" width="10.5703125" bestFit="1" customWidth="1"/>
    <col min="39" max="39" width="14.85546875" bestFit="1" customWidth="1"/>
    <col min="40" max="40" width="8.140625" bestFit="1" customWidth="1"/>
    <col min="41" max="43" width="14.28515625" bestFit="1" customWidth="1"/>
    <col min="44" max="44" width="7.140625" bestFit="1" customWidth="1"/>
    <col min="45" max="45" width="7.28515625" bestFit="1" customWidth="1"/>
    <col min="46" max="46" width="4.28515625" bestFit="1" customWidth="1"/>
    <col min="47" max="47" width="12" bestFit="1" customWidth="1"/>
    <col min="48" max="48" width="13.7109375" bestFit="1" customWidth="1"/>
    <col min="49" max="49" width="7" bestFit="1" customWidth="1"/>
    <col min="50" max="50" width="8.7109375" bestFit="1" customWidth="1"/>
    <col min="51" max="51" width="12.140625" bestFit="1" customWidth="1"/>
    <col min="52" max="52" width="8.7109375" bestFit="1" customWidth="1"/>
    <col min="53" max="53" width="10.42578125" bestFit="1" customWidth="1"/>
    <col min="54" max="54" width="10.85546875" bestFit="1" customWidth="1"/>
    <col min="55" max="55" width="12.140625" bestFit="1" customWidth="1"/>
    <col min="56" max="58" width="20.140625" bestFit="1" customWidth="1"/>
    <col min="59" max="59" width="11.7109375" bestFit="1" customWidth="1"/>
    <col min="60" max="60" width="12.85546875" bestFit="1" customWidth="1"/>
    <col min="61" max="61" width="25.28515625" bestFit="1" customWidth="1"/>
    <col min="62" max="62" width="15.5703125" bestFit="1" customWidth="1"/>
  </cols>
  <sheetData>
    <row r="3" spans="1:9" x14ac:dyDescent="0.25">
      <c r="A3" s="21" t="s">
        <v>275</v>
      </c>
      <c r="B3" s="32" t="s">
        <v>277</v>
      </c>
      <c r="D3" s="21" t="s">
        <v>275</v>
      </c>
      <c r="E3" t="s">
        <v>277</v>
      </c>
      <c r="F3" s="23" t="s">
        <v>279</v>
      </c>
      <c r="H3" s="21" t="s">
        <v>275</v>
      </c>
      <c r="I3" t="s">
        <v>301</v>
      </c>
    </row>
    <row r="4" spans="1:9" x14ac:dyDescent="0.25">
      <c r="A4" s="22" t="s">
        <v>298</v>
      </c>
      <c r="B4" s="32">
        <v>36.008000000000003</v>
      </c>
      <c r="D4" s="22" t="s">
        <v>199</v>
      </c>
      <c r="E4" s="23">
        <v>20.5</v>
      </c>
      <c r="F4" s="23">
        <v>1</v>
      </c>
      <c r="H4" s="22" t="s">
        <v>39</v>
      </c>
      <c r="I4" s="23">
        <v>12</v>
      </c>
    </row>
    <row r="5" spans="1:9" x14ac:dyDescent="0.25">
      <c r="A5" s="22" t="s">
        <v>5</v>
      </c>
      <c r="B5" s="32">
        <v>69.968999999999994</v>
      </c>
      <c r="D5" s="22" t="s">
        <v>56</v>
      </c>
      <c r="E5" s="23">
        <v>11.008000000000001</v>
      </c>
      <c r="F5" s="23">
        <v>3.44</v>
      </c>
      <c r="H5" s="22" t="s">
        <v>40</v>
      </c>
      <c r="I5" s="23">
        <v>1</v>
      </c>
    </row>
    <row r="6" spans="1:9" x14ac:dyDescent="0.25">
      <c r="A6" s="22" t="s">
        <v>10</v>
      </c>
      <c r="B6" s="32">
        <v>25.74966666666667</v>
      </c>
      <c r="D6" s="22" t="s">
        <v>91</v>
      </c>
      <c r="E6" s="23">
        <v>1.5306666666666668</v>
      </c>
      <c r="F6" s="23">
        <v>0.1</v>
      </c>
      <c r="H6" s="22" t="s">
        <v>41</v>
      </c>
      <c r="I6" s="23">
        <v>3.5999999999999996</v>
      </c>
    </row>
    <row r="7" spans="1:9" x14ac:dyDescent="0.25">
      <c r="A7" s="22" t="s">
        <v>280</v>
      </c>
      <c r="B7" s="32">
        <v>6.4997600000000011</v>
      </c>
      <c r="D7" s="22" t="s">
        <v>7</v>
      </c>
      <c r="E7" s="23">
        <v>2.89</v>
      </c>
      <c r="F7" s="23">
        <v>1</v>
      </c>
      <c r="H7" s="22" t="s">
        <v>42</v>
      </c>
      <c r="I7" s="23">
        <v>1</v>
      </c>
    </row>
    <row r="8" spans="1:9" x14ac:dyDescent="0.25">
      <c r="A8" s="22" t="s">
        <v>202</v>
      </c>
      <c r="B8" s="32">
        <v>8.44</v>
      </c>
      <c r="D8" s="22" t="s">
        <v>248</v>
      </c>
      <c r="E8" s="23">
        <v>6.2800000000000009E-2</v>
      </c>
      <c r="F8" s="23">
        <v>2</v>
      </c>
      <c r="H8" s="22" t="s">
        <v>43</v>
      </c>
      <c r="I8" s="23">
        <v>1</v>
      </c>
    </row>
    <row r="9" spans="1:9" x14ac:dyDescent="0.25">
      <c r="A9" s="22" t="s">
        <v>138</v>
      </c>
      <c r="B9" s="32">
        <v>10.332342424242425</v>
      </c>
      <c r="D9" s="22" t="s">
        <v>263</v>
      </c>
      <c r="E9" s="23">
        <v>6.0199999999999997E-2</v>
      </c>
      <c r="F9" s="23">
        <v>2</v>
      </c>
      <c r="H9" s="22" t="s">
        <v>44</v>
      </c>
      <c r="I9" s="23">
        <v>1</v>
      </c>
    </row>
    <row r="10" spans="1:9" x14ac:dyDescent="0.25">
      <c r="A10" s="22" t="s">
        <v>26</v>
      </c>
      <c r="B10" s="32">
        <v>19.25</v>
      </c>
      <c r="D10" s="22" t="s">
        <v>236</v>
      </c>
      <c r="E10" s="23">
        <v>0.24559999999999998</v>
      </c>
      <c r="F10" s="23">
        <v>8</v>
      </c>
      <c r="H10" s="22" t="s">
        <v>45</v>
      </c>
      <c r="I10" s="23">
        <v>3</v>
      </c>
    </row>
    <row r="11" spans="1:9" x14ac:dyDescent="0.25">
      <c r="A11" s="22" t="s">
        <v>175</v>
      </c>
      <c r="B11" s="32">
        <v>20.5</v>
      </c>
      <c r="D11" s="22" t="s">
        <v>238</v>
      </c>
      <c r="E11" s="23">
        <v>2.1780000000000001E-2</v>
      </c>
      <c r="F11" s="23">
        <v>1</v>
      </c>
      <c r="H11" s="22" t="s">
        <v>46</v>
      </c>
      <c r="I11" s="23">
        <v>1</v>
      </c>
    </row>
    <row r="12" spans="1:9" x14ac:dyDescent="0.25">
      <c r="A12" s="22" t="s">
        <v>143</v>
      </c>
      <c r="B12" s="32">
        <v>20.45318</v>
      </c>
      <c r="D12" s="22" t="s">
        <v>237</v>
      </c>
      <c r="E12" s="23">
        <v>8.6400000000000005E-2</v>
      </c>
      <c r="F12" s="23">
        <v>3</v>
      </c>
      <c r="H12" s="22" t="s">
        <v>47</v>
      </c>
      <c r="I12" s="23">
        <v>1</v>
      </c>
    </row>
    <row r="13" spans="1:9" x14ac:dyDescent="0.25">
      <c r="A13" s="22" t="s">
        <v>156</v>
      </c>
      <c r="B13" s="32">
        <v>126.46999999999998</v>
      </c>
      <c r="D13" s="22" t="s">
        <v>229</v>
      </c>
      <c r="E13" s="23">
        <v>5.8550000000000005E-2</v>
      </c>
      <c r="F13" s="23">
        <v>1</v>
      </c>
      <c r="H13" s="22" t="s">
        <v>57</v>
      </c>
      <c r="I13" s="23">
        <v>3.44</v>
      </c>
    </row>
    <row r="14" spans="1:9" x14ac:dyDescent="0.25">
      <c r="A14" s="22" t="s">
        <v>12</v>
      </c>
      <c r="B14" s="32">
        <v>5.3208000000000002</v>
      </c>
      <c r="D14" s="22" t="s">
        <v>255</v>
      </c>
      <c r="E14" s="23">
        <v>0.29771999999999998</v>
      </c>
      <c r="F14" s="23">
        <v>6</v>
      </c>
      <c r="H14" s="22" t="s">
        <v>58</v>
      </c>
      <c r="I14" s="23">
        <v>0.68200000000000016</v>
      </c>
    </row>
    <row r="15" spans="1:9" x14ac:dyDescent="0.25">
      <c r="A15" s="22" t="s">
        <v>276</v>
      </c>
      <c r="B15" s="32">
        <v>348.99274909090911</v>
      </c>
      <c r="D15" s="22" t="s">
        <v>230</v>
      </c>
      <c r="E15" s="23">
        <v>0.15049999999999997</v>
      </c>
      <c r="F15" s="23">
        <v>7</v>
      </c>
      <c r="H15" s="22" t="s">
        <v>71</v>
      </c>
      <c r="I15" s="23">
        <v>1</v>
      </c>
    </row>
    <row r="16" spans="1:9" x14ac:dyDescent="0.25">
      <c r="D16" s="22" t="s">
        <v>266</v>
      </c>
      <c r="E16" s="23">
        <v>5.7599999999999998E-2</v>
      </c>
      <c r="F16" s="23">
        <v>2</v>
      </c>
      <c r="H16" s="22" t="s">
        <v>72</v>
      </c>
      <c r="I16" s="23">
        <v>1</v>
      </c>
    </row>
    <row r="17" spans="4:9" x14ac:dyDescent="0.25">
      <c r="D17" s="22" t="s">
        <v>209</v>
      </c>
      <c r="E17" s="23">
        <v>1.6800000000000002</v>
      </c>
      <c r="F17" s="23">
        <v>24</v>
      </c>
      <c r="H17" s="22" t="s">
        <v>73</v>
      </c>
      <c r="I17" s="23">
        <v>0.1</v>
      </c>
    </row>
    <row r="18" spans="4:9" x14ac:dyDescent="0.25">
      <c r="D18" s="22" t="s">
        <v>219</v>
      </c>
      <c r="E18" s="23">
        <v>0.79999999999999993</v>
      </c>
      <c r="F18" s="23">
        <v>20</v>
      </c>
      <c r="H18" s="22" t="s">
        <v>92</v>
      </c>
      <c r="I18" s="23">
        <v>1</v>
      </c>
    </row>
    <row r="19" spans="4:9" x14ac:dyDescent="0.25">
      <c r="D19" s="22" t="s">
        <v>247</v>
      </c>
      <c r="E19" s="23">
        <v>0.17549999999999999</v>
      </c>
      <c r="F19" s="23">
        <v>5</v>
      </c>
      <c r="H19" s="22" t="s">
        <v>94</v>
      </c>
      <c r="I19" s="23">
        <v>1</v>
      </c>
    </row>
    <row r="20" spans="4:9" x14ac:dyDescent="0.25">
      <c r="D20" s="22" t="s">
        <v>214</v>
      </c>
      <c r="E20" s="23">
        <v>0.99983999999999984</v>
      </c>
      <c r="F20" s="23">
        <v>24</v>
      </c>
      <c r="H20" s="22" t="s">
        <v>110</v>
      </c>
      <c r="I20" s="23">
        <v>1</v>
      </c>
    </row>
    <row r="21" spans="4:9" x14ac:dyDescent="0.25">
      <c r="D21" s="22" t="s">
        <v>251</v>
      </c>
      <c r="E21" s="23">
        <v>0.35983999999999999</v>
      </c>
      <c r="F21" s="23">
        <v>8</v>
      </c>
      <c r="H21" s="22" t="s">
        <v>112</v>
      </c>
      <c r="I21" s="23">
        <v>2</v>
      </c>
    </row>
    <row r="22" spans="4:9" x14ac:dyDescent="0.25">
      <c r="D22" s="22" t="s">
        <v>224</v>
      </c>
      <c r="E22" s="23">
        <v>0.20921999999999999</v>
      </c>
      <c r="F22" s="23">
        <v>3</v>
      </c>
      <c r="H22" s="22" t="s">
        <v>119</v>
      </c>
      <c r="I22" s="23">
        <v>1</v>
      </c>
    </row>
    <row r="23" spans="4:9" x14ac:dyDescent="0.25">
      <c r="D23" s="22" t="s">
        <v>188</v>
      </c>
      <c r="E23" s="23">
        <v>0</v>
      </c>
      <c r="F23" s="23">
        <v>0</v>
      </c>
      <c r="H23" s="22" t="s">
        <v>121</v>
      </c>
      <c r="I23" s="23">
        <v>1</v>
      </c>
    </row>
    <row r="24" spans="4:9" x14ac:dyDescent="0.25">
      <c r="D24" s="22" t="s">
        <v>200</v>
      </c>
      <c r="E24" s="23">
        <v>8.44</v>
      </c>
      <c r="F24" s="23">
        <v>1</v>
      </c>
      <c r="H24" s="22" t="s">
        <v>133</v>
      </c>
      <c r="I24" s="23">
        <v>1</v>
      </c>
    </row>
    <row r="25" spans="4:9" x14ac:dyDescent="0.25">
      <c r="D25" s="22" t="s">
        <v>134</v>
      </c>
      <c r="E25" s="23">
        <v>4.93</v>
      </c>
      <c r="F25" s="23">
        <v>1</v>
      </c>
      <c r="H25" s="22" t="s">
        <v>154</v>
      </c>
      <c r="I25" s="23">
        <v>1</v>
      </c>
    </row>
    <row r="26" spans="4:9" x14ac:dyDescent="0.25">
      <c r="D26" s="22" t="s">
        <v>59</v>
      </c>
      <c r="E26" s="23">
        <v>20.45318</v>
      </c>
      <c r="F26" s="23">
        <v>0.68200000000000016</v>
      </c>
      <c r="H26" s="22" t="s">
        <v>158</v>
      </c>
      <c r="I26" s="23">
        <v>1</v>
      </c>
    </row>
    <row r="27" spans="4:9" x14ac:dyDescent="0.25">
      <c r="D27" s="22" t="s">
        <v>246</v>
      </c>
      <c r="E27" s="23">
        <v>0.35069999999999996</v>
      </c>
      <c r="F27" s="23">
        <v>7</v>
      </c>
      <c r="H27" s="22" t="s">
        <v>163</v>
      </c>
      <c r="I27" s="23">
        <v>1</v>
      </c>
    </row>
    <row r="28" spans="4:9" x14ac:dyDescent="0.25">
      <c r="D28" s="22" t="s">
        <v>288</v>
      </c>
      <c r="E28" s="23">
        <v>1.4160000000000001E-2</v>
      </c>
      <c r="F28" s="23">
        <v>1</v>
      </c>
      <c r="H28" s="22" t="s">
        <v>174</v>
      </c>
      <c r="I28" s="23">
        <v>1</v>
      </c>
    </row>
    <row r="29" spans="4:9" x14ac:dyDescent="0.25">
      <c r="D29" s="22" t="s">
        <v>293</v>
      </c>
      <c r="E29" s="23">
        <v>7.0000000000000007E-2</v>
      </c>
      <c r="F29" s="23">
        <v>1</v>
      </c>
      <c r="H29" s="22" t="s">
        <v>178</v>
      </c>
      <c r="I29" s="23">
        <v>1</v>
      </c>
    </row>
    <row r="30" spans="4:9" x14ac:dyDescent="0.25">
      <c r="D30" s="22" t="s">
        <v>295</v>
      </c>
      <c r="E30" s="23">
        <v>1.8200000000000003</v>
      </c>
      <c r="F30" s="23">
        <v>26</v>
      </c>
      <c r="H30" s="22" t="s">
        <v>183</v>
      </c>
      <c r="I30" s="23">
        <v>1</v>
      </c>
    </row>
    <row r="31" spans="4:9" x14ac:dyDescent="0.25">
      <c r="D31" s="22" t="s">
        <v>111</v>
      </c>
      <c r="E31" s="23">
        <v>5.7812333333333337</v>
      </c>
      <c r="F31" s="23">
        <v>1</v>
      </c>
      <c r="H31" s="22" t="s">
        <v>196</v>
      </c>
      <c r="I31" s="23">
        <v>1</v>
      </c>
    </row>
    <row r="32" spans="4:9" x14ac:dyDescent="0.25">
      <c r="D32" s="22" t="s">
        <v>113</v>
      </c>
      <c r="E32" s="23">
        <v>4.5511090909090912</v>
      </c>
      <c r="F32" s="23">
        <v>2</v>
      </c>
      <c r="H32" s="22" t="s">
        <v>198</v>
      </c>
      <c r="I32" s="23">
        <v>1</v>
      </c>
    </row>
    <row r="33" spans="4:9" x14ac:dyDescent="0.25">
      <c r="D33" s="22" t="s">
        <v>226</v>
      </c>
      <c r="E33" s="23">
        <v>2.0820000000000002E-2</v>
      </c>
      <c r="F33" s="23">
        <v>1</v>
      </c>
      <c r="H33" s="22" t="s">
        <v>208</v>
      </c>
      <c r="I33" s="23">
        <v>24</v>
      </c>
    </row>
    <row r="34" spans="4:9" x14ac:dyDescent="0.25">
      <c r="D34" s="22" t="s">
        <v>61</v>
      </c>
      <c r="E34" s="23">
        <v>2.52</v>
      </c>
      <c r="F34" s="23">
        <v>1</v>
      </c>
      <c r="H34" s="22" t="s">
        <v>210</v>
      </c>
      <c r="I34" s="23">
        <v>43</v>
      </c>
    </row>
    <row r="35" spans="4:9" x14ac:dyDescent="0.25">
      <c r="D35" s="22" t="s">
        <v>296</v>
      </c>
      <c r="E35" s="23">
        <v>2.66</v>
      </c>
      <c r="F35" s="23">
        <v>1</v>
      </c>
      <c r="H35" s="22" t="s">
        <v>211</v>
      </c>
      <c r="I35" s="23">
        <v>24</v>
      </c>
    </row>
    <row r="36" spans="4:9" x14ac:dyDescent="0.25">
      <c r="D36" s="22" t="s">
        <v>197</v>
      </c>
      <c r="E36" s="23">
        <v>25</v>
      </c>
      <c r="F36" s="23">
        <v>1</v>
      </c>
      <c r="H36" s="22" t="s">
        <v>212</v>
      </c>
      <c r="I36" s="23">
        <v>29</v>
      </c>
    </row>
    <row r="37" spans="4:9" x14ac:dyDescent="0.25">
      <c r="D37" s="22" t="s">
        <v>257</v>
      </c>
      <c r="E37" s="23">
        <v>6.4320000000000002E-2</v>
      </c>
      <c r="F37" s="23">
        <v>6</v>
      </c>
      <c r="H37" s="22" t="s">
        <v>213</v>
      </c>
      <c r="I37" s="23">
        <v>3</v>
      </c>
    </row>
    <row r="38" spans="4:9" x14ac:dyDescent="0.25">
      <c r="D38" s="22" t="s">
        <v>267</v>
      </c>
      <c r="E38" s="23">
        <v>0.39904000000000001</v>
      </c>
      <c r="F38" s="23">
        <v>43</v>
      </c>
      <c r="H38" s="22" t="s">
        <v>217</v>
      </c>
      <c r="I38" s="23">
        <v>26</v>
      </c>
    </row>
    <row r="39" spans="4:9" x14ac:dyDescent="0.25">
      <c r="D39" s="22" t="s">
        <v>258</v>
      </c>
      <c r="E39" s="23">
        <v>9.2099999999999987E-2</v>
      </c>
      <c r="F39" s="23">
        <v>6</v>
      </c>
      <c r="H39" s="22" t="s">
        <v>218</v>
      </c>
      <c r="I39" s="23">
        <v>20</v>
      </c>
    </row>
    <row r="40" spans="4:9" x14ac:dyDescent="0.25">
      <c r="D40" s="22" t="s">
        <v>14</v>
      </c>
      <c r="E40" s="23">
        <v>3.3180000000000001</v>
      </c>
      <c r="F40" s="23">
        <v>1</v>
      </c>
      <c r="H40" s="22" t="s">
        <v>220</v>
      </c>
      <c r="I40" s="23">
        <v>3</v>
      </c>
    </row>
    <row r="41" spans="4:9" x14ac:dyDescent="0.25">
      <c r="D41" s="22" t="s">
        <v>164</v>
      </c>
      <c r="E41" s="23">
        <v>7.99</v>
      </c>
      <c r="F41" s="23">
        <v>1</v>
      </c>
      <c r="H41" s="22" t="s">
        <v>221</v>
      </c>
      <c r="I41" s="23">
        <v>6</v>
      </c>
    </row>
    <row r="42" spans="4:9" x14ac:dyDescent="0.25">
      <c r="D42" s="22" t="s">
        <v>240</v>
      </c>
      <c r="E42" s="23">
        <v>0.6</v>
      </c>
      <c r="F42" s="23">
        <v>4</v>
      </c>
      <c r="H42" s="22" t="s">
        <v>222</v>
      </c>
      <c r="I42" s="23">
        <v>14</v>
      </c>
    </row>
    <row r="43" spans="4:9" x14ac:dyDescent="0.25">
      <c r="D43" s="22" t="s">
        <v>216</v>
      </c>
      <c r="E43" s="23">
        <v>0.44999999999999996</v>
      </c>
      <c r="F43" s="23">
        <v>3</v>
      </c>
      <c r="H43" s="22" t="s">
        <v>223</v>
      </c>
      <c r="I43" s="23">
        <v>1</v>
      </c>
    </row>
    <row r="44" spans="4:9" x14ac:dyDescent="0.25">
      <c r="D44" s="22" t="s">
        <v>253</v>
      </c>
      <c r="E44" s="23">
        <v>1.2</v>
      </c>
      <c r="F44" s="23">
        <v>8</v>
      </c>
      <c r="H44" s="22" t="s">
        <v>227</v>
      </c>
      <c r="I44" s="23">
        <v>1</v>
      </c>
    </row>
    <row r="45" spans="4:9" x14ac:dyDescent="0.25">
      <c r="D45" s="22" t="s">
        <v>179</v>
      </c>
      <c r="E45" s="23">
        <v>0.72750000000000004</v>
      </c>
      <c r="F45" s="23">
        <v>1</v>
      </c>
      <c r="H45" s="22" t="s">
        <v>228</v>
      </c>
      <c r="I45" s="23">
        <v>7</v>
      </c>
    </row>
    <row r="46" spans="4:9" x14ac:dyDescent="0.25">
      <c r="D46" s="22" t="s">
        <v>4</v>
      </c>
      <c r="E46" s="23">
        <v>48</v>
      </c>
      <c r="F46" s="23">
        <v>12</v>
      </c>
      <c r="H46" s="22" t="s">
        <v>231</v>
      </c>
      <c r="I46" s="23">
        <v>8</v>
      </c>
    </row>
    <row r="47" spans="4:9" x14ac:dyDescent="0.25">
      <c r="D47" s="22" t="s">
        <v>21</v>
      </c>
      <c r="E47" s="23">
        <v>1.7909999999999999</v>
      </c>
      <c r="F47" s="23">
        <v>3</v>
      </c>
      <c r="H47" s="22" t="s">
        <v>233</v>
      </c>
      <c r="I47" s="23">
        <v>8</v>
      </c>
    </row>
    <row r="48" spans="4:9" x14ac:dyDescent="0.25">
      <c r="D48" s="22" t="s">
        <v>155</v>
      </c>
      <c r="E48" s="23">
        <v>39.19</v>
      </c>
      <c r="F48" s="23">
        <v>1</v>
      </c>
      <c r="H48" s="22" t="s">
        <v>234</v>
      </c>
      <c r="I48" s="23">
        <v>3</v>
      </c>
    </row>
    <row r="49" spans="4:9" x14ac:dyDescent="0.25">
      <c r="D49" s="22" t="s">
        <v>297</v>
      </c>
      <c r="E49" s="23">
        <v>0.22200000000000003</v>
      </c>
      <c r="F49" s="23">
        <v>1</v>
      </c>
      <c r="H49" s="22" t="s">
        <v>235</v>
      </c>
      <c r="I49" s="23">
        <v>1</v>
      </c>
    </row>
    <row r="50" spans="4:9" x14ac:dyDescent="0.25">
      <c r="D50" s="22" t="s">
        <v>15</v>
      </c>
      <c r="E50" s="23">
        <v>4.8899999999999997</v>
      </c>
      <c r="F50" s="23">
        <v>1</v>
      </c>
      <c r="H50" s="22" t="s">
        <v>239</v>
      </c>
      <c r="I50" s="23">
        <v>4</v>
      </c>
    </row>
    <row r="51" spans="4:9" x14ac:dyDescent="0.25">
      <c r="D51" s="22" t="s">
        <v>11</v>
      </c>
      <c r="E51" s="23">
        <v>5.3208000000000002</v>
      </c>
      <c r="F51" s="23">
        <v>3.5999999999999996</v>
      </c>
      <c r="H51" s="22" t="s">
        <v>241</v>
      </c>
      <c r="I51" s="23">
        <v>7</v>
      </c>
    </row>
    <row r="52" spans="4:9" x14ac:dyDescent="0.25">
      <c r="D52" s="22" t="s">
        <v>38</v>
      </c>
      <c r="E52" s="23">
        <v>7.1980000000000004</v>
      </c>
      <c r="F52" s="23">
        <v>1</v>
      </c>
      <c r="H52" s="22" t="s">
        <v>242</v>
      </c>
      <c r="I52" s="23">
        <v>5</v>
      </c>
    </row>
    <row r="53" spans="4:9" x14ac:dyDescent="0.25">
      <c r="D53" s="22" t="s">
        <v>184</v>
      </c>
      <c r="E53" s="23">
        <v>7.3</v>
      </c>
      <c r="F53" s="23">
        <v>1</v>
      </c>
      <c r="H53" s="22" t="s">
        <v>243</v>
      </c>
      <c r="I53" s="23">
        <v>2</v>
      </c>
    </row>
    <row r="54" spans="4:9" x14ac:dyDescent="0.25">
      <c r="D54" s="22" t="s">
        <v>122</v>
      </c>
      <c r="E54" s="23">
        <v>4.0724999999999998</v>
      </c>
      <c r="F54" s="23">
        <v>1</v>
      </c>
      <c r="H54" s="22" t="s">
        <v>244</v>
      </c>
      <c r="I54" s="23">
        <v>8</v>
      </c>
    </row>
    <row r="55" spans="4:9" x14ac:dyDescent="0.25">
      <c r="D55" s="22" t="s">
        <v>120</v>
      </c>
      <c r="E55" s="23">
        <v>1.5589999999999999</v>
      </c>
      <c r="F55" s="23">
        <v>1</v>
      </c>
      <c r="H55" s="22" t="s">
        <v>252</v>
      </c>
      <c r="I55" s="23">
        <v>8</v>
      </c>
    </row>
    <row r="56" spans="4:9" x14ac:dyDescent="0.25">
      <c r="D56" s="22" t="s">
        <v>160</v>
      </c>
      <c r="E56" s="23">
        <v>71.989999999999995</v>
      </c>
      <c r="F56" s="23">
        <v>1</v>
      </c>
      <c r="H56" s="22" t="s">
        <v>254</v>
      </c>
      <c r="I56" s="23">
        <v>6</v>
      </c>
    </row>
    <row r="57" spans="4:9" x14ac:dyDescent="0.25">
      <c r="D57" s="22" t="s">
        <v>232</v>
      </c>
      <c r="E57" s="23">
        <v>3.6159999999999998E-2</v>
      </c>
      <c r="F57" s="23">
        <v>8</v>
      </c>
      <c r="H57" s="22" t="s">
        <v>256</v>
      </c>
      <c r="I57" s="23">
        <v>6</v>
      </c>
    </row>
    <row r="58" spans="4:9" x14ac:dyDescent="0.25">
      <c r="D58" s="22" t="s">
        <v>215</v>
      </c>
      <c r="E58" s="23">
        <v>0.15863000000000002</v>
      </c>
      <c r="F58" s="23">
        <v>29</v>
      </c>
      <c r="H58" s="22" t="s">
        <v>264</v>
      </c>
      <c r="I58" s="23">
        <v>2</v>
      </c>
    </row>
    <row r="59" spans="4:9" x14ac:dyDescent="0.25">
      <c r="D59" s="22" t="s">
        <v>225</v>
      </c>
      <c r="E59" s="23">
        <v>9.8280000000000006E-2</v>
      </c>
      <c r="F59" s="23">
        <v>14</v>
      </c>
      <c r="H59" s="22" t="s">
        <v>265</v>
      </c>
      <c r="I59" s="23">
        <v>2</v>
      </c>
    </row>
    <row r="60" spans="4:9" x14ac:dyDescent="0.25">
      <c r="D60" s="22" t="s">
        <v>23</v>
      </c>
      <c r="E60" s="23">
        <v>19.25</v>
      </c>
      <c r="F60" s="23">
        <v>1</v>
      </c>
      <c r="H60" s="22" t="s">
        <v>268</v>
      </c>
      <c r="I60" s="23">
        <v>1</v>
      </c>
    </row>
    <row r="61" spans="4:9" x14ac:dyDescent="0.25">
      <c r="D61" s="22" t="s">
        <v>135</v>
      </c>
      <c r="E61" s="23">
        <v>1.89</v>
      </c>
      <c r="F61" s="23">
        <v>1</v>
      </c>
      <c r="H61" s="22" t="s">
        <v>269</v>
      </c>
      <c r="I61" s="23">
        <v>1</v>
      </c>
    </row>
    <row r="62" spans="4:9" x14ac:dyDescent="0.25">
      <c r="D62" s="22" t="s">
        <v>18</v>
      </c>
      <c r="E62" s="23">
        <v>3.38</v>
      </c>
      <c r="F62" s="23">
        <v>1</v>
      </c>
      <c r="H62" s="22" t="s">
        <v>187</v>
      </c>
      <c r="I62" s="23">
        <v>0</v>
      </c>
    </row>
    <row r="63" spans="4:9" x14ac:dyDescent="0.25">
      <c r="D63" s="22" t="s">
        <v>276</v>
      </c>
      <c r="E63" s="23">
        <v>348.99274909090911</v>
      </c>
      <c r="F63" s="23">
        <v>319.82199999999995</v>
      </c>
      <c r="H63" s="22" t="s">
        <v>276</v>
      </c>
      <c r="I63" s="23">
        <v>319.82199999999995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9B6F-5D8F-4B4C-8B85-BAC24D59B95A}">
  <dimension ref="B1:I60"/>
  <sheetViews>
    <sheetView workbookViewId="0">
      <selection activeCell="M18" sqref="M18"/>
    </sheetView>
  </sheetViews>
  <sheetFormatPr baseColWidth="10" defaultRowHeight="15" x14ac:dyDescent="0.25"/>
  <cols>
    <col min="2" max="2" width="24.5703125" bestFit="1" customWidth="1"/>
    <col min="3" max="3" width="26" style="10" bestFit="1" customWidth="1"/>
    <col min="9" max="9" width="12.85546875" bestFit="1" customWidth="1"/>
  </cols>
  <sheetData>
    <row r="1" spans="2:9" s="6" customFormat="1" ht="30" x14ac:dyDescent="0.25">
      <c r="B1" s="6" t="s">
        <v>271</v>
      </c>
      <c r="C1" s="35" t="s">
        <v>272</v>
      </c>
      <c r="D1" s="6" t="s">
        <v>302</v>
      </c>
      <c r="E1" s="6" t="s">
        <v>303</v>
      </c>
      <c r="F1" s="6" t="s">
        <v>190</v>
      </c>
      <c r="G1" s="6" t="s">
        <v>191</v>
      </c>
      <c r="H1" s="35" t="s">
        <v>305</v>
      </c>
      <c r="I1" s="6" t="s">
        <v>300</v>
      </c>
    </row>
    <row r="2" spans="2:9" x14ac:dyDescent="0.25">
      <c r="B2" t="s">
        <v>39</v>
      </c>
      <c r="C2" s="10" t="str">
        <f>IF(tb_Bestellungen[[#This Row],[Artikelnummer Kaufteil]]&lt;&gt;"",VLOOKUP(tb_Bestellungen[[#This Row],[Artikelnummer Kaufteil]],tb_Kaufteile[],2,FALSE),"")</f>
        <v>Pumpe</v>
      </c>
      <c r="D2">
        <f>GETPIVOTDATA("[Measures].[Summe von Menge Kaufteil]",Auswertung!$H$3,"[tb_BOM].[Artikelnummer Kaufteil]",CONCATENATE("[tb_BOM].[Artikelnummer Kaufteil].&amp;[",tb_Bestellungen[[#This Row],[Artikelnummer Kaufteil]],"]"))</f>
        <v>12</v>
      </c>
      <c r="E2">
        <f>6*tb_Bestellungen[[#This Row],[Benötigt pro BarBot]]</f>
        <v>72</v>
      </c>
      <c r="F2">
        <v>24</v>
      </c>
      <c r="G2">
        <v>13</v>
      </c>
      <c r="H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35</v>
      </c>
      <c r="I2" t="s">
        <v>192</v>
      </c>
    </row>
    <row r="3" spans="2:9" x14ac:dyDescent="0.25">
      <c r="B3" t="s">
        <v>40</v>
      </c>
      <c r="C3" s="10" t="str">
        <f>IF(tb_Bestellungen[[#This Row],[Artikelnummer Kaufteil]]&lt;&gt;"",VLOOKUP(tb_Bestellungen[[#This Row],[Artikelnummer Kaufteil]],tb_Kaufteile[],2,FALSE),"")</f>
        <v>DC Motor für Rührer</v>
      </c>
      <c r="D3">
        <f>GETPIVOTDATA("[Measures].[Summe von Menge Kaufteil]",Auswertung!$H$3,"[tb_BOM].[Artikelnummer Kaufteil]",CONCATENATE("[tb_BOM].[Artikelnummer Kaufteil].&amp;[",tb_Bestellungen[[#This Row],[Artikelnummer Kaufteil]],"]"))</f>
        <v>1</v>
      </c>
      <c r="E3">
        <f>6*tb_Bestellungen[[#This Row],[Benötigt pro BarBot]]</f>
        <v>6</v>
      </c>
      <c r="F3">
        <v>1</v>
      </c>
      <c r="H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5</v>
      </c>
      <c r="I3" t="s">
        <v>195</v>
      </c>
    </row>
    <row r="4" spans="2:9" x14ac:dyDescent="0.25">
      <c r="B4" t="s">
        <v>41</v>
      </c>
      <c r="C4" s="10" t="str">
        <f>IF(tb_Bestellungen[[#This Row],[Artikelnummer Kaufteil]]&lt;&gt;"",VLOOKUP(tb_Bestellungen[[#This Row],[Artikelnummer Kaufteil]],tb_Kaufteile[],2,FALSE),"")</f>
        <v>Schlauch</v>
      </c>
      <c r="D4">
        <f>GETPIVOTDATA("[Measures].[Summe von Menge Kaufteil]",Auswertung!$H$3,"[tb_BOM].[Artikelnummer Kaufteil]",CONCATENATE("[tb_BOM].[Artikelnummer Kaufteil].&amp;[",tb_Bestellungen[[#This Row],[Artikelnummer Kaufteil]],"]"))</f>
        <v>3.5999999999999996</v>
      </c>
      <c r="E4">
        <f>6*tb_Bestellungen[[#This Row],[Benötigt pro BarBot]]</f>
        <v>21.599999999999998</v>
      </c>
      <c r="F4">
        <v>30</v>
      </c>
      <c r="H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5" spans="2:9" x14ac:dyDescent="0.25">
      <c r="B5" t="s">
        <v>42</v>
      </c>
      <c r="C5" s="10" t="str">
        <f>IF(tb_Bestellungen[[#This Row],[Artikelnummer Kaufteil]]&lt;&gt;"",VLOOKUP(tb_Bestellungen[[#This Row],[Artikelnummer Kaufteil]],tb_Kaufteile[],2,FALSE),"")</f>
        <v>Neopixel Stripe</v>
      </c>
      <c r="D5">
        <f>GETPIVOTDATA("[Measures].[Summe von Menge Kaufteil]",Auswertung!$H$3,"[tb_BOM].[Artikelnummer Kaufteil]",CONCATENATE("[tb_BOM].[Artikelnummer Kaufteil].&amp;[",tb_Bestellungen[[#This Row],[Artikelnummer Kaufteil]],"]"))</f>
        <v>1</v>
      </c>
      <c r="E5">
        <f>6*tb_Bestellungen[[#This Row],[Benötigt pro BarBot]]</f>
        <v>6</v>
      </c>
      <c r="F5">
        <v>5</v>
      </c>
      <c r="H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</v>
      </c>
      <c r="I5" t="s">
        <v>194</v>
      </c>
    </row>
    <row r="6" spans="2:9" x14ac:dyDescent="0.25">
      <c r="B6" t="s">
        <v>43</v>
      </c>
      <c r="C6" s="10" t="str">
        <f>IF(tb_Bestellungen[[#This Row],[Artikelnummer Kaufteil]]&lt;&gt;"",VLOOKUP(tb_Bestellungen[[#This Row],[Artikelnummer Kaufteil]],tb_Kaufteile[],2,FALSE),"")</f>
        <v>Rührer</v>
      </c>
      <c r="D6">
        <f>GETPIVOTDATA("[Measures].[Summe von Menge Kaufteil]",Auswertung!$H$3,"[tb_BOM].[Artikelnummer Kaufteil]",CONCATENATE("[tb_BOM].[Artikelnummer Kaufteil].&amp;[",tb_Bestellungen[[#This Row],[Artikelnummer Kaufteil]],"]"))</f>
        <v>1</v>
      </c>
      <c r="E6">
        <f>6*tb_Bestellungen[[#This Row],[Benötigt pro BarBot]]</f>
        <v>6</v>
      </c>
      <c r="F6">
        <v>6</v>
      </c>
      <c r="H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7" spans="2:9" x14ac:dyDescent="0.25">
      <c r="B7" t="s">
        <v>44</v>
      </c>
      <c r="C7" s="10" t="str">
        <f>IF(tb_Bestellungen[[#This Row],[Artikelnummer Kaufteil]]&lt;&gt;"",VLOOKUP(tb_Bestellungen[[#This Row],[Artikelnummer Kaufteil]],tb_Kaufteile[],2,FALSE),"")</f>
        <v>Zahnriemen und Zahnräder</v>
      </c>
      <c r="D7">
        <f>GETPIVOTDATA("[Measures].[Summe von Menge Kaufteil]",Auswertung!$H$3,"[tb_BOM].[Artikelnummer Kaufteil]",CONCATENATE("[tb_BOM].[Artikelnummer Kaufteil].&amp;[",tb_Bestellungen[[#This Row],[Artikelnummer Kaufteil]],"]"))</f>
        <v>1</v>
      </c>
      <c r="E7">
        <f>6*tb_Bestellungen[[#This Row],[Benötigt pro BarBot]]</f>
        <v>6</v>
      </c>
      <c r="F7">
        <v>2</v>
      </c>
      <c r="G7">
        <v>4</v>
      </c>
      <c r="H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8" spans="2:9" x14ac:dyDescent="0.25">
      <c r="B8" t="s">
        <v>45</v>
      </c>
      <c r="C8" s="10" t="str">
        <f>IF(tb_Bestellungen[[#This Row],[Artikelnummer Kaufteil]]&lt;&gt;"",VLOOKUP(tb_Bestellungen[[#This Row],[Artikelnummer Kaufteil]],tb_Kaufteile[],2,FALSE),"")</f>
        <v>Rad</v>
      </c>
      <c r="D8">
        <f>GETPIVOTDATA("[Measures].[Summe von Menge Kaufteil]",Auswertung!$H$3,"[tb_BOM].[Artikelnummer Kaufteil]",CONCATENATE("[tb_BOM].[Artikelnummer Kaufteil].&amp;[",tb_Bestellungen[[#This Row],[Artikelnummer Kaufteil]],"]"))</f>
        <v>3</v>
      </c>
      <c r="E8">
        <f>6*tb_Bestellungen[[#This Row],[Benötigt pro BarBot]]</f>
        <v>18</v>
      </c>
      <c r="F8">
        <v>5</v>
      </c>
      <c r="G8">
        <v>10</v>
      </c>
      <c r="H8">
        <v>0</v>
      </c>
      <c r="I8" t="s">
        <v>193</v>
      </c>
    </row>
    <row r="9" spans="2:9" x14ac:dyDescent="0.25">
      <c r="B9" t="s">
        <v>46</v>
      </c>
      <c r="C9" s="10" t="str">
        <f>IF(tb_Bestellungen[[#This Row],[Artikelnummer Kaufteil]]&lt;&gt;"",VLOOKUP(tb_Bestellungen[[#This Row],[Artikelnummer Kaufteil]],tb_Kaufteile[],2,FALSE),"")</f>
        <v>V-Slot Profil</v>
      </c>
      <c r="D9">
        <f>GETPIVOTDATA("[Measures].[Summe von Menge Kaufteil]",Auswertung!$H$3,"[tb_BOM].[Artikelnummer Kaufteil]",CONCATENATE("[tb_BOM].[Artikelnummer Kaufteil].&amp;[",tb_Bestellungen[[#This Row],[Artikelnummer Kaufteil]],"]"))</f>
        <v>1</v>
      </c>
      <c r="E9">
        <f>6*tb_Bestellungen[[#This Row],[Benötigt pro BarBot]]</f>
        <v>6</v>
      </c>
      <c r="F9">
        <v>4</v>
      </c>
      <c r="H9">
        <v>0</v>
      </c>
      <c r="I9" t="s">
        <v>193</v>
      </c>
    </row>
    <row r="10" spans="2:9" x14ac:dyDescent="0.25">
      <c r="B10" t="s">
        <v>47</v>
      </c>
      <c r="C10" s="10" t="str">
        <f>IF(tb_Bestellungen[[#This Row],[Artikelnummer Kaufteil]]&lt;&gt;"",VLOOKUP(tb_Bestellungen[[#This Row],[Artikelnummer Kaufteil]],tb_Kaufteile[],2,FALSE),"")</f>
        <v>Schrittmotor</v>
      </c>
      <c r="D10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0">
        <f>6*tb_Bestellungen[[#This Row],[Benötigt pro BarBot]]</f>
        <v>6</v>
      </c>
      <c r="F10">
        <v>6</v>
      </c>
      <c r="H1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1" spans="2:9" x14ac:dyDescent="0.25">
      <c r="B11" t="s">
        <v>57</v>
      </c>
      <c r="C11" s="10" t="str">
        <f>IF(tb_Bestellungen[[#This Row],[Artikelnummer Kaufteil]]&lt;&gt;"",VLOOKUP(tb_Bestellungen[[#This Row],[Artikelnummer Kaufteil]],tb_Kaufteile[],2,FALSE),"")</f>
        <v>Alu Profil</v>
      </c>
      <c r="D11">
        <f>GETPIVOTDATA("[Measures].[Summe von Menge Kaufteil]",Auswertung!$H$3,"[tb_BOM].[Artikelnummer Kaufteil]",CONCATENATE("[tb_BOM].[Artikelnummer Kaufteil].&amp;[",tb_Bestellungen[[#This Row],[Artikelnummer Kaufteil]],"]"))</f>
        <v>3.44</v>
      </c>
      <c r="E11">
        <f>6*tb_Bestellungen[[#This Row],[Benötigt pro BarBot]]</f>
        <v>20.64</v>
      </c>
      <c r="F11" s="12">
        <v>25</v>
      </c>
      <c r="H11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2" spans="2:9" x14ac:dyDescent="0.25">
      <c r="B12" t="s">
        <v>58</v>
      </c>
      <c r="C12" s="10" t="str">
        <f>IF(tb_Bestellungen[[#This Row],[Artikelnummer Kaufteil]]&lt;&gt;"",VLOOKUP(tb_Bestellungen[[#This Row],[Artikelnummer Kaufteil]],tb_Kaufteile[],2,FALSE),"")</f>
        <v>Filament</v>
      </c>
      <c r="D12">
        <f>GETPIVOTDATA("[Measures].[Summe von Menge Kaufteil]",Auswertung!$H$3,"[tb_BOM].[Artikelnummer Kaufteil]",CONCATENATE("[tb_BOM].[Artikelnummer Kaufteil].&amp;[",tb_Bestellungen[[#This Row],[Artikelnummer Kaufteil]],"]"))</f>
        <v>0.68200000000000016</v>
      </c>
      <c r="E12">
        <f>6*tb_Bestellungen[[#This Row],[Benötigt pro BarBot]]</f>
        <v>4.0920000000000005</v>
      </c>
      <c r="F12" s="12">
        <v>2</v>
      </c>
      <c r="H1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2.0920000000000005</v>
      </c>
    </row>
    <row r="13" spans="2:9" x14ac:dyDescent="0.25">
      <c r="B13" t="s">
        <v>71</v>
      </c>
      <c r="C13" s="10" t="str">
        <f>IF(tb_Bestellungen[[#This Row],[Artikelnummer Kaufteil]]&lt;&gt;"",VLOOKUP(tb_Bestellungen[[#This Row],[Artikelnummer Kaufteil]],tb_Kaufteile[],2,FALSE),"")</f>
        <v>LED Ring</v>
      </c>
      <c r="D13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3">
        <f>6*tb_Bestellungen[[#This Row],[Benötigt pro BarBot]]</f>
        <v>6</v>
      </c>
      <c r="F13" s="12">
        <v>1</v>
      </c>
      <c r="G13">
        <v>5</v>
      </c>
      <c r="H1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4" spans="2:9" x14ac:dyDescent="0.25">
      <c r="B14" t="s">
        <v>72</v>
      </c>
      <c r="C14" s="10" t="str">
        <f>IF(tb_Bestellungen[[#This Row],[Artikelnummer Kaufteil]]&lt;&gt;"",VLOOKUP(tb_Bestellungen[[#This Row],[Artikelnummer Kaufteil]],tb_Kaufteile[],2,FALSE),"")</f>
        <v xml:space="preserve">Rollenschalter </v>
      </c>
      <c r="D14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4">
        <f>6*tb_Bestellungen[[#This Row],[Benötigt pro BarBot]]</f>
        <v>6</v>
      </c>
      <c r="F14" s="12">
        <v>10</v>
      </c>
      <c r="H1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5" spans="2:9" x14ac:dyDescent="0.25">
      <c r="B15" t="s">
        <v>73</v>
      </c>
      <c r="C15" s="10" t="str">
        <f>IF(tb_Bestellungen[[#This Row],[Artikelnummer Kaufteil]]&lt;&gt;"",VLOOKUP(tb_Bestellungen[[#This Row],[Artikelnummer Kaufteil]],tb_Kaufteile[],2,FALSE),"")</f>
        <v>Alu Winkel</v>
      </c>
      <c r="D15">
        <f>GETPIVOTDATA("[Measures].[Summe von Menge Kaufteil]",Auswertung!$H$3,"[tb_BOM].[Artikelnummer Kaufteil]",CONCATENATE("[tb_BOM].[Artikelnummer Kaufteil].&amp;[",tb_Bestellungen[[#This Row],[Artikelnummer Kaufteil]],"]"))</f>
        <v>0.1</v>
      </c>
      <c r="E15">
        <f>6*tb_Bestellungen[[#This Row],[Benötigt pro BarBot]]</f>
        <v>0.60000000000000009</v>
      </c>
      <c r="F15" s="12">
        <v>1</v>
      </c>
      <c r="H1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6" spans="2:9" x14ac:dyDescent="0.25">
      <c r="B16" t="s">
        <v>92</v>
      </c>
      <c r="C16" s="10" t="str">
        <f>IF(tb_Bestellungen[[#This Row],[Artikelnummer Kaufteil]]&lt;&gt;"",VLOOKUP(tb_Bestellungen[[#This Row],[Artikelnummer Kaufteil]],tb_Kaufteile[],2,FALSE),"")</f>
        <v xml:space="preserve">Motor auf u. ab </v>
      </c>
      <c r="D16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6">
        <f>6*tb_Bestellungen[[#This Row],[Benötigt pro BarBot]]</f>
        <v>6</v>
      </c>
      <c r="F16" s="12">
        <v>1</v>
      </c>
      <c r="G16">
        <v>5</v>
      </c>
      <c r="H1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7" spans="2:9" x14ac:dyDescent="0.25">
      <c r="B17" t="s">
        <v>94</v>
      </c>
      <c r="C17" s="10" t="str">
        <f>IF(tb_Bestellungen[[#This Row],[Artikelnummer Kaufteil]]&lt;&gt;"",VLOOKUP(tb_Bestellungen[[#This Row],[Artikelnummer Kaufteil]],tb_Kaufteile[],2,FALSE),"")</f>
        <v>Wiegebalken</v>
      </c>
      <c r="D17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7">
        <f>6*tb_Bestellungen[[#This Row],[Benötigt pro BarBot]]</f>
        <v>6</v>
      </c>
      <c r="F17" s="12">
        <v>1</v>
      </c>
      <c r="G17">
        <v>5</v>
      </c>
      <c r="H1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8" spans="2:9" x14ac:dyDescent="0.25">
      <c r="B18" t="s">
        <v>110</v>
      </c>
      <c r="C18" s="10" t="str">
        <f>IF(tb_Bestellungen[[#This Row],[Artikelnummer Kaufteil]]&lt;&gt;"",VLOOKUP(tb_Bestellungen[[#This Row],[Artikelnummer Kaufteil]],tb_Kaufteile[],2,FALSE),"")</f>
        <v>Igus-Schiene</v>
      </c>
      <c r="D18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8">
        <f>6*tb_Bestellungen[[#This Row],[Benötigt pro BarBot]]</f>
        <v>6</v>
      </c>
      <c r="F18" s="12">
        <v>6</v>
      </c>
      <c r="H1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9" spans="2:9" x14ac:dyDescent="0.25">
      <c r="B19" t="s">
        <v>112</v>
      </c>
      <c r="C19" s="10" t="str">
        <f>IF(tb_Bestellungen[[#This Row],[Artikelnummer Kaufteil]]&lt;&gt;"",VLOOKUP(tb_Bestellungen[[#This Row],[Artikelnummer Kaufteil]],tb_Kaufteile[],2,FALSE),"")</f>
        <v>Igus-Schlitten</v>
      </c>
      <c r="D19">
        <f>GETPIVOTDATA("[Measures].[Summe von Menge Kaufteil]",Auswertung!$H$3,"[tb_BOM].[Artikelnummer Kaufteil]",CONCATENATE("[tb_BOM].[Artikelnummer Kaufteil].&amp;[",tb_Bestellungen[[#This Row],[Artikelnummer Kaufteil]],"]"))</f>
        <v>2</v>
      </c>
      <c r="E19">
        <f>6*tb_Bestellungen[[#This Row],[Benötigt pro BarBot]]</f>
        <v>12</v>
      </c>
      <c r="F19" s="12">
        <v>14</v>
      </c>
      <c r="H1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20" spans="2:9" x14ac:dyDescent="0.25">
      <c r="B20" t="s">
        <v>119</v>
      </c>
      <c r="C20" s="10" t="str">
        <f>IF(tb_Bestellungen[[#This Row],[Artikelnummer Kaufteil]]&lt;&gt;"",VLOOKUP(tb_Bestellungen[[#This Row],[Artikelnummer Kaufteil]],tb_Kaufteile[],2,FALSE),"")</f>
        <v>Servo klein</v>
      </c>
      <c r="D20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0">
        <f>6*tb_Bestellungen[[#This Row],[Benötigt pro BarBot]]</f>
        <v>6</v>
      </c>
      <c r="F20" s="12">
        <v>10</v>
      </c>
      <c r="H2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21" spans="2:9" x14ac:dyDescent="0.25">
      <c r="B21" t="s">
        <v>121</v>
      </c>
      <c r="C21" s="10" t="str">
        <f>IF(tb_Bestellungen[[#This Row],[Artikelnummer Kaufteil]]&lt;&gt;"",VLOOKUP(tb_Bestellungen[[#This Row],[Artikelnummer Kaufteil]],tb_Kaufteile[],2,FALSE),"")</f>
        <v>Servo groß</v>
      </c>
      <c r="D21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1">
        <f>6*tb_Bestellungen[[#This Row],[Benötigt pro BarBot]]</f>
        <v>6</v>
      </c>
      <c r="F21">
        <v>2</v>
      </c>
      <c r="G21">
        <v>4</v>
      </c>
      <c r="H21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22" spans="2:9" x14ac:dyDescent="0.25">
      <c r="B22" t="s">
        <v>133</v>
      </c>
      <c r="C22" s="10" t="str">
        <f>IF(tb_Bestellungen[[#This Row],[Artikelnummer Kaufteil]]&lt;&gt;"",VLOOKUP(tb_Bestellungen[[#This Row],[Artikelnummer Kaufteil]],tb_Kaufteile[],2,FALSE),"")</f>
        <v>Energiekette</v>
      </c>
      <c r="D22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2">
        <f>6*tb_Bestellungen[[#This Row],[Benötigt pro BarBot]]</f>
        <v>6</v>
      </c>
      <c r="F22">
        <v>2</v>
      </c>
      <c r="G22">
        <v>4</v>
      </c>
      <c r="H2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23" spans="2:9" x14ac:dyDescent="0.25">
      <c r="B23" t="s">
        <v>154</v>
      </c>
      <c r="C23" s="10" t="str">
        <f>IF(tb_Bestellungen[[#This Row],[Artikelnummer Kaufteil]]&lt;&gt;"",VLOOKUP(tb_Bestellungen[[#This Row],[Artikelnummer Kaufteil]],tb_Kaufteile[],2,FALSE),"")</f>
        <v>Raspberry Pi</v>
      </c>
      <c r="D23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3">
        <f>6*tb_Bestellungen[[#This Row],[Benötigt pro BarBot]]</f>
        <v>6</v>
      </c>
      <c r="F23">
        <v>1</v>
      </c>
      <c r="H2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5</v>
      </c>
      <c r="I23" t="s">
        <v>192</v>
      </c>
    </row>
    <row r="24" spans="2:9" x14ac:dyDescent="0.25">
      <c r="B24" t="s">
        <v>158</v>
      </c>
      <c r="C24" s="10" t="str">
        <f>IF(tb_Bestellungen[[#This Row],[Artikelnummer Kaufteil]]&lt;&gt;"",VLOOKUP(tb_Bestellungen[[#This Row],[Artikelnummer Kaufteil]],tb_Kaufteile[],2,FALSE),"")</f>
        <v>Touchscreen</v>
      </c>
      <c r="D24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4">
        <f>6*tb_Bestellungen[[#This Row],[Benötigt pro BarBot]]</f>
        <v>6</v>
      </c>
      <c r="F24">
        <v>1</v>
      </c>
      <c r="H2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5</v>
      </c>
      <c r="I24" t="s">
        <v>192</v>
      </c>
    </row>
    <row r="25" spans="2:9" x14ac:dyDescent="0.25">
      <c r="B25" t="s">
        <v>163</v>
      </c>
      <c r="C25" s="10" t="str">
        <f>IF(tb_Bestellungen[[#This Row],[Artikelnummer Kaufteil]]&lt;&gt;"",VLOOKUP(tb_Bestellungen[[#This Row],[Artikelnummer Kaufteil]],tb_Kaufteile[],2,FALSE),"")</f>
        <v>Netzteil</v>
      </c>
      <c r="D25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5">
        <f>6*tb_Bestellungen[[#This Row],[Benötigt pro BarBot]]</f>
        <v>6</v>
      </c>
      <c r="F25">
        <v>1</v>
      </c>
      <c r="H2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5</v>
      </c>
      <c r="I25" t="s">
        <v>192</v>
      </c>
    </row>
    <row r="26" spans="2:9" x14ac:dyDescent="0.25">
      <c r="B26" t="s">
        <v>174</v>
      </c>
      <c r="C26" s="10" t="str">
        <f>IF(tb_Bestellungen[[#This Row],[Artikelnummer Kaufteil]]&lt;&gt;"",VLOOKUP(tb_Bestellungen[[#This Row],[Artikelnummer Kaufteil]],tb_Kaufteile[],2,FALSE),"")</f>
        <v>Abdeckblech</v>
      </c>
      <c r="D26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6">
        <f>6*tb_Bestellungen[[#This Row],[Benötigt pro BarBot]]</f>
        <v>6</v>
      </c>
      <c r="F26">
        <v>0</v>
      </c>
      <c r="H2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  <c r="I26" t="s">
        <v>193</v>
      </c>
    </row>
    <row r="27" spans="2:9" x14ac:dyDescent="0.25">
      <c r="B27" t="s">
        <v>178</v>
      </c>
      <c r="C27" s="10" t="str">
        <f>IF(tb_Bestellungen[[#This Row],[Artikelnummer Kaufteil]]&lt;&gt;"",VLOOKUP(tb_Bestellungen[[#This Row],[Artikelnummer Kaufteil]],tb_Kaufteile[],2,FALSE),"")</f>
        <v>PMMA</v>
      </c>
      <c r="D27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7">
        <f>6*tb_Bestellungen[[#This Row],[Benötigt pro BarBot]]</f>
        <v>6</v>
      </c>
      <c r="F27">
        <v>7</v>
      </c>
      <c r="H2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28" spans="2:9" x14ac:dyDescent="0.25">
      <c r="B28" t="s">
        <v>183</v>
      </c>
      <c r="C28" s="10" t="str">
        <f>IF(tb_Bestellungen[[#This Row],[Artikelnummer Kaufteil]]&lt;&gt;"",VLOOKUP(tb_Bestellungen[[#This Row],[Artikelnummer Kaufteil]],tb_Kaufteile[],2,FALSE),"")</f>
        <v>SD-Karte</v>
      </c>
      <c r="D28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8">
        <f>6*tb_Bestellungen[[#This Row],[Benötigt pro BarBot]]</f>
        <v>6</v>
      </c>
      <c r="F28">
        <v>1</v>
      </c>
      <c r="H2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5</v>
      </c>
      <c r="I28" t="s">
        <v>192</v>
      </c>
    </row>
    <row r="29" spans="2:9" x14ac:dyDescent="0.25">
      <c r="B29" t="s">
        <v>196</v>
      </c>
      <c r="C29" s="10" t="str">
        <f>IF(tb_Bestellungen[[#This Row],[Artikelnummer Kaufteil]]&lt;&gt;"",VLOOKUP(tb_Bestellungen[[#This Row],[Artikelnummer Kaufteil]],tb_Kaufteile[],2,FALSE),"")</f>
        <v>Motor Crusher</v>
      </c>
      <c r="D29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9">
        <f>6*tb_Bestellungen[[#This Row],[Benötigt pro BarBot]]</f>
        <v>6</v>
      </c>
      <c r="H2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30" spans="2:9" x14ac:dyDescent="0.25">
      <c r="B30" t="s">
        <v>198</v>
      </c>
      <c r="C30" s="10" t="str">
        <f>IF(tb_Bestellungen[[#This Row],[Artikelnummer Kaufteil]]&lt;&gt;"",VLOOKUP(tb_Bestellungen[[#This Row],[Artikelnummer Kaufteil]],tb_Kaufteile[],2,FALSE),"")</f>
        <v>Eiscrusher</v>
      </c>
      <c r="D30">
        <f>GETPIVOTDATA("[Measures].[Summe von Menge Kaufteil]",Auswertung!$H$3,"[tb_BOM].[Artikelnummer Kaufteil]",CONCATENATE("[tb_BOM].[Artikelnummer Kaufteil].&amp;[",tb_Bestellungen[[#This Row],[Artikelnummer Kaufteil]],"]"))</f>
        <v>1</v>
      </c>
      <c r="E30">
        <f>6*tb_Bestellungen[[#This Row],[Benötigt pro BarBot]]</f>
        <v>6</v>
      </c>
      <c r="F30">
        <v>6</v>
      </c>
      <c r="G30">
        <v>0</v>
      </c>
      <c r="H3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31" spans="2:9" x14ac:dyDescent="0.25">
      <c r="B31" t="s">
        <v>208</v>
      </c>
      <c r="C31" s="10" t="str">
        <f>IF(tb_Bestellungen[[#This Row],[Artikelnummer Kaufteil]]&lt;&gt;"",VLOOKUP(tb_Bestellungen[[#This Row],[Artikelnummer Kaufteil]],tb_Kaufteile[],2,FALSE),"")</f>
        <v>DIN 912 M3x30</v>
      </c>
      <c r="D31">
        <f>GETPIVOTDATA("[Measures].[Summe von Menge Kaufteil]",Auswertung!$H$3,"[tb_BOM].[Artikelnummer Kaufteil]",CONCATENATE("[tb_BOM].[Artikelnummer Kaufteil].&amp;[",tb_Bestellungen[[#This Row],[Artikelnummer Kaufteil]],"]"))</f>
        <v>24</v>
      </c>
      <c r="E31">
        <f>6*tb_Bestellungen[[#This Row],[Benötigt pro BarBot]]</f>
        <v>144</v>
      </c>
      <c r="H31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144</v>
      </c>
    </row>
    <row r="32" spans="2:9" x14ac:dyDescent="0.25">
      <c r="B32" t="s">
        <v>210</v>
      </c>
      <c r="C32" s="10" t="str">
        <f>IF(tb_Bestellungen[[#This Row],[Artikelnummer Kaufteil]]&lt;&gt;"",VLOOKUP(tb_Bestellungen[[#This Row],[Artikelnummer Kaufteil]],tb_Kaufteile[],2,FALSE),"")</f>
        <v>Mutter M3</v>
      </c>
      <c r="D32">
        <f>GETPIVOTDATA("[Measures].[Summe von Menge Kaufteil]",Auswertung!$H$3,"[tb_BOM].[Artikelnummer Kaufteil]",CONCATENATE("[tb_BOM].[Artikelnummer Kaufteil].&amp;[",tb_Bestellungen[[#This Row],[Artikelnummer Kaufteil]],"]"))</f>
        <v>43</v>
      </c>
      <c r="E32">
        <f>6*tb_Bestellungen[[#This Row],[Benötigt pro BarBot]]</f>
        <v>258</v>
      </c>
      <c r="H3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258</v>
      </c>
    </row>
    <row r="33" spans="2:8" x14ac:dyDescent="0.25">
      <c r="B33" t="s">
        <v>211</v>
      </c>
      <c r="C33" s="10" t="str">
        <f>IF(tb_Bestellungen[[#This Row],[Artikelnummer Kaufteil]]&lt;&gt;"",VLOOKUP(tb_Bestellungen[[#This Row],[Artikelnummer Kaufteil]],tb_Kaufteile[],2,FALSE),"")</f>
        <v>DIN 912 M4x14</v>
      </c>
      <c r="D33">
        <f>GETPIVOTDATA("[Measures].[Summe von Menge Kaufteil]",Auswertung!$H$3,"[tb_BOM].[Artikelnummer Kaufteil]",CONCATENATE("[tb_BOM].[Artikelnummer Kaufteil].&amp;[",tb_Bestellungen[[#This Row],[Artikelnummer Kaufteil]],"]"))</f>
        <v>24</v>
      </c>
      <c r="E33">
        <f>6*tb_Bestellungen[[#This Row],[Benötigt pro BarBot]]</f>
        <v>144</v>
      </c>
      <c r="H3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144</v>
      </c>
    </row>
    <row r="34" spans="2:8" x14ac:dyDescent="0.25">
      <c r="B34" t="s">
        <v>212</v>
      </c>
      <c r="C34" s="10" t="str">
        <f>IF(tb_Bestellungen[[#This Row],[Artikelnummer Kaufteil]]&lt;&gt;"",VLOOKUP(tb_Bestellungen[[#This Row],[Artikelnummer Kaufteil]],tb_Kaufteile[],2,FALSE),"")</f>
        <v>Unterlegscheibe A4,3</v>
      </c>
      <c r="D34">
        <f>GETPIVOTDATA("[Measures].[Summe von Menge Kaufteil]",Auswertung!$H$3,"[tb_BOM].[Artikelnummer Kaufteil]",CONCATENATE("[tb_BOM].[Artikelnummer Kaufteil].&amp;[",tb_Bestellungen[[#This Row],[Artikelnummer Kaufteil]],"]"))</f>
        <v>29</v>
      </c>
      <c r="E34">
        <f>6*tb_Bestellungen[[#This Row],[Benötigt pro BarBot]]</f>
        <v>174</v>
      </c>
      <c r="H3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174</v>
      </c>
    </row>
    <row r="35" spans="2:8" x14ac:dyDescent="0.25">
      <c r="B35" t="s">
        <v>213</v>
      </c>
      <c r="C35" s="10" t="str">
        <f>IF(tb_Bestellungen[[#This Row],[Artikelnummer Kaufteil]]&lt;&gt;"",VLOOKUP(tb_Bestellungen[[#This Row],[Artikelnummer Kaufteil]],tb_Kaufteile[],2,FALSE),"")</f>
        <v>Nutenstein M4</v>
      </c>
      <c r="D35">
        <f>GETPIVOTDATA("[Measures].[Summe von Menge Kaufteil]",Auswertung!$H$3,"[tb_BOM].[Artikelnummer Kaufteil]",CONCATENATE("[tb_BOM].[Artikelnummer Kaufteil].&amp;[",tb_Bestellungen[[#This Row],[Artikelnummer Kaufteil]],"]"))</f>
        <v>3</v>
      </c>
      <c r="E35">
        <f>6*tb_Bestellungen[[#This Row],[Benötigt pro BarBot]]</f>
        <v>18</v>
      </c>
      <c r="H3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18</v>
      </c>
    </row>
    <row r="36" spans="2:8" x14ac:dyDescent="0.25">
      <c r="B36" t="s">
        <v>217</v>
      </c>
      <c r="C36" s="10" t="str">
        <f>IF(tb_Bestellungen[[#This Row],[Artikelnummer Kaufteil]]&lt;&gt;"",VLOOKUP(tb_Bestellungen[[#This Row],[Artikelnummer Kaufteil]],tb_Kaufteile[],2,FALSE),"")</f>
        <v>Hammerkopf Mutter M4</v>
      </c>
      <c r="D36">
        <f>GETPIVOTDATA("[Measures].[Summe von Menge Kaufteil]",Auswertung!$H$3,"[tb_BOM].[Artikelnummer Kaufteil]",CONCATENATE("[tb_BOM].[Artikelnummer Kaufteil].&amp;[",tb_Bestellungen[[#This Row],[Artikelnummer Kaufteil]],"]"))</f>
        <v>26</v>
      </c>
      <c r="E36">
        <f>6*tb_Bestellungen[[#This Row],[Benötigt pro BarBot]]</f>
        <v>156</v>
      </c>
      <c r="H3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156</v>
      </c>
    </row>
    <row r="37" spans="2:8" x14ac:dyDescent="0.25">
      <c r="B37" t="s">
        <v>218</v>
      </c>
      <c r="C37" s="10" t="str">
        <f>IF(tb_Bestellungen[[#This Row],[Artikelnummer Kaufteil]]&lt;&gt;"",VLOOKUP(tb_Bestellungen[[#This Row],[Artikelnummer Kaufteil]],tb_Kaufteile[],2,FALSE),"")</f>
        <v>DIN 912 M3x6</v>
      </c>
      <c r="D37">
        <f>GETPIVOTDATA("[Measures].[Summe von Menge Kaufteil]",Auswertung!$H$3,"[tb_BOM].[Artikelnummer Kaufteil]",CONCATENATE("[tb_BOM].[Artikelnummer Kaufteil].&amp;[",tb_Bestellungen[[#This Row],[Artikelnummer Kaufteil]],"]"))</f>
        <v>20</v>
      </c>
      <c r="E37">
        <f>6*tb_Bestellungen[[#This Row],[Benötigt pro BarBot]]</f>
        <v>120</v>
      </c>
      <c r="H3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120</v>
      </c>
    </row>
    <row r="38" spans="2:8" x14ac:dyDescent="0.25">
      <c r="B38" t="s">
        <v>220</v>
      </c>
      <c r="C38" s="10" t="str">
        <f>IF(tb_Bestellungen[[#This Row],[Artikelnummer Kaufteil]]&lt;&gt;"",VLOOKUP(tb_Bestellungen[[#This Row],[Artikelnummer Kaufteil]],tb_Kaufteile[],2,FALSE),"")</f>
        <v>DIN 912 M5x25</v>
      </c>
      <c r="D38">
        <f>GETPIVOTDATA("[Measures].[Summe von Menge Kaufteil]",Auswertung!$H$3,"[tb_BOM].[Artikelnummer Kaufteil]",CONCATENATE("[tb_BOM].[Artikelnummer Kaufteil].&amp;[",tb_Bestellungen[[#This Row],[Artikelnummer Kaufteil]],"]"))</f>
        <v>3</v>
      </c>
      <c r="E38">
        <f>6*tb_Bestellungen[[#This Row],[Benötigt pro BarBot]]</f>
        <v>18</v>
      </c>
      <c r="H3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18</v>
      </c>
    </row>
    <row r="39" spans="2:8" x14ac:dyDescent="0.25">
      <c r="B39" t="s">
        <v>221</v>
      </c>
      <c r="C39" s="10" t="str">
        <f>IF(tb_Bestellungen[[#This Row],[Artikelnummer Kaufteil]]&lt;&gt;"",VLOOKUP(tb_Bestellungen[[#This Row],[Artikelnummer Kaufteil]],tb_Kaufteile[],2,FALSE),"")</f>
        <v>Mutter M5</v>
      </c>
      <c r="D39">
        <f>GETPIVOTDATA("[Measures].[Summe von Menge Kaufteil]",Auswertung!$H$3,"[tb_BOM].[Artikelnummer Kaufteil]",CONCATENATE("[tb_BOM].[Artikelnummer Kaufteil].&amp;[",tb_Bestellungen[[#This Row],[Artikelnummer Kaufteil]],"]"))</f>
        <v>6</v>
      </c>
      <c r="E39">
        <f>6*tb_Bestellungen[[#This Row],[Benötigt pro BarBot]]</f>
        <v>36</v>
      </c>
      <c r="H3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36</v>
      </c>
    </row>
    <row r="40" spans="2:8" x14ac:dyDescent="0.25">
      <c r="B40" t="s">
        <v>222</v>
      </c>
      <c r="C40" s="10" t="str">
        <f>IF(tb_Bestellungen[[#This Row],[Artikelnummer Kaufteil]]&lt;&gt;"",VLOOKUP(tb_Bestellungen[[#This Row],[Artikelnummer Kaufteil]],tb_Kaufteile[],2,FALSE),"")</f>
        <v>Unterlegscheibe A5,3</v>
      </c>
      <c r="D40">
        <f>GETPIVOTDATA("[Measures].[Summe von Menge Kaufteil]",Auswertung!$H$3,"[tb_BOM].[Artikelnummer Kaufteil]",CONCATENATE("[tb_BOM].[Artikelnummer Kaufteil].&amp;[",tb_Bestellungen[[#This Row],[Artikelnummer Kaufteil]],"]"))</f>
        <v>14</v>
      </c>
      <c r="E40">
        <f>6*tb_Bestellungen[[#This Row],[Benötigt pro BarBot]]</f>
        <v>84</v>
      </c>
      <c r="H4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84</v>
      </c>
    </row>
    <row r="41" spans="2:8" x14ac:dyDescent="0.25">
      <c r="B41" t="s">
        <v>223</v>
      </c>
      <c r="C41" s="10" t="str">
        <f>IF(tb_Bestellungen[[#This Row],[Artikelnummer Kaufteil]]&lt;&gt;"",VLOOKUP(tb_Bestellungen[[#This Row],[Artikelnummer Kaufteil]],tb_Kaufteile[],2,FALSE),"")</f>
        <v>Karosseriescheibe M5</v>
      </c>
      <c r="D41">
        <f>GETPIVOTDATA("[Measures].[Summe von Menge Kaufteil]",Auswertung!$H$3,"[tb_BOM].[Artikelnummer Kaufteil]",CONCATENATE("[tb_BOM].[Artikelnummer Kaufteil].&amp;[",tb_Bestellungen[[#This Row],[Artikelnummer Kaufteil]],"]"))</f>
        <v>1</v>
      </c>
      <c r="E41">
        <f>6*tb_Bestellungen[[#This Row],[Benötigt pro BarBot]]</f>
        <v>6</v>
      </c>
      <c r="H41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42" spans="2:8" x14ac:dyDescent="0.25">
      <c r="B42" t="s">
        <v>227</v>
      </c>
      <c r="C42" s="10" t="str">
        <f>IF(tb_Bestellungen[[#This Row],[Artikelnummer Kaufteil]]&lt;&gt;"",VLOOKUP(tb_Bestellungen[[#This Row],[Artikelnummer Kaufteil]],tb_Kaufteile[],2,FALSE),"")</f>
        <v>DIN 7991 M5x30</v>
      </c>
      <c r="D42">
        <f>GETPIVOTDATA("[Measures].[Summe von Menge Kaufteil]",Auswertung!$H$3,"[tb_BOM].[Artikelnummer Kaufteil]",CONCATENATE("[tb_BOM].[Artikelnummer Kaufteil].&amp;[",tb_Bestellungen[[#This Row],[Artikelnummer Kaufteil]],"]"))</f>
        <v>1</v>
      </c>
      <c r="E42">
        <f>6*tb_Bestellungen[[#This Row],[Benötigt pro BarBot]]</f>
        <v>6</v>
      </c>
      <c r="H4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43" spans="2:8" x14ac:dyDescent="0.25">
      <c r="B43" t="s">
        <v>228</v>
      </c>
      <c r="C43" s="10" t="str">
        <f>IF(tb_Bestellungen[[#This Row],[Artikelnummer Kaufteil]]&lt;&gt;"",VLOOKUP(tb_Bestellungen[[#This Row],[Artikelnummer Kaufteil]],tb_Kaufteile[],2,FALSE),"")</f>
        <v>DIN 912 M3x10</v>
      </c>
      <c r="D43">
        <f>GETPIVOTDATA("[Measures].[Summe von Menge Kaufteil]",Auswertung!$H$3,"[tb_BOM].[Artikelnummer Kaufteil]",CONCATENATE("[tb_BOM].[Artikelnummer Kaufteil].&amp;[",tb_Bestellungen[[#This Row],[Artikelnummer Kaufteil]],"]"))</f>
        <v>7</v>
      </c>
      <c r="E43">
        <f>6*tb_Bestellungen[[#This Row],[Benötigt pro BarBot]]</f>
        <v>42</v>
      </c>
      <c r="H4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42</v>
      </c>
    </row>
    <row r="44" spans="2:8" x14ac:dyDescent="0.25">
      <c r="B44" t="s">
        <v>231</v>
      </c>
      <c r="C44" s="10" t="str">
        <f>IF(tb_Bestellungen[[#This Row],[Artikelnummer Kaufteil]]&lt;&gt;"",VLOOKUP(tb_Bestellungen[[#This Row],[Artikelnummer Kaufteil]],tb_Kaufteile[],2,FALSE),"")</f>
        <v>Unterlegscheibe A3,2</v>
      </c>
      <c r="D44">
        <f>GETPIVOTDATA("[Measures].[Summe von Menge Kaufteil]",Auswertung!$H$3,"[tb_BOM].[Artikelnummer Kaufteil]",CONCATENATE("[tb_BOM].[Artikelnummer Kaufteil].&amp;[",tb_Bestellungen[[#This Row],[Artikelnummer Kaufteil]],"]"))</f>
        <v>8</v>
      </c>
      <c r="E44">
        <f>6*tb_Bestellungen[[#This Row],[Benötigt pro BarBot]]</f>
        <v>48</v>
      </c>
      <c r="H4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48</v>
      </c>
    </row>
    <row r="45" spans="2:8" x14ac:dyDescent="0.25">
      <c r="B45" t="s">
        <v>233</v>
      </c>
      <c r="C45" s="10" t="str">
        <f>IF(tb_Bestellungen[[#This Row],[Artikelnummer Kaufteil]]&lt;&gt;"",VLOOKUP(tb_Bestellungen[[#This Row],[Artikelnummer Kaufteil]],tb_Kaufteile[],2,FALSE),"")</f>
        <v>DIN 7991 M3x8</v>
      </c>
      <c r="D45">
        <f>GETPIVOTDATA("[Measures].[Summe von Menge Kaufteil]",Auswertung!$H$3,"[tb_BOM].[Artikelnummer Kaufteil]",CONCATENATE("[tb_BOM].[Artikelnummer Kaufteil].&amp;[",tb_Bestellungen[[#This Row],[Artikelnummer Kaufteil]],"]"))</f>
        <v>8</v>
      </c>
      <c r="E45">
        <f>6*tb_Bestellungen[[#This Row],[Benötigt pro BarBot]]</f>
        <v>48</v>
      </c>
      <c r="H4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48</v>
      </c>
    </row>
    <row r="46" spans="2:8" x14ac:dyDescent="0.25">
      <c r="B46" t="s">
        <v>234</v>
      </c>
      <c r="C46" s="10" t="str">
        <f>IF(tb_Bestellungen[[#This Row],[Artikelnummer Kaufteil]]&lt;&gt;"",VLOOKUP(tb_Bestellungen[[#This Row],[Artikelnummer Kaufteil]],tb_Kaufteile[],2,FALSE),"")</f>
        <v>DIN 7991 M4x18</v>
      </c>
      <c r="D46">
        <f>GETPIVOTDATA("[Measures].[Summe von Menge Kaufteil]",Auswertung!$H$3,"[tb_BOM].[Artikelnummer Kaufteil]",CONCATENATE("[tb_BOM].[Artikelnummer Kaufteil].&amp;[",tb_Bestellungen[[#This Row],[Artikelnummer Kaufteil]],"]"))</f>
        <v>3</v>
      </c>
      <c r="E46">
        <f>6*tb_Bestellungen[[#This Row],[Benötigt pro BarBot]]</f>
        <v>18</v>
      </c>
      <c r="H4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18</v>
      </c>
    </row>
    <row r="47" spans="2:8" x14ac:dyDescent="0.25">
      <c r="B47" t="s">
        <v>235</v>
      </c>
      <c r="C47" s="10" t="str">
        <f>IF(tb_Bestellungen[[#This Row],[Artikelnummer Kaufteil]]&lt;&gt;"",VLOOKUP(tb_Bestellungen[[#This Row],[Artikelnummer Kaufteil]],tb_Kaufteile[],2,FALSE),"")</f>
        <v>DIN 7991 M4x12</v>
      </c>
      <c r="D47">
        <f>GETPIVOTDATA("[Measures].[Summe von Menge Kaufteil]",Auswertung!$H$3,"[tb_BOM].[Artikelnummer Kaufteil]",CONCATENATE("[tb_BOM].[Artikelnummer Kaufteil].&amp;[",tb_Bestellungen[[#This Row],[Artikelnummer Kaufteil]],"]"))</f>
        <v>1</v>
      </c>
      <c r="E47">
        <f>6*tb_Bestellungen[[#This Row],[Benötigt pro BarBot]]</f>
        <v>6</v>
      </c>
      <c r="H4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48" spans="2:8" x14ac:dyDescent="0.25">
      <c r="B48" t="s">
        <v>239</v>
      </c>
      <c r="C48" s="10" t="str">
        <f>IF(tb_Bestellungen[[#This Row],[Artikelnummer Kaufteil]]&lt;&gt;"",VLOOKUP(tb_Bestellungen[[#This Row],[Artikelnummer Kaufteil]],tb_Kaufteile[],2,FALSE),"")</f>
        <v>Nutenstein M3</v>
      </c>
      <c r="D48">
        <f>GETPIVOTDATA("[Measures].[Summe von Menge Kaufteil]",Auswertung!$H$3,"[tb_BOM].[Artikelnummer Kaufteil]",CONCATENATE("[tb_BOM].[Artikelnummer Kaufteil].&amp;[",tb_Bestellungen[[#This Row],[Artikelnummer Kaufteil]],"]"))</f>
        <v>4</v>
      </c>
      <c r="E48">
        <f>6*tb_Bestellungen[[#This Row],[Benötigt pro BarBot]]</f>
        <v>24</v>
      </c>
      <c r="H4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24</v>
      </c>
    </row>
    <row r="49" spans="2:8" x14ac:dyDescent="0.25">
      <c r="B49" t="s">
        <v>241</v>
      </c>
      <c r="C49" s="10" t="str">
        <f>IF(tb_Bestellungen[[#This Row],[Artikelnummer Kaufteil]]&lt;&gt;"",VLOOKUP(tb_Bestellungen[[#This Row],[Artikelnummer Kaufteil]],tb_Kaufteile[],2,FALSE),"")</f>
        <v>Flanschkopfschraube M5x16</v>
      </c>
      <c r="D49">
        <f>GETPIVOTDATA("[Measures].[Summe von Menge Kaufteil]",Auswertung!$H$3,"[tb_BOM].[Artikelnummer Kaufteil]",CONCATENATE("[tb_BOM].[Artikelnummer Kaufteil].&amp;[",tb_Bestellungen[[#This Row],[Artikelnummer Kaufteil]],"]"))</f>
        <v>7</v>
      </c>
      <c r="E49">
        <f>6*tb_Bestellungen[[#This Row],[Benötigt pro BarBot]]</f>
        <v>42</v>
      </c>
      <c r="H4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42</v>
      </c>
    </row>
    <row r="50" spans="2:8" x14ac:dyDescent="0.25">
      <c r="B50" t="s">
        <v>242</v>
      </c>
      <c r="C50" s="10" t="str">
        <f>IF(tb_Bestellungen[[#This Row],[Artikelnummer Kaufteil]]&lt;&gt;"",VLOOKUP(tb_Bestellungen[[#This Row],[Artikelnummer Kaufteil]],tb_Kaufteile[],2,FALSE),"")</f>
        <v>DIN 912 M4x10</v>
      </c>
      <c r="D50">
        <f>GETPIVOTDATA("[Measures].[Summe von Menge Kaufteil]",Auswertung!$H$3,"[tb_BOM].[Artikelnummer Kaufteil]",CONCATENATE("[tb_BOM].[Artikelnummer Kaufteil].&amp;[",tb_Bestellungen[[#This Row],[Artikelnummer Kaufteil]],"]"))</f>
        <v>5</v>
      </c>
      <c r="E50">
        <f>6*tb_Bestellungen[[#This Row],[Benötigt pro BarBot]]</f>
        <v>30</v>
      </c>
      <c r="H5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30</v>
      </c>
    </row>
    <row r="51" spans="2:8" x14ac:dyDescent="0.25">
      <c r="B51" t="s">
        <v>243</v>
      </c>
      <c r="C51" s="10" t="str">
        <f>IF(tb_Bestellungen[[#This Row],[Artikelnummer Kaufteil]]&lt;&gt;"",VLOOKUP(tb_Bestellungen[[#This Row],[Artikelnummer Kaufteil]],tb_Kaufteile[],2,FALSE),"")</f>
        <v>DIN 7991 M3x10</v>
      </c>
      <c r="D51">
        <f>GETPIVOTDATA("[Measures].[Summe von Menge Kaufteil]",Auswertung!$H$3,"[tb_BOM].[Artikelnummer Kaufteil]",CONCATENATE("[tb_BOM].[Artikelnummer Kaufteil].&amp;[",tb_Bestellungen[[#This Row],[Artikelnummer Kaufteil]],"]"))</f>
        <v>2</v>
      </c>
      <c r="E51">
        <f>6*tb_Bestellungen[[#This Row],[Benötigt pro BarBot]]</f>
        <v>12</v>
      </c>
      <c r="H51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12</v>
      </c>
    </row>
    <row r="52" spans="2:8" x14ac:dyDescent="0.25">
      <c r="B52" t="s">
        <v>244</v>
      </c>
      <c r="C52" s="10" t="str">
        <f>IF(tb_Bestellungen[[#This Row],[Artikelnummer Kaufteil]]&lt;&gt;"",VLOOKUP(tb_Bestellungen[[#This Row],[Artikelnummer Kaufteil]],tb_Kaufteile[],2,FALSE),"")</f>
        <v>DIN 912 M5x10</v>
      </c>
      <c r="D52">
        <f>GETPIVOTDATA("[Measures].[Summe von Menge Kaufteil]",Auswertung!$H$3,"[tb_BOM].[Artikelnummer Kaufteil]",CONCATENATE("[tb_BOM].[Artikelnummer Kaufteil].&amp;[",tb_Bestellungen[[#This Row],[Artikelnummer Kaufteil]],"]"))</f>
        <v>8</v>
      </c>
      <c r="E52">
        <f>6*tb_Bestellungen[[#This Row],[Benötigt pro BarBot]]</f>
        <v>48</v>
      </c>
      <c r="H5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48</v>
      </c>
    </row>
    <row r="53" spans="2:8" x14ac:dyDescent="0.25">
      <c r="B53" t="s">
        <v>252</v>
      </c>
      <c r="C53" s="10" t="str">
        <f>IF(tb_Bestellungen[[#This Row],[Artikelnummer Kaufteil]]&lt;&gt;"",VLOOKUP(tb_Bestellungen[[#This Row],[Artikelnummer Kaufteil]],tb_Kaufteile[],2,FALSE),"")</f>
        <v>Nutenstein M5</v>
      </c>
      <c r="D53">
        <f>GETPIVOTDATA("[Measures].[Summe von Menge Kaufteil]",Auswertung!$H$3,"[tb_BOM].[Artikelnummer Kaufteil]",CONCATENATE("[tb_BOM].[Artikelnummer Kaufteil].&amp;[",tb_Bestellungen[[#This Row],[Artikelnummer Kaufteil]],"]"))</f>
        <v>8</v>
      </c>
      <c r="E53">
        <f>6*tb_Bestellungen[[#This Row],[Benötigt pro BarBot]]</f>
        <v>48</v>
      </c>
      <c r="H5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48</v>
      </c>
    </row>
    <row r="54" spans="2:8" x14ac:dyDescent="0.25">
      <c r="B54" t="s">
        <v>254</v>
      </c>
      <c r="C54" s="10" t="str">
        <f>IF(tb_Bestellungen[[#This Row],[Artikelnummer Kaufteil]]&lt;&gt;"",VLOOKUP(tb_Bestellungen[[#This Row],[Artikelnummer Kaufteil]],tb_Kaufteile[],2,FALSE),"")</f>
        <v>DIN 912 M2x20</v>
      </c>
      <c r="D54">
        <f>GETPIVOTDATA("[Measures].[Summe von Menge Kaufteil]",Auswertung!$H$3,"[tb_BOM].[Artikelnummer Kaufteil]",CONCATENATE("[tb_BOM].[Artikelnummer Kaufteil].&amp;[",tb_Bestellungen[[#This Row],[Artikelnummer Kaufteil]],"]"))</f>
        <v>6</v>
      </c>
      <c r="E54">
        <f>6*tb_Bestellungen[[#This Row],[Benötigt pro BarBot]]</f>
        <v>36</v>
      </c>
      <c r="H5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36</v>
      </c>
    </row>
    <row r="55" spans="2:8" x14ac:dyDescent="0.25">
      <c r="B55" t="s">
        <v>256</v>
      </c>
      <c r="C55" s="10" t="str">
        <f>IF(tb_Bestellungen[[#This Row],[Artikelnummer Kaufteil]]&lt;&gt;"",VLOOKUP(tb_Bestellungen[[#This Row],[Artikelnummer Kaufteil]],tb_Kaufteile[],2,FALSE),"")</f>
        <v>Mutter M2</v>
      </c>
      <c r="D55">
        <f>GETPIVOTDATA("[Measures].[Summe von Menge Kaufteil]",Auswertung!$H$3,"[tb_BOM].[Artikelnummer Kaufteil]",CONCATENATE("[tb_BOM].[Artikelnummer Kaufteil].&amp;[",tb_Bestellungen[[#This Row],[Artikelnummer Kaufteil]],"]"))</f>
        <v>6</v>
      </c>
      <c r="E55">
        <f>6*tb_Bestellungen[[#This Row],[Benötigt pro BarBot]]</f>
        <v>36</v>
      </c>
      <c r="H5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36</v>
      </c>
    </row>
    <row r="56" spans="2:8" x14ac:dyDescent="0.25">
      <c r="B56" t="s">
        <v>264</v>
      </c>
      <c r="C56" s="10" t="str">
        <f>IF(tb_Bestellungen[[#This Row],[Artikelnummer Kaufteil]]&lt;&gt;"",VLOOKUP(tb_Bestellungen[[#This Row],[Artikelnummer Kaufteil]],tb_Kaufteile[],2,FALSE),"")</f>
        <v>DIN 7991 M3x12</v>
      </c>
      <c r="D56">
        <f>GETPIVOTDATA("[Measures].[Summe von Menge Kaufteil]",Auswertung!$H$3,"[tb_BOM].[Artikelnummer Kaufteil]",CONCATENATE("[tb_BOM].[Artikelnummer Kaufteil].&amp;[",tb_Bestellungen[[#This Row],[Artikelnummer Kaufteil]],"]"))</f>
        <v>2</v>
      </c>
      <c r="E56">
        <f>6*tb_Bestellungen[[#This Row],[Benötigt pro BarBot]]</f>
        <v>12</v>
      </c>
      <c r="H5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12</v>
      </c>
    </row>
    <row r="57" spans="2:8" x14ac:dyDescent="0.25">
      <c r="B57" t="s">
        <v>265</v>
      </c>
      <c r="C57" s="10" t="str">
        <f>IF(tb_Bestellungen[[#This Row],[Artikelnummer Kaufteil]]&lt;&gt;"",VLOOKUP(tb_Bestellungen[[#This Row],[Artikelnummer Kaufteil]],tb_Kaufteile[],2,FALSE),"")</f>
        <v>DIN 912 M3x20</v>
      </c>
      <c r="D57">
        <f>GETPIVOTDATA("[Measures].[Summe von Menge Kaufteil]",Auswertung!$H$3,"[tb_BOM].[Artikelnummer Kaufteil]",CONCATENATE("[tb_BOM].[Artikelnummer Kaufteil].&amp;[",tb_Bestellungen[[#This Row],[Artikelnummer Kaufteil]],"]"))</f>
        <v>2</v>
      </c>
      <c r="E57">
        <f>6*tb_Bestellungen[[#This Row],[Benötigt pro BarBot]]</f>
        <v>12</v>
      </c>
      <c r="H5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12</v>
      </c>
    </row>
    <row r="58" spans="2:8" x14ac:dyDescent="0.25">
      <c r="B58" t="s">
        <v>268</v>
      </c>
      <c r="C58" s="10" t="str">
        <f>IF(tb_Bestellungen[[#This Row],[Artikelnummer Kaufteil]]&lt;&gt;"",VLOOKUP(tb_Bestellungen[[#This Row],[Artikelnummer Kaufteil]],tb_Kaufteile[],2,FALSE),"")</f>
        <v>Hammerkopf Mutter M3</v>
      </c>
      <c r="D58">
        <f>GETPIVOTDATA("[Measures].[Summe von Menge Kaufteil]",Auswertung!$H$3,"[tb_BOM].[Artikelnummer Kaufteil]",CONCATENATE("[tb_BOM].[Artikelnummer Kaufteil].&amp;[",tb_Bestellungen[[#This Row],[Artikelnummer Kaufteil]],"]"))</f>
        <v>1</v>
      </c>
      <c r="E58">
        <f>6*tb_Bestellungen[[#This Row],[Benötigt pro BarBot]]</f>
        <v>6</v>
      </c>
      <c r="H5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59" spans="2:8" x14ac:dyDescent="0.25">
      <c r="B59" t="s">
        <v>269</v>
      </c>
      <c r="C59" s="10" t="str">
        <f>IF(tb_Bestellungen[[#This Row],[Artikelnummer Kaufteil]]&lt;&gt;"",VLOOKUP(tb_Bestellungen[[#This Row],[Artikelnummer Kaufteil]],tb_Kaufteile[],2,FALSE),"")</f>
        <v>Gewindestift M3x5</v>
      </c>
      <c r="D59">
        <f>GETPIVOTDATA("[Measures].[Summe von Menge Kaufteil]",Auswertung!$H$3,"[tb_BOM].[Artikelnummer Kaufteil]",CONCATENATE("[tb_BOM].[Artikelnummer Kaufteil].&amp;[",tb_Bestellungen[[#This Row],[Artikelnummer Kaufteil]],"]"))</f>
        <v>1</v>
      </c>
      <c r="E59">
        <f>6*tb_Bestellungen[[#This Row],[Benötigt pro BarBot]]</f>
        <v>6</v>
      </c>
      <c r="H5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60" spans="2:8" x14ac:dyDescent="0.25">
      <c r="B60" t="s">
        <v>187</v>
      </c>
      <c r="C60" s="10" t="str">
        <f>IF(tb_Bestellungen[[#This Row],[Artikelnummer Kaufteil]]&lt;&gt;"",VLOOKUP(tb_Bestellungen[[#This Row],[Artikelnummer Kaufteil]],tb_Kaufteile[],2,FALSE),"")</f>
        <v>Dummy</v>
      </c>
      <c r="D60">
        <f>GETPIVOTDATA("[Measures].[Summe von Menge Kaufteil]",Auswertung!$H$3,"[tb_BOM].[Artikelnummer Kaufteil]",CONCATENATE("[tb_BOM].[Artikelnummer Kaufteil].&amp;[",tb_Bestellungen[[#This Row],[Artikelnummer Kaufteil]],"]"))</f>
        <v>0</v>
      </c>
      <c r="E60">
        <f>6*tb_Bestellungen[[#This Row],[Benötigt pro BarBot]]</f>
        <v>0</v>
      </c>
      <c r="H6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</sheetData>
  <phoneticPr fontId="5" type="noConversion"/>
  <conditionalFormatting sqref="H2:H1048576">
    <cfRule type="cellIs" dxfId="0" priority="1" operator="greaterThan">
      <formula>0</formula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 2 0 2 0 - 0 5 - 0 3 T 1 2 : 5 2 : 0 3 . 3 6 8 6 2 5 + 0 2 : 0 0 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28693D06-8CDD-405C-B2F6-C9AE06B4952E}">
  <ds:schemaRefs/>
</ds:datastoreItem>
</file>

<file path=customXml/itemProps2.xml><?xml version="1.0" encoding="utf-8"?>
<ds:datastoreItem xmlns:ds="http://schemas.openxmlformats.org/officeDocument/2006/customXml" ds:itemID="{6F072AE0-A58B-4A84-9581-8A5604645C60}">
  <ds:schemaRefs/>
</ds:datastoreItem>
</file>

<file path=customXml/itemProps3.xml><?xml version="1.0" encoding="utf-8"?>
<ds:datastoreItem xmlns:ds="http://schemas.openxmlformats.org/officeDocument/2006/customXml" ds:itemID="{BBCF7B2B-3A56-4A4E-9E26-27C049931F27}">
  <ds:schemaRefs/>
</ds:datastoreItem>
</file>

<file path=customXml/itemProps4.xml><?xml version="1.0" encoding="utf-8"?>
<ds:datastoreItem xmlns:ds="http://schemas.openxmlformats.org/officeDocument/2006/customXml" ds:itemID="{79451B4B-147E-49E7-ACFD-6FECEDBF56EE}">
  <ds:schemaRefs/>
</ds:datastoreItem>
</file>

<file path=customXml/itemProps5.xml><?xml version="1.0" encoding="utf-8"?>
<ds:datastoreItem xmlns:ds="http://schemas.openxmlformats.org/officeDocument/2006/customXml" ds:itemID="{F2676506-0625-49E3-819D-1C878C17B9D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Kaufteile</vt:lpstr>
      <vt:lpstr>Fertigungsteile</vt:lpstr>
      <vt:lpstr>BOM</vt:lpstr>
      <vt:lpstr>Auswertung</vt:lpstr>
      <vt:lpstr>Bestellungen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Alakazam</dc:creator>
  <cp:lastModifiedBy>Hallo</cp:lastModifiedBy>
  <dcterms:created xsi:type="dcterms:W3CDTF">2015-06-05T18:19:34Z</dcterms:created>
  <dcterms:modified xsi:type="dcterms:W3CDTF">2020-07-29T23:17:03Z</dcterms:modified>
</cp:coreProperties>
</file>