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ober\OneDrive\Dokumente\Bachelorarbeit\"/>
    </mc:Choice>
  </mc:AlternateContent>
  <xr:revisionPtr revIDLastSave="0" documentId="13_ncr:1_{04D6FF43-C1E6-4473-81AA-850D406912CC}" xr6:coauthVersionLast="47" xr6:coauthVersionMax="47" xr10:uidLastSave="{00000000-0000-0000-0000-000000000000}"/>
  <bookViews>
    <workbookView xWindow="-120" yWindow="-120" windowWidth="29040" windowHeight="15720" activeTab="4" xr2:uid="{A632EBB1-71C5-4A04-9ABA-17C8F52E9245}"/>
  </bookViews>
  <sheets>
    <sheet name="Mit Avatar" sheetId="6" r:id="rId1"/>
    <sheet name="Ohne Avatar" sheetId="2" r:id="rId2"/>
    <sheet name="Vergleichsschlüssel Mit &amp; Ohne" sheetId="3" r:id="rId3"/>
    <sheet name="Beide Antworten" sheetId="1" r:id="rId4"/>
    <sheet name="Quantitative Analys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0" i="5" l="1"/>
  <c r="V79" i="5" a="1"/>
  <c r="V79" i="5" s="1"/>
  <c r="V77" i="5"/>
  <c r="W74" i="5"/>
  <c r="V74" i="5"/>
  <c r="U74" i="5"/>
  <c r="T74" i="5"/>
  <c r="T66" i="5"/>
  <c r="V69" i="5"/>
  <c r="V61" i="5"/>
  <c r="V64" i="5"/>
  <c r="U64" i="5"/>
  <c r="W58" i="5"/>
  <c r="V58" i="5"/>
  <c r="U58" i="5"/>
  <c r="W64" i="5"/>
  <c r="T64" i="5"/>
  <c r="T58" i="5"/>
  <c r="T52" i="5"/>
  <c r="U52" i="5"/>
  <c r="V52" i="5"/>
  <c r="W52" i="5"/>
  <c r="V49" i="5"/>
  <c r="W46" i="5"/>
  <c r="V46" i="5"/>
  <c r="U46" i="5"/>
  <c r="T46" i="5"/>
  <c r="AC27" i="5"/>
  <c r="AB27" i="5"/>
  <c r="AH6" i="5"/>
  <c r="AH5" i="5"/>
  <c r="AH4" i="5"/>
  <c r="AH3" i="5"/>
  <c r="AH2" i="5"/>
  <c r="AF6" i="5"/>
  <c r="AF5" i="5"/>
  <c r="AF4" i="5"/>
  <c r="AF3" i="5"/>
  <c r="AF2" i="5"/>
  <c r="V23" i="5"/>
  <c r="W20" i="5"/>
  <c r="V20" i="5"/>
  <c r="U20" i="5"/>
  <c r="T20" i="5"/>
  <c r="T19" i="5"/>
  <c r="Y2" i="5"/>
  <c r="Q38" i="5"/>
  <c r="P38" i="5"/>
  <c r="O38" i="5"/>
  <c r="N38" i="5"/>
  <c r="M38" i="5"/>
  <c r="L38" i="5"/>
  <c r="K38" i="5"/>
  <c r="Q34" i="5"/>
  <c r="P34" i="5"/>
  <c r="O34" i="5"/>
  <c r="N34" i="5"/>
  <c r="M34" i="5"/>
  <c r="L34" i="5"/>
  <c r="Q41" i="5"/>
  <c r="P41" i="5"/>
  <c r="O41" i="5"/>
  <c r="N41" i="5"/>
  <c r="M41" i="5"/>
  <c r="L41" i="5"/>
  <c r="K41" i="5"/>
  <c r="K34" i="5"/>
  <c r="K30" i="5"/>
  <c r="Q30" i="5"/>
  <c r="P30" i="5"/>
  <c r="O30" i="5"/>
  <c r="N30" i="5"/>
  <c r="M30" i="5"/>
  <c r="V55" i="5" s="1"/>
  <c r="L30" i="5"/>
  <c r="V85" i="5" a="1"/>
  <c r="V85" i="5" s="1"/>
  <c r="U85" i="5" a="1"/>
  <c r="U85" i="5" s="1"/>
  <c r="W82" i="5"/>
  <c r="V82" i="5"/>
  <c r="U82" i="5"/>
  <c r="T82" i="5"/>
  <c r="V76" i="5" a="1"/>
  <c r="V76" i="5" s="1"/>
  <c r="U76" i="5" a="1"/>
  <c r="U76" i="5" s="1"/>
  <c r="W73" i="5"/>
  <c r="V73" i="5"/>
  <c r="U73" i="5"/>
  <c r="T73" i="5"/>
  <c r="U70" i="5" a="1"/>
  <c r="U70" i="5" s="1"/>
  <c r="U68" i="5" a="1"/>
  <c r="U68" i="5" s="1"/>
  <c r="V68" i="5" a="1"/>
  <c r="V68" i="5" s="1"/>
  <c r="U63" i="5"/>
  <c r="W63" i="5"/>
  <c r="V63" i="5"/>
  <c r="T63" i="5"/>
  <c r="W57" i="5"/>
  <c r="V57" i="5"/>
  <c r="U57" i="5"/>
  <c r="T57" i="5"/>
  <c r="T51" i="5"/>
  <c r="W51" i="5"/>
  <c r="V51" i="5"/>
  <c r="U51" i="5"/>
  <c r="W45" i="5"/>
  <c r="V45" i="5"/>
  <c r="U45" i="5"/>
  <c r="T45" i="5"/>
  <c r="Z27" i="5"/>
  <c r="Y27" i="5"/>
  <c r="X27" i="5"/>
  <c r="W27" i="5"/>
  <c r="V27" i="5"/>
  <c r="U27" i="5"/>
  <c r="T27" i="5"/>
  <c r="W19" i="5"/>
  <c r="V19" i="5"/>
  <c r="U19" i="5"/>
  <c r="X2" i="5"/>
  <c r="W2" i="5"/>
  <c r="V2" i="5"/>
  <c r="U2" i="5"/>
  <c r="T2" i="5"/>
  <c r="V54" i="5" l="1"/>
  <c r="V48" i="5"/>
  <c r="V22" i="5"/>
  <c r="U60" i="5"/>
  <c r="V60" i="5"/>
  <c r="U54" i="5"/>
  <c r="U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<sst xmlns="http://schemas.openxmlformats.org/spreadsheetml/2006/main" count="1529" uniqueCount="547">
  <si>
    <t>Kreuze die Antwortmöglichkeit an, mit der du dich am meisten identifizierst. Ich habe die Aufgabenstellung…</t>
  </si>
  <si>
    <t>Welche Aspekte der Aufgabenstellung waren für dich besonders verständlich?</t>
  </si>
  <si>
    <t>Welche Aspekte der Aufgabenstellung waren für dich unverständlich oder verwirrend?</t>
  </si>
  <si>
    <t>Beschreibe die VR-Umgebung stichpunktartig</t>
  </si>
  <si>
    <t>Raum</t>
  </si>
  <si>
    <t>Maschine/Objekte</t>
  </si>
  <si>
    <t>Avatar</t>
  </si>
  <si>
    <t>Weitere Auffälligkeiten</t>
  </si>
  <si>
    <t>Wohin hast du während der Erklärungen überwiegend geschaut?</t>
  </si>
  <si>
    <t>Welche optischen Merkmale des Avatars sind dir aufgefallen?</t>
  </si>
  <si>
    <t>Positiv</t>
  </si>
  <si>
    <t>Negativ</t>
  </si>
  <si>
    <t>Was ist dir sonst noch im Zusammenhang mit dem Avatar in Erinnerung geblieben?</t>
  </si>
  <si>
    <t>Hat dir der Avatar beim Verständnis der Aufgabe geholfen?</t>
  </si>
  <si>
    <t>Wie natürlich empfandest du die Gesten des Avatars?</t>
  </si>
  <si>
    <t>Gab es einzelne Gesten, die dir beim Aufgabenverständins besonders geholfen haben?</t>
  </si>
  <si>
    <t>Gab es Gesten oder Bewegungen, die dich eher abgelenkt oder irritiert haben?</t>
  </si>
  <si>
    <t>Was hättest du dir bei der Erklärung durch den Avatar anders gewünscht?</t>
  </si>
  <si>
    <t>Was hättest du dir darüber hinaus noch gewünscht?</t>
  </si>
  <si>
    <t>Alter</t>
  </si>
  <si>
    <t>Geschlecht</t>
  </si>
  <si>
    <t>Interesse für Technologien</t>
  </si>
  <si>
    <t>Praktische Erfahrungen mit VR</t>
  </si>
  <si>
    <t>größtenteils verstanden</t>
  </si>
  <si>
    <t>Besonders verständlich war die Hauptaufgabenstellung, bei der es um die Zuordnung der Geräusche zu den Farben ging.</t>
  </si>
  <si>
    <t>Die einführende Erläuterung zur Steuerung waren akustisch etwas schwerer zu verstehen</t>
  </si>
  <si>
    <t>Weiße Wände, quadratische Grundfläche mit holzfarbendem Untergrund, hohe Deckenhöhe</t>
  </si>
  <si>
    <t>Tafel mit Knöpfen und Lampen mit 6 verschiedenen Farben (grün, blau, gelb, weiß, pink, rot), Sockel mit "Stab" zum Start</t>
  </si>
  <si>
    <t>helles Licht im Raum, 6 verschiedene den Farben zugeordnete Geräusche</t>
  </si>
  <si>
    <t>Auf die Person sowie bei Erläuterungen zur Tafel mit den Knöpfen und Lampen dann entsprechend auf diese</t>
  </si>
  <si>
    <t>Natürliches Aussehen, dunkle Haare und 3-Tage-Bart, Alltagskleidung</t>
  </si>
  <si>
    <t>Der Avatar war im Verhältnis zur Tafel und zum Raum im allgemeinen eher klein</t>
  </si>
  <si>
    <t>Der Avatar hat einen optischen Bezugspunkt bei der Erläuterung der Aufgaben gegeben und diese natürlich gemacht (wie ein Moderator)</t>
  </si>
  <si>
    <t>Das Gestikulieren mit den Händen war stets gut auf die Aussagen abgestimmt (Timing, Inhalt) und somit natürlich. Die Fußbewegungen waren eher nervös. Bei ruhigem Stand und somit eher unnatürlich.</t>
  </si>
  <si>
    <t>Der Avatar hat entsprechend seiner Erläuterungen gestikuliert.</t>
  </si>
  <si>
    <t>Leicht unruhiger Stand des Avatars im Raum, irritierende Fußbewegungen</t>
  </si>
  <si>
    <t>Der Verweis auf die entsprechenden Gegenstände bei inhalticher Erwähnung</t>
  </si>
  <si>
    <t>Die Füße und ihre nervöse Bewegungen</t>
  </si>
  <si>
    <t>Eine kleine Vorstellung mit fiktivem Namen etc. hätte die Interaktion noch natürlicher wirken lassen.</t>
  </si>
  <si>
    <t>22-26</t>
  </si>
  <si>
    <t>männlich</t>
  </si>
  <si>
    <t>stimme voll und ganz zu</t>
  </si>
  <si>
    <t>---</t>
  </si>
  <si>
    <t>Welche Variante hat dir beim Verstehen der Aufgabe besser geholfen?</t>
  </si>
  <si>
    <t>(1: Nur die Version OHNE AVATAR war hilfreich - 7: nur die Version MIT AVATAR war hilfreich)</t>
  </si>
  <si>
    <t>Was war bei der anderen Variante möglicherweise weniger hilfreich oder unklar?</t>
  </si>
  <si>
    <t>Was hat dir an der bevorzugten Variante besonders gut gefallen?</t>
  </si>
  <si>
    <t>Mit Avatar gibt es einen Bezugspunkt im Raum, der einem auf natürliche Weise vertraut vorkommt und die Aufgabe moderiert.</t>
  </si>
  <si>
    <t>Im ersten Moment wirkte man etwas verloren in dem großen leeren Raum und hatte nur die Tafel ohne Informationen vor einem.</t>
  </si>
  <si>
    <t>nur schwer verstanden</t>
  </si>
  <si>
    <t>Das Drücken der Knöpfe am Controller</t>
  </si>
  <si>
    <t>Das Ziel der Aufgabe</t>
  </si>
  <si>
    <t>Rechteckig</t>
  </si>
  <si>
    <t>Bord, Knöpfe, Lampen, Stab</t>
  </si>
  <si>
    <t>Haare, Bart</t>
  </si>
  <si>
    <t>Der Avatar hat seine Füße bewegt</t>
  </si>
  <si>
    <t>Auf das Bord und den Avatar</t>
  </si>
  <si>
    <t>Sah nett aus</t>
  </si>
  <si>
    <t>Hat seine Füße ohne Grund bewegt</t>
  </si>
  <si>
    <t>Nein, seine Füße haben mich abgelenkt</t>
  </si>
  <si>
    <t>Seine Füße waren unnatürlich, weil sie sich bewegt haben ohne zu gehen</t>
  </si>
  <si>
    <t>Nein</t>
  </si>
  <si>
    <t>Seine Füße</t>
  </si>
  <si>
    <t>Dass er seine Füße stillhält</t>
  </si>
  <si>
    <t>m</t>
  </si>
  <si>
    <t>stimme eher zu</t>
  </si>
  <si>
    <t>stimme teilweise zu</t>
  </si>
  <si>
    <t>Es gab keinen Avatar, der seine Füße ohne Grund bewegt hat</t>
  </si>
  <si>
    <t>Es gab keinen Avatar, der seine Füße ohne Grund bewegt hat.</t>
  </si>
  <si>
    <t>Mit Avatar</t>
  </si>
  <si>
    <t>Ohne Avatar</t>
  </si>
  <si>
    <t>Was hättest du dir zusätzlich gewünscht, um diese Aufgabe besser zu verstehen?</t>
  </si>
  <si>
    <t>Gab es etwas an der Erklärung der Aufgabe, das du dir anders gewünscht hättest?</t>
  </si>
  <si>
    <t>Hätte dir der Avatar beim besseren Verstehen der Aufgabe geholfen? Warum?</t>
  </si>
  <si>
    <t>Dass der "Trigger"-Knopf als Verlängerung des Zeigefinger dient, dass man die Geräusche den Farben zuordnen soll und, dass man mit dem "Grab"-Knopf dazu dient, diesen Hebel hochzuziehen.</t>
  </si>
  <si>
    <t>Ich habe erst während der tatsächlichen Aufgabe verstanden, dass ich, um den Knopf zu drücken und damit die Lampe zum leuchten zu bringen, nicht nur mit der Trigger-Taste drauf zeigen soll, sondern dann auch noch den Grab-Knopf drücken muss. Im gleichen Zug habe ich auch erst dann verstanden, dass manche der Kreise Lampen und manche Knöpfe sind. Ich dachte zuerst, das wären alles unterschiedlich große Knöpfe.</t>
  </si>
  <si>
    <t>Weiß, hell, kühl, realistisch. Der Raum war für die Art der Aufgabe gut gewählt, da der Fokus so auf der Aufgabe lag.</t>
  </si>
  <si>
    <t>Da ich mich mit VR gar nicht auskenne, muste ich mich erst reindenken, kam aber damit klar.</t>
  </si>
  <si>
    <t>Die Sounds waren gut gewählt. Insbesondere der rote Knopf hatte einen ansprechenden Sound. Generell konnte man sich gute Eselsbrücken bauen, wie z.B. die weiße Lampe mit dem "Zug"-Sound, der wie ein brennendes Zug-Licht aussah oder der "Natur"-Sound mit der grünen Lampe.</t>
  </si>
  <si>
    <t>Ich denke dadurch, dass der Raum so steril war und die Instruktion so deutlich, habe ich mich auf die Hände und das "Brett" mit den Knöpfen und Lampen fokussiert.</t>
  </si>
  <si>
    <t>Da ich mich mit VR gar nicht auskenne, hätte ich nochmal den auditiven Hinweis gebraucht, dass man auf der Stelle stehenbleiben kann/soll. Außerdem habe ich (wie bereits geschrieben) überhört, dass man den "Grab"-Knopf zur Aktivierung der Lampe braucht.</t>
  </si>
  <si>
    <t>wie links</t>
  </si>
  <si>
    <t>weiblich</t>
  </si>
  <si>
    <t>Stimme teilweise zu</t>
  </si>
  <si>
    <t>Stimme überhaupt nicht zu</t>
  </si>
  <si>
    <t>Ich konnte mich besser auf mich und die Aufgabe konzentrieren.</t>
  </si>
  <si>
    <t>Ich fand es irgendwie total ablenkend, dass sich der Avatar so viel auf der Stelle bewegt hat.</t>
  </si>
  <si>
    <t>Ich glaube, wenn sich der Avatar natürlich bewegt hätte (z.B. zu den Knöpfen gehen / einen Knopf drücken), hätte er mir geholfen. So, wie ich ihn jetzt gesehen habe, glaube ich nicht, dass er mir geholfen hätte, die Instruktion besser zu verstehen.</t>
  </si>
  <si>
    <t>Er war sehr formell gekleidet (Brille, Pullover...). Dadurch war sein Erscheinungsbild eher nicht ablenkend.</t>
  </si>
  <si>
    <t>Seine Bewegungen waren unnatürlich dadurch musste ich die ganze Zeit auf seine Beine und Füße achten.</t>
  </si>
  <si>
    <t>Für mich haben das Visuelle und Auditive nicht zusammen gepasst. Der Avatar hätte rote Haare haben müssen.</t>
  </si>
  <si>
    <t>Ich empfand die Gesten des Avatars als unnatürlich. Er passte an sich in die VR-Umgebung, allerdings hat mich das zu sehr abgelenkt.</t>
  </si>
  <si>
    <t>Es kann sein, dass die Gesten, die er mit seinen Händen gemacht hat, geholfen hätten. Allerdings erinnere ich mich grad gar nicht mehr an diese. Ich habe nur seine tanzenden Füße im Kopf.</t>
  </si>
  <si>
    <t>siehe vorheriges | Ich glaube, für mich war der Avatar in diesem Kontext generell eher irritierend.</t>
  </si>
  <si>
    <t>Er hätte sich gerne im Raum bewegen können, Knöpfe aktivieren, zum Hebel gehen etc. Dadurch, dass er auf einer Stelle getanzt hat, war ich eher genervt.</t>
  </si>
  <si>
    <t>vollständig verstanden</t>
  </si>
  <si>
    <t>Eigentlich war alles an der Aufgabenstellung verständlich. Vor allem die Übung mit der Antenne sowie der Probedurchlauf mit dem ersten Geräusch haben zum Verständnis beigetragen</t>
  </si>
  <si>
    <t>An der Aufgabenstellung war nichts unverständlich. Ich musste mich nur an die Bedienung der Controller gewöhnen.</t>
  </si>
  <si>
    <t>leerer Raum mit nur einer Maschine in der Mitte</t>
  </si>
  <si>
    <t>schwarze Maschine mit bunten Lichtern, Maschine ist mit "Antenne" verbunden</t>
  </si>
  <si>
    <t>Ich habe mich nur einmal kurz im Raum umgesehen. Danach habe ich während der gesamten Erklärung auf die Maschine geguckt</t>
  </si>
  <si>
    <t>In der "digitalen" Erklärung wurde nicht gesagt welcher von beiden Knöpfen die Triggertaste ist. Aber dafür vorher. Andererseits wurde glaube ich einmal erwähnt der Knopf an deinem Mittelfinger</t>
  </si>
  <si>
    <t>Stimme eher nicht zu</t>
  </si>
  <si>
    <t>Zum Verstehen der Aufgabe waren beide Varianten gleich hilfreich. Trotzdem fand ich die Version ohne Avatar besser, weil man weniger abgelenkt war.</t>
  </si>
  <si>
    <t>Also klar war bei beiden Varianten alles. Allerdings habe ich sehr viel auf den Avatar geachtet. Bei der ersten Version war ich konzentrierter und habe NUR auf die Maschine geschaut</t>
  </si>
  <si>
    <t>Eventuell weil man ein Gesicht zu der Stimme hat aber war in dem Fall nicht notwenidig -&gt; liegt eventuell auch an dem virtuellen Setting</t>
  </si>
  <si>
    <t>Hat beim Sprechen seinen Mund bewegt und auch mit den Armen gestikuliert</t>
  </si>
  <si>
    <t>Seine tanzenden Beine haben mich abgelenk</t>
  </si>
  <si>
    <t>50/50. eigentlich ganz gut mit dem bewegenden Mund und den gestikulierenden Armen. Die Beine haben sich zu viel bewegt und wirkten daher unnatürlich</t>
  </si>
  <si>
    <t>Da ich den Avatar zum Verständnis nicht gebraucht hätte, würde ich sagen nein</t>
  </si>
  <si>
    <t>Nur die Beine</t>
  </si>
  <si>
    <t>Die Tastenkombination und die Bedienung der Lampen waren besonders klar.</t>
  </si>
  <si>
    <t>Habe die Antenne nicht von Anfang an gefunden.</t>
  </si>
  <si>
    <t>Holzboden, weiße Wände, Holzdecke</t>
  </si>
  <si>
    <t>Schwarze Box mit Antenne darauf, großes graues Objekt mit bunten Knöpfen und Lampen</t>
  </si>
  <si>
    <t>verschiedene Geräusche</t>
  </si>
  <si>
    <t>Auf meine Hände</t>
  </si>
  <si>
    <t>14-18</t>
  </si>
  <si>
    <t>Man fühlte sich nicht alleine</t>
  </si>
  <si>
    <t>Für mich waren beide gleich hilfreich</t>
  </si>
  <si>
    <t>wirkte nett</t>
  </si>
  <si>
    <t>Seine Handbewegungen waren meinen ähnlich</t>
  </si>
  <si>
    <t>Er konnte nicht ruhig stehen bleiben</t>
  </si>
  <si>
    <t>Sein Aussehen war eher unnatürlich, jedoch waren seine Gestik sehr natürlich</t>
  </si>
  <si>
    <t>Ähnliche Handbewegungen wie meine</t>
  </si>
  <si>
    <t>Erläuterung der Controler Funktionen, Aufgabe bei der die Knöpfe gedrückt werden sollten</t>
  </si>
  <si>
    <t>Finden und herausziehen der Antenne</t>
  </si>
  <si>
    <t>Helle Wände, Holzboden (?)</t>
  </si>
  <si>
    <t>Holzwand mit Lampen, Sound Anlage / Box mit Antenne</t>
  </si>
  <si>
    <t>Mann mit Bart</t>
  </si>
  <si>
    <t>Avatar, Holzwand</t>
  </si>
  <si>
    <t>Dass es ein Mensch und kein anderes Wesen war</t>
  </si>
  <si>
    <t>Stimme</t>
  </si>
  <si>
    <t>Leicht verzögerte Bewegung nach der Erklärung</t>
  </si>
  <si>
    <t>Er hat mich ein wenig abgelenkt, könnte aber auch der gesamten Situation geschuldet sein, da ich VR noch nicht ausprobiert habe.</t>
  </si>
  <si>
    <t>Die Gesten an sich waren passend, nur manchmal das Timing nicht</t>
  </si>
  <si>
    <t>Zeigen auf die Wan/Tafel</t>
  </si>
  <si>
    <t>Verzögerte Bewegungen</t>
  </si>
  <si>
    <t>26-36</t>
  </si>
  <si>
    <t>w</t>
  </si>
  <si>
    <t>Handbewegungen, die dich Controler-Bedienung visualisieren</t>
  </si>
  <si>
    <t>hilfreich: Konzentration nur auf das Board</t>
  </si>
  <si>
    <t>Töne</t>
  </si>
  <si>
    <t>Wie man drückt, der Laser ist eher aktivierend</t>
  </si>
  <si>
    <t>Braune Decke, Weiße Wände</t>
  </si>
  <si>
    <t>Oben rechts gelb, unten grün, links blau, oben links roter Knopf</t>
  </si>
  <si>
    <t>Blaue Hose, Hemd, braune Haare</t>
  </si>
  <si>
    <t>Gab keine Lichtquelle</t>
  </si>
  <si>
    <t>Im Raum umher</t>
  </si>
  <si>
    <t>Vertraute Stimme</t>
  </si>
  <si>
    <t>Zuckte viel umher</t>
  </si>
  <si>
    <t>Siehe zuvor</t>
  </si>
  <si>
    <t>Visuelle Beispiele, Normale Bewegungen</t>
  </si>
  <si>
    <t>Schönere Umgebung, Knöpfe müssen nicht mit Lamüen zusammenhängen, das war verwirrend, können auch alleine leuchten</t>
  </si>
  <si>
    <t>Die Stimme kam nicht aus dem Nichts</t>
  </si>
  <si>
    <t>Ja, aber könnte mehr Hilfe geben, vllt Visuell</t>
  </si>
  <si>
    <t>Sehr hakend noch</t>
  </si>
  <si>
    <t>Ungewohnt, dass eine Stimme kommt, vor allem wenn vorher ein Avatar zur Stimme da war. Zudem war die Stimme des Erstellers bekannt, obwohl die Person im Raum war und nicht geredet hat</t>
  </si>
  <si>
    <t>Das mit den Lampen</t>
  </si>
  <si>
    <t>Antenne war schwer zu verstehen, da diese anfangs wie eine Kugel aussah (Wording)</t>
  </si>
  <si>
    <t>Grau, generisch, Gitter</t>
  </si>
  <si>
    <t>Eine mit einem Kasten verbundene Tafel mit unterschiedlichen Farben als Punkte dargestellt</t>
  </si>
  <si>
    <t>Beim Hovern waren alle Punkte rot.</t>
  </si>
  <si>
    <t>Auf die Tafel</t>
  </si>
  <si>
    <t>Die Möglichkeit, diese zu wiederholen.</t>
  </si>
  <si>
    <t>Eine Person in der Umgebung (Avatar)</t>
  </si>
  <si>
    <t>Stimme voll und ganz zu</t>
  </si>
  <si>
    <t>Man hat sich besser orientieren können</t>
  </si>
  <si>
    <t>Stimme kam aus dem Off. Man wusste nicht genau wann was gesagt wird.</t>
  </si>
  <si>
    <t>Ja, ich wusste vorher nicht, dass ich die Antenne ziehen musste. Er hat dies gut visuell erklärt.</t>
  </si>
  <si>
    <t>Gestikulation</t>
  </si>
  <si>
    <t>Zappel Füße, Bart, Augenkontakt war komisch; besser wäre eine Frau</t>
  </si>
  <si>
    <t>weder positiv noch negativ: addrette Kleidung</t>
  </si>
  <si>
    <t>5/10 Roboter Vibes. Gestik ganz gut</t>
  </si>
  <si>
    <t>Hochziehen Antenne</t>
  </si>
  <si>
    <t>Augen Movement</t>
  </si>
  <si>
    <t>Wenn dieser auch Laser Hände gehabt hätte (gleiche Steuerung zeigen) (Tasten in Sprechblase erläutern); Wenn dieser auch beim Erklären der Farb-Geräusch-Kombi ein mal den ersten Durchlauf gemacht hätte</t>
  </si>
  <si>
    <t>Ton mit Farbe; Die Verknüpfungen wurden sehr verständlich erklärt</t>
  </si>
  <si>
    <t>Aufgabe von Mittel und Zeigefinger hätte ausführlicher erklärt werden können, mit einer Art Probedurchgang</t>
  </si>
  <si>
    <t>Sanft, löst wenig Reize aus, lenkt nicht von der Aufgabe ab. Grau/Braun, Kacheln, Holz, Antennenkasten</t>
  </si>
  <si>
    <t>Rechteck schwarz, 5 Farben: Grün, Gelb, Blau, Weiß, Pink; Große Kreise (5), kleine Kreise (5), mit kleinen Kreisten schaltet man die großen Kreise an</t>
  </si>
  <si>
    <t>braune Haare, schicke Kleidung</t>
  </si>
  <si>
    <t>Grün: Dschungel, Blau: Geld, Weiß: Zug-Hupe, Pink: Gewitter, Gelb: Gongschale</t>
  </si>
  <si>
    <t>Antenne, Farben</t>
  </si>
  <si>
    <t>Körpersprache, Mundbewegung, Mimik</t>
  </si>
  <si>
    <t>stationär, bewegte sich nicht im Raum, stand nur auf einem Punkt</t>
  </si>
  <si>
    <t>gutes Erscheinungsbild, Stimme war gut zu verstehen</t>
  </si>
  <si>
    <t>Ja, man hatte das Gefühl einen "echten" Ansprechpartner zu haben.</t>
  </si>
  <si>
    <t>strukturiert, wenig emotional. Der Avatar hätte sich mehr bewegen können und mit seinen Händen während der Erklärung der Aufgaben auf die entsprechenden Darstellungen zeigen können</t>
  </si>
  <si>
    <t>nein</t>
  </si>
  <si>
    <t>schon beschrieben</t>
  </si>
  <si>
    <t>Eine ausführliche Begrüßung und Vorstellung des Avatars</t>
  </si>
  <si>
    <t>Stimme eher zu</t>
  </si>
  <si>
    <t>"Ansprechpartner"</t>
  </si>
  <si>
    <t>Man konnte der Stimme ohne Avatar weniger gut folgen</t>
  </si>
  <si>
    <t>Mit den Knsolenknöpfen drücken um die Knöpfe in der virtuellen Welt zu bedienen</t>
  </si>
  <si>
    <t>Am Anfang die Antenne ausfahre4n - nicht direkt hinbekommen</t>
  </si>
  <si>
    <t>Graue Wände, leer, voller Fokus auf die Knopfwand &amp; die Antenne</t>
  </si>
  <si>
    <t>Lampe &amp; Knöpfe gemischt</t>
  </si>
  <si>
    <t>Unterschiedliche Geräusche, klar voneinander trennbar</t>
  </si>
  <si>
    <t>Auf das Brett mit Lampe &amp; Knöpfe</t>
  </si>
  <si>
    <t>Kurz am Anfang wo ich stehen soll, sonst alles super =)</t>
  </si>
  <si>
    <t>War gut verstänclich, hab mich glaub bisschen tollpatschig mit dem Rausfahren der Antenne angestellt -&gt; da keine Vorerfahrung</t>
  </si>
  <si>
    <t>Ich konnte mich fokussieren auf die Aufgabenstellung konzentrieren</t>
  </si>
  <si>
    <t>Der Typ sah gut/attraktiv aus und viel zu hibbelig. Hat sich zu viel mit den Füßen bewegt</t>
  </si>
  <si>
    <t>Nein, eine Erläuterung was Knöpfe &amp; was Lampen sind hätte mir geholfen. Personen sind zweckungebunden und daher nicht notwendig</t>
  </si>
  <si>
    <t>Frisur</t>
  </si>
  <si>
    <t>Viel zu dicke Ärmel, Roberts Stimme zu anderer Person</t>
  </si>
  <si>
    <t>Ein paar Gestiken waren gut um zu wissen, dass der Fokus auf dem Bord liegen soll</t>
  </si>
  <si>
    <t>viel zu hibbelig</t>
  </si>
  <si>
    <t>Naja Arme gut, Beine super unnatürlich und sehr ablenkend</t>
  </si>
  <si>
    <t>Die Armbewegungen richtung Bord haben geholfen</t>
  </si>
  <si>
    <t>Beinbewegungen</t>
  </si>
  <si>
    <t>Hätte er mir gesagt, dass die kleinen Kreise die Knöpfe und die großen die Lampen sind, wäre es hilfreich gewesen. Die eine Minute hat mir jedoch für die Transferleistung grob gereicht.</t>
  </si>
  <si>
    <t>Ich wusste genau, was zu tun ist, weil mir der Avatar die Aufgabe super vorgestellt hat</t>
  </si>
  <si>
    <t>Weißer Raum mit Punkten</t>
  </si>
  <si>
    <t>Maschine mit Pömpel (Knopf), den man nach oben ziehen kann (Stab), Tafel/Wand mit Punkten (rot, weiß, blau, …) jeweils zwei Farbpunkte pro Farbe</t>
  </si>
  <si>
    <t>Person mit blauem Pullover und braune Haare, gestikuliert; Roberts Stimme, aber er war es nicht</t>
  </si>
  <si>
    <t>verschiedene Geräusche (Vogelgezwitscher, Donner, etc.)</t>
  </si>
  <si>
    <t>Zu dem Avatar und der Tafel</t>
  </si>
  <si>
    <t>hat ganz wild gestikuliert, wilde moves, blauer Pullover hat nicht ganz gepasst</t>
  </si>
  <si>
    <t>ganz wild gestikuliert</t>
  </si>
  <si>
    <t>Ja, er hat die Aufgabe erklärt (obwohl auch die Stimme gereicht hätte, den Avatar als Person hätte es nicht gebraucht)</t>
  </si>
  <si>
    <t>maximal unnatürlich</t>
  </si>
  <si>
    <t>ja das Zeigen auf die Finger</t>
  </si>
  <si>
    <t>Die wilden Wellenbewegungen des Avatars; Avatar hat so getan, als würde er Knöpfe für die Sounds drücken</t>
  </si>
  <si>
    <t>doppelte Erklärung</t>
  </si>
  <si>
    <t>Doppelte Erklärung und das mir direkt gezeigt wird, ob der Sound zum Knopf passt (beim Test)</t>
  </si>
  <si>
    <t>stimme eher nicht zu</t>
  </si>
  <si>
    <t>Keine Person, die wild gestikuliert hat, bessere Konzentration</t>
  </si>
  <si>
    <t>Die Person (Avatar)</t>
  </si>
  <si>
    <t>sowohl das Bedienen der einzelnen Knöpfe als auch die spätere Grundaufgabe mit dem Zuordnen der Töne zu den Farben wurden verständlich dargestellt</t>
  </si>
  <si>
    <t>Etwas unverständlich dargestellt war die Einführungsaufgabe, bei der man eine Antenne aus einem Podest herausziehen sollte. Eben jene Antenne war allerdings nicht als eine solche zu erkennen und sollte genauer beschrieben werden.</t>
  </si>
  <si>
    <t>großräumig/frei, keine Ablenkungen</t>
  </si>
  <si>
    <t>grundsätzlich eindeutig ohne Auffälligkeiten, Antenne nicht in Grundstellung auszumachen</t>
  </si>
  <si>
    <t>Buttons etwas schwierig von den farbigen "Glühbirnen" zu unterscheiden</t>
  </si>
  <si>
    <t>Auf die mit Farbpunkten versehene Holzplatte</t>
  </si>
  <si>
    <t>Eindeutige Hinführung zur Antenne, potentielle Wiederholungen der Töne in der Aufgabenstellung</t>
  </si>
  <si>
    <t>Hinweis zur Antennensteuerung "zu Ihrer Rechten befindet sich ein Podest mit einem runden Objekt. Greifen Sie dieses Objekt mit Button xy, um die Antenne herauszuziehen"</t>
  </si>
  <si>
    <t>Das Hinweisen durch Fingerzeig; so weiß man sofort, in welche Richtung man gucken muss (mit Avatar)</t>
  </si>
  <si>
    <t>Die Antenne zu finden bzw. zu wissen, welches die Knöpfe und welches die Lampen sind. Ein Hinweis über Audio hätte vermutlich gereicht, allerdings ist der Avatar ein nettes Gimmick</t>
  </si>
  <si>
    <t>siehe zwei Fragen zuvor</t>
  </si>
  <si>
    <t>freundlich neutrales Auftreten, eindeutige Hinweise, Pult zum Abdecken der Bewegungsbugs</t>
  </si>
  <si>
    <t>teilweise ablenkendes Gewackel / Bugs in der Bewegung</t>
  </si>
  <si>
    <t>tanzende Hüfte, Gestiken zum loben / Daumen hoch</t>
  </si>
  <si>
    <t>tanzende Hüfte</t>
  </si>
  <si>
    <t>Torso, Kopf und Arme waren großteils stabil und können so die gewünschten Bewegungsabläufe natürlich darstellen, Unterkörper war etwas instabil, sah aus als würde der Avatar schweben/tanzen</t>
  </si>
  <si>
    <t>Fingerzeig richtung der Knöpfe an der Tafel, Kopfneigung in Richtung der Antenne, Darstellung der Steuerung, als hätte der Avatar ebenfalls Controller in der Hand</t>
  </si>
  <si>
    <t>Minimal abgelenkt durch das Wackeln des Unterkörpers</t>
  </si>
  <si>
    <t>teilweise verstanden</t>
  </si>
  <si>
    <t>Knöpfe drücken</t>
  </si>
  <si>
    <t>Zeitlicher Ablauf der Geräusche</t>
  </si>
  <si>
    <t>ziemlich leer? Kacheln?</t>
  </si>
  <si>
    <t>Dieser Komische Hebel zum Hochziehen, 7 Knöpfe + Lampen in verschiedenen Farben</t>
  </si>
  <si>
    <t>Random Typ (sollte der aussehen wie Robert?) Hatte aber keine roten Haare</t>
  </si>
  <si>
    <t>Rickroll Sound, Cash Sound, Natur Sound, Fail Sound?</t>
  </si>
  <si>
    <t>Avatar, Knopfmaschine</t>
  </si>
  <si>
    <t>Schnäuzer?</t>
  </si>
  <si>
    <t>nicht besonders fotorealistisch</t>
  </si>
  <si>
    <t>Nein garnicht</t>
  </si>
  <si>
    <t>Hatte zwischendurch so zwei abwechselnde Posen, ich weiß aber nicht mehr welche, die waren ganz gut</t>
  </si>
  <si>
    <t>War ganz ok, ein Wenig gestikulieren</t>
  </si>
  <si>
    <t>nicht, dass ich wüsste</t>
  </si>
  <si>
    <t>Zusätzliche Textanzeige zum Audio</t>
  </si>
  <si>
    <t>Etwas mehr los, gefühlt interaktiver, guter Ankerpunkt während der Erklärung, Gestik in Teilen unterstützend</t>
  </si>
  <si>
    <t>Bedienen des Controllers, Zuordnung von Geräuschen zu den Farben</t>
  </si>
  <si>
    <t>Zunächst die Erkennung und Bedienung der Antenne</t>
  </si>
  <si>
    <t>Weiße Wände, Boden braun</t>
  </si>
  <si>
    <t>Schwarze "Tafel" mit großen und kleinen bunten "Farbpunkten", jeweils 2 in einer gleichen Farbe; links ein Schwarzer Sockel mit einer "beigen" Antenne, schwarzes Kabel von Sockel zu "Tafel"</t>
  </si>
  <si>
    <t>Stimme des Moderators, sowie Klänge, die den Farben zugeordnet werden sollten</t>
  </si>
  <si>
    <t>Auf die schwarze "Tafel" und die bunten Dots</t>
  </si>
  <si>
    <t>vielleicht ein zweiter "Durchgang" der Geräusche zu Beginn der Aufgabe</t>
  </si>
  <si>
    <t>einen kleinen Moment längerer Eingewöhnung an die "virtuelle Welt" - Orientierung</t>
  </si>
  <si>
    <t>50-70</t>
  </si>
  <si>
    <t>wbl</t>
  </si>
  <si>
    <t>Der "Typ" hat mich nicht abgelenkt, mein "Hörsinn" war aktiv</t>
  </si>
  <si>
    <t>Die Person hat mich nicht angeschaut, könnte des Fokus etwas von der Aufgabe ablenken, ansonsten auch verständlich und ok</t>
  </si>
  <si>
    <t>Nein, bei mir reicht das "Zuhören"</t>
  </si>
  <si>
    <t>Eher freundlich, freundliche Stimme</t>
  </si>
  <si>
    <t>Bisschen "stump" oder steif, schaut einen nicht an, nicht zugewandt</t>
  </si>
  <si>
    <t>Er hat motiviert und gelobt, korrekt angezogen, äußeres Erscheinungsbild ordentlich, schwarze Haare (gerader Pony, Bart), glaube braun-beige Kleidung</t>
  </si>
  <si>
    <t>Hat nicht immer alles durch seinen Körperausdruck (Hände, Arme, Gesichtsbewegung) erklärt, immer der gleiche Gesichtsausdruck</t>
  </si>
  <si>
    <t>ging so, das Zeigen auf die Tafel war ok, manchmal erschienen sie mir etwas "abgehackt"</t>
  </si>
  <si>
    <t>Das Hinweisen auf die Tafel und die "Punkte", da es die Aufmerksamkeit wieder dorthin gelenkt hat.</t>
  </si>
  <si>
    <t>ja, aber die hab ich nicht mehr so genau in Erinnerung; eher schon der unemotionale Blick an mir vorbei</t>
  </si>
  <si>
    <t>Mehr Zuwendung mit dem Gesicht, den Augen</t>
  </si>
  <si>
    <t>Benutzung der Controller und Trigger (Knöpfe)</t>
  </si>
  <si>
    <t>War ein wenig über die Banalität der Aufgabe zu Beginn verwirrt und daher den Ersten Ton falsch zugeordnet</t>
  </si>
  <si>
    <t>Holz Fußboden dunkelbraun, weiße Wand</t>
  </si>
  <si>
    <t>Antenne, Block, braun, Grau, bunt, braun</t>
  </si>
  <si>
    <t>Gelb = Gong, rot = never gonna give u up, Grün = Wald, blau = , pink = , weiß = Zug, verwirrende Ordnung der Schalter/Knöpfe und den dazugehörigen Lampen</t>
  </si>
  <si>
    <t>unterschiedlich, nochmal umgeschaut, Antenne und Block, Kabel und Maschine</t>
  </si>
  <si>
    <t>Möglichkeit der Wiederholung, bessere Ordnung</t>
  </si>
  <si>
    <t>Subs/Untertitel</t>
  </si>
  <si>
    <t>Person, also ein Gesicht zu den Worten und in geringer Form auch die Gestik</t>
  </si>
  <si>
    <t>Wo der visuelle Fokus zu sein hat? Bei der Person ist es einfacher keine visuelle Langeweile zu empfinden</t>
  </si>
  <si>
    <t>Ja, sehr; Fokus auf der Region, wo der Fokus (Blickfeld) sein soll.</t>
  </si>
  <si>
    <t>Schöne Frisur, solider Kleidungsstil, ein wenig Mimik, Gestik</t>
  </si>
  <si>
    <t>etwas zu gestrigelt</t>
  </si>
  <si>
    <t>Blicksteuerung: Der Avatar schaut mich an oder dahin, wo ich meine Augmerksamkeit hinlenken soll; Gestik</t>
  </si>
  <si>
    <t>Komische Bewegung der Beine; unnatürlicher Stopp nach 1. Teil für 1 min</t>
  </si>
  <si>
    <t>Es geht so. Armbewegung ist nahezu top, auch wenn etwas mehr flexibilität im Ellbogen und Handgelenk gut wäre. Ebenso die Finger könnten sich "natürlicher" verhalten</t>
  </si>
  <si>
    <t>Wie die Hand auszusehen hat für welche Funktion</t>
  </si>
  <si>
    <t>Bewegung der Beine, Einfrieren für die Minute Pause</t>
  </si>
  <si>
    <t>Mehr natürlichkeit bei der Gestik und Beinbewegung, Kein Einfrieren des Charakters</t>
  </si>
  <si>
    <t>Dass nicht erklärt wurde, dass die kleinen Halbkugeln die Knöpfe sind und die großen die Lampen. Das wurde im Verlauf der Übung aber klar</t>
  </si>
  <si>
    <t>Weiße Wände, gelbe Decke, Holzwand mit Knöpfen und Lampen drauf, Pult, hinter dem der Mann steht</t>
  </si>
  <si>
    <t>Holzwand mit 6 bunten (rot, gelb, grün, blau, pink, weiß) Knöpfen und 6 bunten Lampen</t>
  </si>
  <si>
    <t>Mann mit grau-braunen Haaren, grauer Pullover, ruhige Stimme, gestikuliert</t>
  </si>
  <si>
    <t>heller Raum, 6 verschiedene Geräusche</t>
  </si>
  <si>
    <t>Auf den Avatar und auf die Wand mit den Knöpfen unf Lampen</t>
  </si>
  <si>
    <t>sah nett aus, sah einem echten Menschen ähnlich</t>
  </si>
  <si>
    <t>Hat jedes Mal, wenn er etwas erklärt hat auf die Wand mit den Knöpfen gezeigt</t>
  </si>
  <si>
    <t>hat etwas viel rumgehampelt</t>
  </si>
  <si>
    <t>Ja, weil er jedes Mal, wenn ein neuer Ton eingeführt wurde, auf die Wand gezeigt hat und ich so meine Aufmerksamkeit auf die Wand zu den Lampen gerichtet habe</t>
  </si>
  <si>
    <t>Teilweise waren sie etwas übertrieben und wirkten dadurch unnatürlich</t>
  </si>
  <si>
    <t>Das Zeigen auf die Lampen, bzw. Knöpfe</t>
  </si>
  <si>
    <t>Das Zeigen mit dem Zeigefinger, weil sein Zeigefinger sehr lang aussah</t>
  </si>
  <si>
    <t>Er hätte einem eine Eselsbrücke sagen können, damit man sich die Verbindung zwischen Ton und Farbe besser merken kann. Z.B. grün -&gt; Vogelgezwitscher, weil Vögel in Bäumen sitzen und die grün sind</t>
  </si>
  <si>
    <t>Ich habe mich in dem großen Raum nicht so einsam gefühlt. Der Avatar hat durch das Zeigen meine Aufmerksamkeit auf die Wand gelenkt</t>
  </si>
  <si>
    <t>Dadurch, dass die Stimme von irgendwoher und nicht vom Avatar kam, habe ich mich mehr im Raum umgeschaut und war abgelenkt</t>
  </si>
  <si>
    <t>Die Bedienung der Fernbedienung; wie man Lampen ansteuert</t>
  </si>
  <si>
    <t>Die Bedienung des Controllers und die Herangehensweise für die Beschreibung der Maschine (das Männchen hat mir die Knöpfe und Lampen gezeigt)</t>
  </si>
  <si>
    <t>Schwarzer/grauer fliesenartiger Boden; Weiße Wände</t>
  </si>
  <si>
    <t>links von mir eine Art Auslöser (Start-Hebel) für die Aufgabe; Kabel vom Auslöser zur Maschine die eine Art Tafel war</t>
  </si>
  <si>
    <t>Sah aus wie jemand der mir eine Versicherung verkaufen wollte. Konnte sich aber gut bewegen und es sah aus als wäre er eine zweit Person vor mir die auch eine VR Brille auf hat</t>
  </si>
  <si>
    <t>Geräusche waren nicht zu laut oder zu leise; Licht war gut gedimmt aber alles nicht zu hell oder zu dunkel</t>
  </si>
  <si>
    <t>auf die Tafel und den Avatar, einmalig links über die Schulter und auf den Auslöser für die Maschine links unter mir</t>
  </si>
  <si>
    <t>war neutral gestaltet (kein Horrorclown), man konnte ihm ansehen, dass er nicht zum ersten Mal etwas erklärt</t>
  </si>
  <si>
    <t>Hatte ein Bisschen was von einem Roblox Charakter aber war trotzdem besser! -&gt; damit mein ich aber eher nur manche Texturen bei Bewegung</t>
  </si>
  <si>
    <t>recht flüssige Bewegung zum Zeigen mancher Funktionen der Knöpfetafel</t>
  </si>
  <si>
    <t>Sah auch etwas so aus als würden mir gleich 20€ von meinem Konto für eine Lebensversicherung abgebuch werden</t>
  </si>
  <si>
    <t>Da es keine schwierige Aufgabe war hätte es mit Ton gereicht aber es diente der Veranschaulichung vom Knöpfe drücken an der Tafel und war hilfreich</t>
  </si>
  <si>
    <t>Die Gesten waren crazy (Bart war "Wutköder") Sehr flüssig eigentlich (hab ich vorhin schon geschrieben)</t>
  </si>
  <si>
    <t>Für die Aufgabe war einfach und auch ohne Gesten zu verstehen allerdings hilft es natürlich wenn der Avatar auf etwas gezeigt hat</t>
  </si>
  <si>
    <t>eigentlich nicht</t>
  </si>
  <si>
    <t>(nicht Roberts Stimme)</t>
  </si>
  <si>
    <t>Das neben mir ein Subwaysurfers Video laufen würde oder das man sich etwas bewegen muss (hinknien oder so)</t>
  </si>
  <si>
    <t>18-22</t>
  </si>
  <si>
    <t>Die mit Avatar -&gt; Man hatte eine Bezugsperson</t>
  </si>
  <si>
    <t>Man wusste nicht direkt was Knopf oder Lampe war</t>
  </si>
  <si>
    <t>Knöpfe zur entsprechenden Farbe drücken</t>
  </si>
  <si>
    <t>leer</t>
  </si>
  <si>
    <t>klar erkennbar</t>
  </si>
  <si>
    <t>schöner Hintergrund</t>
  </si>
  <si>
    <t>auf die Lampen</t>
  </si>
  <si>
    <t>Wiederholbarkeit der Aufgabenstellung</t>
  </si>
  <si>
    <t>leichter zu fokussieren</t>
  </si>
  <si>
    <t>man hat sich währenddessen eine Ablenkung gesucht / man wurde leicht abgelenkt</t>
  </si>
  <si>
    <t>Ja, weil Fokus</t>
  </si>
  <si>
    <t>nichts</t>
  </si>
  <si>
    <t>seine Hüfte hat party geschoben / hat sich zu sehr bewegt</t>
  </si>
  <si>
    <t>Daumen hoch als ich richtig gemacht habe</t>
  </si>
  <si>
    <t>etwas aufdringlich</t>
  </si>
  <si>
    <t>als er auf den Knopf zeigte</t>
  </si>
  <si>
    <t>Daumen hoch, war zu aggressiv</t>
  </si>
  <si>
    <t>Welcher Schalter zu welcher Lampe gehört</t>
  </si>
  <si>
    <t>Habe alles verstanden :-)</t>
  </si>
  <si>
    <t>quadratischer Raum, Holzparkett (hell), hoher Raum, weiße Wände</t>
  </si>
  <si>
    <t>Schwarz/dunkel, unterschiedliche Größen der Lampen, Redner Pult, Farben: Violett, Rot, Weiß, Blau, Gelb</t>
  </si>
  <si>
    <t>eher klein, unauffällig gekleidet</t>
  </si>
  <si>
    <t>Gab keine Lampen, Fensterloser Raum</t>
  </si>
  <si>
    <t>Auf das Avatar bzw die Lampen (nach einem Rundumblick)</t>
  </si>
  <si>
    <t>die Proportionen</t>
  </si>
  <si>
    <t>Hände kantig, eher unflüssige Bewegungen</t>
  </si>
  <si>
    <t>"freundlichen" Eindruck gemacht</t>
  </si>
  <si>
    <t>Das Gefühl, er würde durch einen hindurch schauen</t>
  </si>
  <si>
    <t>Nein, nicht notwendig, dennoch einen Anhaltspunkt bei nicht verstandener Aufgabe. Verstärkt das Gefühl von VR</t>
  </si>
  <si>
    <t>eher unterdurchschnittlich, es war sofort zu erkennen, dass es nicht echt ist (siehe stockende Handbewegungen)</t>
  </si>
  <si>
    <t>Das mitverfolgen des Kopfes bzw. Augen</t>
  </si>
  <si>
    <t>Dass man die Antenne heraus zieht, also nach oben</t>
  </si>
  <si>
    <t>Entweder die Zeit oder Anzahl, welche erreicht werden muss. Eine Markierung, ob die Eingabe erfolgreich war</t>
  </si>
  <si>
    <t>Man konnte der Aufgabenerläuterung besser folgen, hat sich "echter" angefühlt</t>
  </si>
  <si>
    <t>Man war weniger fokussiert</t>
  </si>
  <si>
    <t>Das ich ein Geräusch mit einer Farbe verbinde und diese dann drücke</t>
  </si>
  <si>
    <t>Das ich im Kopf den Geräuschen Farben zugeordnet habe bevor es vorgegeben wurde und ich somit meine persönlichen Favoritenfarbe ändern musste</t>
  </si>
  <si>
    <t>eher minimalistisch gehalten, ich glaube das war so ein Raster/Fliesenmuster</t>
  </si>
  <si>
    <t>Interessante Einführung der Maschine, die Wand mit den Knöpfen nur im Fokus, Maschine fast garnicht beachtet</t>
  </si>
  <si>
    <t>Ich hätte den Lichtern andere Geräusche zugeordnet, liegt aber an persönlichen Präferenzen, Die Knöpfe zum zugehörigen Licht waren nicht nah beieinander, ich musste manchmal etwas suchen</t>
  </si>
  <si>
    <t>Auf die Wand mit den Knöpfen und Lichtern</t>
  </si>
  <si>
    <t>Ne die Erklärung war kurz und präzise</t>
  </si>
  <si>
    <t>Ich denke dass ich sie sehr gut verstanden habe</t>
  </si>
  <si>
    <t>Ich hatte eine Person, die mir die Aufgabe erklärt hat</t>
  </si>
  <si>
    <t>Die andere Variante war genau so klar, ich denke nur dass es einfacher ist einer Person zuzuören welche man sieht</t>
  </si>
  <si>
    <t>Ja weil ich eine Person hatte auf die ich die Stimme beziehen konnte</t>
  </si>
  <si>
    <t>Hatte da nichts positives oder negatives, war ein Mann mit Bart</t>
  </si>
  <si>
    <t>Er hat auf den Schalter gezeigt den ich drücken sollte</t>
  </si>
  <si>
    <t>Er hat beim erklären seine Hände benutzt und stand nicht starr da</t>
  </si>
  <si>
    <t>Das auf den Schalter zeigen</t>
  </si>
  <si>
    <t>sind mir nicht aufgefallen nein; Ich habe mich eher selbst vom Avatar abgelenkt</t>
  </si>
  <si>
    <t>Das er auch beim ausprobieren nicht einfriert, sondern sich so NPC mäßig bewegt</t>
  </si>
  <si>
    <t>Erster Buttonpress</t>
  </si>
  <si>
    <t>Letztes Geräusch</t>
  </si>
  <si>
    <t>Test Start / Erstes Geräusch</t>
  </si>
  <si>
    <t>Richtige Buttons / Geräusch</t>
  </si>
  <si>
    <t>Falsche Buttons / Geräusch</t>
  </si>
  <si>
    <t>Button Presses vor erstem Geräusch</t>
  </si>
  <si>
    <t>Kein Input für Geräusch</t>
  </si>
  <si>
    <t>Wiederholte richtige Button Presses</t>
  </si>
  <si>
    <t>001</t>
  </si>
  <si>
    <t>002</t>
  </si>
  <si>
    <t>003</t>
  </si>
  <si>
    <t>004</t>
  </si>
  <si>
    <t>005</t>
  </si>
  <si>
    <t>Gruppe</t>
  </si>
  <si>
    <t>Nummer</t>
  </si>
  <si>
    <t>206</t>
  </si>
  <si>
    <t>207</t>
  </si>
  <si>
    <t>208</t>
  </si>
  <si>
    <t>209</t>
  </si>
  <si>
    <t>210</t>
  </si>
  <si>
    <t>306</t>
  </si>
  <si>
    <t>307</t>
  </si>
  <si>
    <t>308</t>
  </si>
  <si>
    <t>309</t>
  </si>
  <si>
    <t>310</t>
  </si>
  <si>
    <t>PAUSE</t>
  </si>
  <si>
    <t>Beschreibung Raum</t>
  </si>
  <si>
    <t>Beschreibung Maschine/Objekte</t>
  </si>
  <si>
    <t>Beschreibung Avatar</t>
  </si>
  <si>
    <t>101</t>
  </si>
  <si>
    <t>102</t>
  </si>
  <si>
    <t>103</t>
  </si>
  <si>
    <t>104</t>
  </si>
  <si>
    <t>105</t>
  </si>
  <si>
    <t>Avatar Optische Merkmale Positiv</t>
  </si>
  <si>
    <t>Avatar Optische Merkmale Negativ</t>
  </si>
  <si>
    <t>Sonstiges zum Avatar Positiv</t>
  </si>
  <si>
    <t>Sonstiges zum Avatar Negativ</t>
  </si>
  <si>
    <t>-</t>
  </si>
  <si>
    <t>Ja, durch Das Hinweisen durch Fingerzeig; so weiß man sofort, in welche Richtung man gucken muss (mit Avatar)</t>
  </si>
  <si>
    <t>schwarzhaarige Person mit Bart</t>
  </si>
  <si>
    <t>Geräusche &lt;-&gt; Farben</t>
  </si>
  <si>
    <t>Handhabung mit den Handteilen</t>
  </si>
  <si>
    <t>leer, gefließt, ohne Bilder, lieblos</t>
  </si>
  <si>
    <t>gut</t>
  </si>
  <si>
    <t>gutes Licht, gute Geräusche aber zu leise</t>
  </si>
  <si>
    <t>auf die runden Punkte</t>
  </si>
  <si>
    <t>Ja, eine Einleitung und was das alles soll</t>
  </si>
  <si>
    <t>Eine Animation, wie es geht</t>
  </si>
  <si>
    <t>Der Avatar war eine gute Bezugsperson</t>
  </si>
  <si>
    <t>Man ist orientierungsloser, weil unpersönlich</t>
  </si>
  <si>
    <t>Ja, weil persönlicher</t>
  </si>
  <si>
    <t>Klare Darstellung des Avatars und gepflegtes Aussehen</t>
  </si>
  <si>
    <t>Keine Mimik</t>
  </si>
  <si>
    <t>Kleidung ohne Falten</t>
  </si>
  <si>
    <t>starres Gesicht</t>
  </si>
  <si>
    <t>Nicht natürlich, eher wie ein Roboter</t>
  </si>
  <si>
    <t>Fingerzeig auf die Lampen / Knöpfe, sonst nichts</t>
  </si>
  <si>
    <t>nö, weil zu wenige</t>
  </si>
  <si>
    <t>mehr Bewegung. Der Unterschied zwischen Knopf und Lampe war nicht erkennbar</t>
  </si>
  <si>
    <t>alle Aspekte der Aufgabenstellung waren verständlich</t>
  </si>
  <si>
    <t>Keine Aspekte der Aufgabenstellung waren unverständlich</t>
  </si>
  <si>
    <t>Weißer Raum mit viereckigem Muster</t>
  </si>
  <si>
    <t>farbige Knöpfe mit zugehörigen Lampen</t>
  </si>
  <si>
    <t>Verschiedene Geräusche</t>
  </si>
  <si>
    <t>Auf die Wand mit den Knöpfen und Lampen</t>
  </si>
  <si>
    <t>Die Geräusche öfter zu hören</t>
  </si>
  <si>
    <t>Nein, beide Varianten waren gleich gut</t>
  </si>
  <si>
    <t>Welche Lampe bei welchem Geräusch leuchtet</t>
  </si>
  <si>
    <t>Ja, da man eine Person vor sich hat, die die Aufgabe erklärt anstatt nur einer Stimme</t>
  </si>
  <si>
    <t>Der Avatar sieht sehr gut aus</t>
  </si>
  <si>
    <t>Der Avatar hat eine etwas unpassende Stimme</t>
  </si>
  <si>
    <t>Bessere Erklärung der Aufgabe</t>
  </si>
  <si>
    <t>Ablenkung während der Aufgabe</t>
  </si>
  <si>
    <t>Relativ natürlich, nur die Haltung war etwas unnatürlich</t>
  </si>
  <si>
    <t>Die Deutung auf die Knöpfe</t>
  </si>
  <si>
    <t>Etwas genauere Gesten</t>
  </si>
  <si>
    <t>Button anschalten, Lampen anschalten</t>
  </si>
  <si>
    <t>Die Zuordnung der Geräusche merken, Das Auffinden der Antenne</t>
  </si>
  <si>
    <t>Dunkler Raum, "Sonnenuntergang", Markierungen am Boden</t>
  </si>
  <si>
    <t>männlich, Bart</t>
  </si>
  <si>
    <t>Auf die "Tafel" mit den Punkten</t>
  </si>
  <si>
    <t>freundliche Erscheinung</t>
  </si>
  <si>
    <t>Schnelle positive Rückmeldung.</t>
  </si>
  <si>
    <t>Etwas schnelle Sprache.</t>
  </si>
  <si>
    <t>Ja, die Aufgabenstellung wurde klar formuliert.</t>
  </si>
  <si>
    <t>Recht natürlich, nicht abgehackt</t>
  </si>
  <si>
    <t>sind mir nicht aufgefallen</t>
  </si>
  <si>
    <t>Nein, gab es nicht</t>
  </si>
  <si>
    <t>Etwas langsamere Erklärung</t>
  </si>
  <si>
    <t>Aufmerksamkeit war durch den Avatar besser</t>
  </si>
  <si>
    <t>schnelle Erklärung</t>
  </si>
  <si>
    <t>das Benutzen der Grab- und Trigger Knöpfe, das Drücken der Knöpfe, das Hochziehen der Antenne</t>
  </si>
  <si>
    <t>eigentlich keine</t>
  </si>
  <si>
    <t>Weiße Wände, gelbe Decke, grauer Boden</t>
  </si>
  <si>
    <t>braune Maschine, bunte Knöpfe und Lampen, Podest, Antenne auf Podest</t>
  </si>
  <si>
    <t>Mann, Bart, braune Haare, grauer Pulli, weißes Hemd</t>
  </si>
  <si>
    <t>gleichbleibendes Licht, Geräusche von oben</t>
  </si>
  <si>
    <t>auf den Avatar, während er geredet hat, manchmal auf die Maschine, wenn er darauf gezeigt hat</t>
  </si>
  <si>
    <t>sah freunlich und gut aus, attraktiv</t>
  </si>
  <si>
    <t>wenig Mimik und hat seinen Mund beim Sprechen kaum bewegt</t>
  </si>
  <si>
    <t>hat auf Sachen gezeigt, hatte Stimme, wirkt freundlich, hat sich mit Winken verabschiedet und mich begrüßt</t>
  </si>
  <si>
    <t>bisschen unnatürliche Gesten und ist zwischendurch eingefroren</t>
  </si>
  <si>
    <t>Ja, er hat meine Aufmerksamkeit gefesselt und passend auf die Maschine gelenkt und er hat mir gezeigt, wie man die Knöpfe drückt</t>
  </si>
  <si>
    <t>mal mehr, mal weniger natürlich, das Zeigen und Winken war gut</t>
  </si>
  <si>
    <t>das Zeigen und die Handbewegungen die gezeigt haben, wie man die Antenne hochzieht und die Knöpfe drückt</t>
  </si>
  <si>
    <t>Ich war verwirrt, als er eingefroren ist, ansonsten hat mich keine Gestik abgelenkt</t>
  </si>
  <si>
    <t>Mehr Mimik</t>
  </si>
  <si>
    <t>das er etwas langsamer erklärt</t>
  </si>
  <si>
    <t>Ich glaube mir wäre nicht ganz klar gewesen, was die Lampen und was die Knöpfe sind. Bei der Version mit Avatar hab ich es durch sein Zeigen sofort verstanden.</t>
  </si>
  <si>
    <t xml:space="preserve"> Zwar war bei der Version ohne Avatar der Fokus noch mehr auf der Maschine und man hatte mehr Zeit sich alles anzuschauen, weil man nicht den Avatar angeschaut hat, aber der Avatar hat total geholfen, um die Aufgabe zu verstehen. Außerdem war es netter, dass eine Person die Aufgabe erklärt hat und es nicht nur eine unpersönliche Stimme aus dem Off gab</t>
  </si>
  <si>
    <t>211</t>
  </si>
  <si>
    <t>212</t>
  </si>
  <si>
    <t>Mittelwert Aufgabe verstanden</t>
  </si>
  <si>
    <t>Standardabweichung Aufgabe verstanden</t>
  </si>
  <si>
    <t>Mit Avatar Ges</t>
  </si>
  <si>
    <t>Ohne Avatar ges</t>
  </si>
  <si>
    <t>Welchen Variante fandest du besser?</t>
  </si>
  <si>
    <t>Beide Versionen haben gleich gut geholfen</t>
  </si>
  <si>
    <r>
      <t xml:space="preserve">Nur </t>
    </r>
    <r>
      <rPr>
        <b/>
        <sz val="11"/>
        <color theme="1"/>
        <rFont val="Aptos Narrow"/>
        <family val="2"/>
        <scheme val="minor"/>
      </rPr>
      <t>mit</t>
    </r>
    <r>
      <rPr>
        <sz val="11"/>
        <color theme="1"/>
        <rFont val="Aptos Narrow"/>
        <family val="2"/>
        <scheme val="minor"/>
      </rPr>
      <t xml:space="preserve"> Avatar hat mir geholfen</t>
    </r>
  </si>
  <si>
    <r>
      <t xml:space="preserve">Nur </t>
    </r>
    <r>
      <rPr>
        <b/>
        <sz val="11"/>
        <color theme="1"/>
        <rFont val="Aptos Narrow"/>
        <family val="2"/>
        <scheme val="minor"/>
      </rPr>
      <t>ohne</t>
    </r>
    <r>
      <rPr>
        <sz val="11"/>
        <color theme="1"/>
        <rFont val="Aptos Narrow"/>
        <family val="2"/>
        <scheme val="minor"/>
      </rPr>
      <t xml:space="preserve"> Avatar hat mir geholfen</t>
    </r>
  </si>
  <si>
    <t>-&gt; Avatar kann ablenken, kann aber auch helfen</t>
  </si>
  <si>
    <t>Richtige Buttonpresses</t>
  </si>
  <si>
    <t>Anzahl Buttonpresses</t>
  </si>
  <si>
    <t>vor Testdurchlauf</t>
  </si>
  <si>
    <t>gesamt</t>
  </si>
  <si>
    <t>Wie gut verstanden?</t>
  </si>
  <si>
    <t>Durchschnitt</t>
  </si>
  <si>
    <t>Gesamt</t>
  </si>
  <si>
    <t>erste Knopf gedrückt wurde</t>
  </si>
  <si>
    <t>Durchschnittliche Zeit, bis der</t>
  </si>
  <si>
    <t>Mit</t>
  </si>
  <si>
    <t>Falsche Buttonpresses</t>
  </si>
  <si>
    <t>Fehlende Buttonpresses</t>
  </si>
  <si>
    <t>Test Start</t>
  </si>
  <si>
    <t>Mit Avatar/Pult (2)</t>
  </si>
  <si>
    <t>Am Anfang die Antenne ausfahren - nicht direkt hinbekommen</t>
  </si>
  <si>
    <t>.</t>
  </si>
  <si>
    <t>Ohne Avatar (1)</t>
  </si>
  <si>
    <r>
      <t>größtente</t>
    </r>
    <r>
      <rPr>
        <sz val="11"/>
        <color rgb="FFFF0000"/>
        <rFont val="Aptos Narrow"/>
        <family val="2"/>
        <scheme val="minor"/>
      </rPr>
      <t>i</t>
    </r>
    <r>
      <rPr>
        <sz val="11"/>
        <color theme="1"/>
        <rFont val="Aptos Narrow"/>
        <family val="2"/>
        <scheme val="minor"/>
      </rPr>
      <t>ls verstanden</t>
    </r>
  </si>
  <si>
    <t>oa</t>
  </si>
  <si>
    <t>Erfahrungen mit VR</t>
  </si>
  <si>
    <t>wenig</t>
  </si>
  <si>
    <t>viel</t>
  </si>
  <si>
    <t>14-17</t>
  </si>
  <si>
    <t>18-21</t>
  </si>
  <si>
    <t>22-25</t>
  </si>
  <si>
    <t>26-35</t>
  </si>
  <si>
    <t>Mit Avatar (0)</t>
  </si>
  <si>
    <t>Ohne Avatar (3)</t>
  </si>
  <si>
    <t>ohne 002</t>
  </si>
  <si>
    <t>Gleich gut</t>
  </si>
  <si>
    <r>
      <rPr>
        <b/>
        <sz val="11"/>
        <color theme="1"/>
        <rFont val="Aptos Narrow"/>
        <family val="2"/>
        <scheme val="minor"/>
      </rPr>
      <t>Ohne</t>
    </r>
    <r>
      <rPr>
        <sz val="11"/>
        <color theme="1"/>
        <rFont val="Aptos Narrow"/>
        <family val="2"/>
        <scheme val="minor"/>
      </rPr>
      <t xml:space="preserve"> Avatar</t>
    </r>
  </si>
  <si>
    <r>
      <rPr>
        <b/>
        <sz val="11"/>
        <color theme="1"/>
        <rFont val="Aptos Narrow"/>
        <family val="2"/>
        <scheme val="minor"/>
      </rPr>
      <t>Mit</t>
    </r>
    <r>
      <rPr>
        <sz val="11"/>
        <color theme="1"/>
        <rFont val="Aptos Narrow"/>
        <family val="2"/>
        <scheme val="minor"/>
      </rPr>
      <t xml:space="preserve"> Avatar</t>
    </r>
  </si>
  <si>
    <t>Mit Avatar (0) ohne 002</t>
  </si>
  <si>
    <t>Ohne Avatar ohne 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</si>
</sst>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h:mm:ss;@"/>
  </numFmts>
  <fonts count="4" x14ac:knownFonts="1">
    <font>
      <sz val="11"/>
      <color theme="1"/>
      <name val="Aptos Narrow"/>
      <family val="2"/>
      <scheme val="minor"/>
    </font>
    <font>
      <sz val="11"/>
      <color theme="1"/>
      <name val="Aptos"/>
      <family val="2"/>
    </font>
    <font>
      <b/>
      <sz val="11"/>
      <color theme="1"/>
      <name val="Aptos Narrow"/>
      <family val="2"/>
      <scheme val="minor"/>
    </font>
    <font>
      <sz val="11"/>
      <color rgb="FFFF0000"/>
      <name val="Aptos Narrow"/>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theme="1"/>
        <bgColor indexed="64"/>
      </patternFill>
    </fill>
    <fill>
      <patternFill patternType="solid">
        <fgColor rgb="FFFFFF00"/>
        <bgColor indexed="64"/>
      </patternFill>
    </fill>
    <fill>
      <patternFill patternType="solid">
        <fgColor theme="9"/>
        <bgColor indexed="64"/>
      </patternFill>
    </fill>
    <fill>
      <patternFill patternType="solid">
        <fgColor theme="0" tint="-4.9989318521683403E-2"/>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center" vertical="center"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0" fillId="0" borderId="0" xfId="0" applyAlignment="1">
      <alignment vertical="top" wrapText="1"/>
    </xf>
    <xf numFmtId="0" fontId="2" fillId="3" borderId="0" xfId="0" applyFont="1" applyFill="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wrapText="1"/>
    </xf>
    <xf numFmtId="0" fontId="1" fillId="0" borderId="0" xfId="0" applyFont="1" applyAlignment="1">
      <alignment horizontal="center" vertical="center" wrapText="1"/>
    </xf>
    <xf numFmtId="0" fontId="0" fillId="4" borderId="0" xfId="0" applyFill="1" applyAlignment="1">
      <alignment horizontal="left" vertical="top" wrapText="1"/>
    </xf>
    <xf numFmtId="0" fontId="0" fillId="4" borderId="0" xfId="0" applyFill="1" applyAlignment="1">
      <alignment vertical="top" wrapText="1"/>
    </xf>
    <xf numFmtId="0" fontId="0" fillId="0" borderId="0" xfId="0" quotePrefix="1" applyAlignment="1">
      <alignment horizontal="left" vertical="top" wrapText="1"/>
    </xf>
    <xf numFmtId="0" fontId="0" fillId="0" borderId="0" xfId="0" quotePrefix="1" applyAlignment="1">
      <alignment vertical="top" wrapText="1"/>
    </xf>
    <xf numFmtId="0" fontId="1" fillId="2" borderId="0" xfId="0" applyFont="1" applyFill="1" applyAlignment="1">
      <alignment horizontal="center" vertical="center" wrapText="1"/>
    </xf>
    <xf numFmtId="20" fontId="0" fillId="0" borderId="0" xfId="0" applyNumberFormat="1" applyAlignment="1">
      <alignment horizontal="left" vertical="top" wrapText="1"/>
    </xf>
    <xf numFmtId="20" fontId="0" fillId="5" borderId="0" xfId="0" applyNumberFormat="1" applyFill="1" applyAlignment="1">
      <alignment horizontal="left" vertical="top" wrapText="1"/>
    </xf>
    <xf numFmtId="0" fontId="0" fillId="5" borderId="0" xfId="0" applyFill="1" applyAlignment="1">
      <alignment horizontal="left" vertical="top" wrapText="1"/>
    </xf>
    <xf numFmtId="49" fontId="0" fillId="3" borderId="0" xfId="0" applyNumberFormat="1" applyFill="1" applyAlignment="1">
      <alignment horizontal="left" vertical="top" wrapText="1"/>
    </xf>
    <xf numFmtId="0" fontId="0" fillId="6" borderId="0" xfId="0" applyFill="1"/>
    <xf numFmtId="0" fontId="1" fillId="0" borderId="0" xfId="0" applyFont="1" applyAlignment="1">
      <alignment vertical="center"/>
    </xf>
    <xf numFmtId="0" fontId="0" fillId="5" borderId="0" xfId="0" applyFill="1"/>
    <xf numFmtId="0" fontId="0" fillId="7" borderId="0" xfId="0" applyFill="1" applyAlignment="1">
      <alignment vertical="top" wrapText="1"/>
    </xf>
    <xf numFmtId="0" fontId="0" fillId="7" borderId="0" xfId="0" applyFill="1" applyAlignment="1">
      <alignment horizontal="left" vertical="top" wrapText="1"/>
    </xf>
    <xf numFmtId="0" fontId="0" fillId="7" borderId="0" xfId="0" quotePrefix="1" applyFill="1" applyAlignment="1">
      <alignment horizontal="center" vertical="center" wrapText="1"/>
    </xf>
    <xf numFmtId="20" fontId="0" fillId="7" borderId="0" xfId="0" applyNumberFormat="1" applyFill="1" applyAlignment="1">
      <alignment horizontal="left" vertical="top" wrapText="1"/>
    </xf>
    <xf numFmtId="0" fontId="0" fillId="7" borderId="0" xfId="0" applyFill="1"/>
    <xf numFmtId="0" fontId="0" fillId="7" borderId="0" xfId="0" quotePrefix="1" applyFill="1" applyAlignment="1">
      <alignment horizontal="left" vertical="top" wrapText="1"/>
    </xf>
    <xf numFmtId="0" fontId="0" fillId="7" borderId="0" xfId="0" quotePrefix="1" applyFill="1" applyAlignment="1">
      <alignment vertical="top" wrapText="1"/>
    </xf>
    <xf numFmtId="0" fontId="0" fillId="8" borderId="0" xfId="0" applyFill="1" applyAlignment="1">
      <alignment horizontal="left" vertical="top" wrapText="1"/>
    </xf>
    <xf numFmtId="49" fontId="0" fillId="8" borderId="0" xfId="0" applyNumberFormat="1" applyFill="1" applyAlignment="1">
      <alignment horizontal="left" vertical="top" wrapText="1"/>
    </xf>
    <xf numFmtId="0" fontId="0" fillId="0" borderId="0" xfId="0" applyAlignment="1">
      <alignment horizontal="left" vertical="top"/>
    </xf>
    <xf numFmtId="0" fontId="0" fillId="5" borderId="0" xfId="0" applyFill="1" applyAlignment="1">
      <alignment horizontal="left" vertical="top"/>
    </xf>
    <xf numFmtId="164" fontId="0" fillId="0" borderId="0" xfId="0" applyNumberFormat="1" applyAlignment="1">
      <alignment horizontal="left" vertical="top" wrapText="1"/>
    </xf>
    <xf numFmtId="164" fontId="0" fillId="7" borderId="0" xfId="0" applyNumberFormat="1" applyFill="1" applyAlignment="1">
      <alignment horizontal="left" vertical="top" wrapText="1"/>
    </xf>
    <xf numFmtId="0" fontId="0" fillId="0" borderId="0" xfId="0" quotePrefix="1"/>
    <xf numFmtId="1" fontId="0" fillId="0" borderId="0" xfId="0" applyNumberFormat="1" applyAlignment="1">
      <alignment horizontal="left" vertical="top" wrapText="1"/>
    </xf>
    <xf numFmtId="1" fontId="0" fillId="7" borderId="0" xfId="0" applyNumberFormat="1" applyFill="1" applyAlignment="1">
      <alignment horizontal="left" vertical="top" wrapText="1"/>
    </xf>
    <xf numFmtId="164" fontId="0" fillId="0" borderId="0" xfId="0" applyNumberFormat="1"/>
    <xf numFmtId="164" fontId="0" fillId="0" borderId="0" xfId="0" applyNumberFormat="1" applyAlignment="1">
      <alignment horizontal="left" vertical="top"/>
    </xf>
    <xf numFmtId="0" fontId="0" fillId="4" borderId="0" xfId="0" applyFill="1"/>
    <xf numFmtId="0" fontId="0" fillId="0" borderId="0" xfId="0" applyAlignment="1">
      <alignment horizontal="left"/>
    </xf>
    <xf numFmtId="165" fontId="0" fillId="0" borderId="0" xfId="0" applyNumberFormat="1"/>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colors>
    <mruColors>
      <color rgb="FFB418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Wie gut wurde die Aufgabe verstanden?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cat>
            <c:strRef>
              <c:f>'Quantitative Analyse'!$T$1:$W$1</c:f>
              <c:strCache>
                <c:ptCount val="4"/>
                <c:pt idx="0">
                  <c:v>vollständig verstanden</c:v>
                </c:pt>
                <c:pt idx="1">
                  <c:v>größtenteils verstanden</c:v>
                </c:pt>
                <c:pt idx="2">
                  <c:v>teilweise verstanden</c:v>
                </c:pt>
                <c:pt idx="3">
                  <c:v>nur schwer verstanden</c:v>
                </c:pt>
              </c:strCache>
            </c:strRef>
          </c:cat>
          <c:val>
            <c:numRef>
              <c:f>'Quantitative Analyse'!$T$2:$W$2</c:f>
              <c:numCache>
                <c:formatCode>General</c:formatCode>
                <c:ptCount val="4"/>
                <c:pt idx="0">
                  <c:v>16</c:v>
                </c:pt>
                <c:pt idx="1">
                  <c:v>6</c:v>
                </c:pt>
                <c:pt idx="2">
                  <c:v>1</c:v>
                </c:pt>
                <c:pt idx="3">
                  <c:v>1</c:v>
                </c:pt>
              </c:numCache>
            </c:numRef>
          </c:val>
          <c:extLst>
            <c:ext xmlns:c16="http://schemas.microsoft.com/office/drawing/2014/chart" uri="{C3380CC4-5D6E-409C-BE32-E72D297353CC}">
              <c16:uniqueId val="{00000000-1315-407D-B11D-C01E8B26225E}"/>
            </c:ext>
          </c:extLst>
        </c:ser>
        <c:dLbls>
          <c:showLegendKey val="0"/>
          <c:showVal val="0"/>
          <c:showCatName val="0"/>
          <c:showSerName val="0"/>
          <c:showPercent val="0"/>
          <c:showBubbleSize val="0"/>
        </c:dLbls>
        <c:gapWidth val="182"/>
        <c:axId val="1362159759"/>
        <c:axId val="1362160719"/>
      </c:barChart>
      <c:catAx>
        <c:axId val="1362159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62160719"/>
        <c:crosses val="autoZero"/>
        <c:auto val="1"/>
        <c:lblAlgn val="ctr"/>
        <c:lblOffset val="100"/>
        <c:noMultiLvlLbl val="0"/>
      </c:catAx>
      <c:valAx>
        <c:axId val="13621607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62159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de-DE" sz="1600" b="1" i="0" u="none" strike="noStrike" kern="1200" spc="0" baseline="0">
                <a:solidFill>
                  <a:sysClr val="windowText" lastClr="000000">
                    <a:lumMod val="65000"/>
                    <a:lumOff val="35000"/>
                  </a:sysClr>
                </a:solidFill>
              </a:rPr>
              <a:t>Welche Variante hat dir beim Aufgabenverständnis mehr geholfen?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cat>
            <c:strRef>
              <c:f>'Quantitative Analyse'!$T$26:$Z$26</c:f>
              <c:strCache>
                <c:ptCount val="7"/>
                <c:pt idx="0">
                  <c:v>Nur ohne Avatar hat mir geholfen</c:v>
                </c:pt>
                <c:pt idx="3">
                  <c:v>Beide Versionen haben gleich gut geholfen</c:v>
                </c:pt>
                <c:pt idx="6">
                  <c:v>Nur mit Avatar hat mir geholfen</c:v>
                </c:pt>
              </c:strCache>
            </c:strRef>
          </c:cat>
          <c:val>
            <c:numRef>
              <c:f>'Quantitative Analyse'!$T$27:$Z$27</c:f>
              <c:numCache>
                <c:formatCode>General</c:formatCode>
                <c:ptCount val="7"/>
                <c:pt idx="0">
                  <c:v>2</c:v>
                </c:pt>
                <c:pt idx="1">
                  <c:v>2</c:v>
                </c:pt>
                <c:pt idx="2">
                  <c:v>1</c:v>
                </c:pt>
                <c:pt idx="3">
                  <c:v>2</c:v>
                </c:pt>
                <c:pt idx="4">
                  <c:v>6</c:v>
                </c:pt>
                <c:pt idx="5">
                  <c:v>9</c:v>
                </c:pt>
                <c:pt idx="6">
                  <c:v>2</c:v>
                </c:pt>
              </c:numCache>
            </c:numRef>
          </c:val>
          <c:extLst>
            <c:ext xmlns:c16="http://schemas.microsoft.com/office/drawing/2014/chart" uri="{C3380CC4-5D6E-409C-BE32-E72D297353CC}">
              <c16:uniqueId val="{00000000-3361-435A-990D-69F400BC2196}"/>
            </c:ext>
          </c:extLst>
        </c:ser>
        <c:dLbls>
          <c:showLegendKey val="0"/>
          <c:showVal val="0"/>
          <c:showCatName val="0"/>
          <c:showSerName val="0"/>
          <c:showPercent val="0"/>
          <c:showBubbleSize val="0"/>
        </c:dLbls>
        <c:gapWidth val="219"/>
        <c:overlap val="-27"/>
        <c:axId val="1310093535"/>
        <c:axId val="1310091135"/>
      </c:barChart>
      <c:catAx>
        <c:axId val="131009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10091135"/>
        <c:crosses val="autoZero"/>
        <c:auto val="1"/>
        <c:lblAlgn val="ctr"/>
        <c:lblOffset val="100"/>
        <c:noMultiLvlLbl val="0"/>
      </c:catAx>
      <c:valAx>
        <c:axId val="1310091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10093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Falsche Buttonpresses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1"/>
          <c:order val="0"/>
          <c:tx>
            <c:strRef>
              <c:f>'Quantitative Analyse'!$T$62</c:f>
              <c:strCache>
                <c:ptCount val="1"/>
                <c:pt idx="0">
                  <c:v>Mit Avatar (0)</c:v>
                </c:pt>
              </c:strCache>
            </c:strRef>
          </c:tx>
          <c:spPr>
            <a:solidFill>
              <a:srgbClr val="00B050"/>
            </a:solidFill>
            <a:ln>
              <a:noFill/>
            </a:ln>
            <a:effectLst/>
          </c:spPr>
          <c:invertIfNegative val="0"/>
          <c:val>
            <c:numRef>
              <c:f>'Quantitative Analyse'!$T$63</c:f>
              <c:numCache>
                <c:formatCode>General</c:formatCode>
                <c:ptCount val="1"/>
                <c:pt idx="0">
                  <c:v>6</c:v>
                </c:pt>
              </c:numCache>
            </c:numRef>
          </c:val>
          <c:extLst>
            <c:ext xmlns:c16="http://schemas.microsoft.com/office/drawing/2014/chart" uri="{C3380CC4-5D6E-409C-BE32-E72D297353CC}">
              <c16:uniqueId val="{00000001-67EB-4115-9D3E-ECD3279DD68E}"/>
            </c:ext>
          </c:extLst>
        </c:ser>
        <c:ser>
          <c:idx val="0"/>
          <c:order val="1"/>
          <c:tx>
            <c:strRef>
              <c:f>'Quantitative Analyse'!$S$65</c:f>
              <c:strCache>
                <c:ptCount val="1"/>
                <c:pt idx="0">
                  <c:v>Mit Avatar (0) ohne 002</c:v>
                </c:pt>
              </c:strCache>
            </c:strRef>
          </c:tx>
          <c:spPr>
            <a:pattFill prst="wdUpDiag">
              <a:fgClr>
                <a:srgbClr val="00B050"/>
              </a:fgClr>
              <a:bgClr>
                <a:schemeClr val="bg1"/>
              </a:bgClr>
            </a:pattFill>
            <a:ln>
              <a:noFill/>
            </a:ln>
            <a:effectLst/>
          </c:spPr>
          <c:invertIfNegative val="0"/>
          <c:val>
            <c:numRef>
              <c:f>'Quantitative Analyse'!$T$65</c:f>
              <c:numCache>
                <c:formatCode>General</c:formatCode>
                <c:ptCount val="1"/>
                <c:pt idx="0">
                  <c:v>1.4</c:v>
                </c:pt>
              </c:numCache>
            </c:numRef>
          </c:val>
          <c:extLst>
            <c:ext xmlns:c16="http://schemas.microsoft.com/office/drawing/2014/chart" uri="{C3380CC4-5D6E-409C-BE32-E72D297353CC}">
              <c16:uniqueId val="{00000000-67EB-4115-9D3E-ECD3279DD68E}"/>
            </c:ext>
          </c:extLst>
        </c:ser>
        <c:ser>
          <c:idx val="4"/>
          <c:order val="2"/>
          <c:tx>
            <c:strRef>
              <c:f>'Quantitative Analyse'!$V$67</c:f>
              <c:strCache>
                <c:ptCount val="1"/>
                <c:pt idx="0">
                  <c:v>Ohne Avatar</c:v>
                </c:pt>
              </c:strCache>
            </c:strRef>
          </c:tx>
          <c:spPr>
            <a:solidFill>
              <a:srgbClr val="B41850"/>
            </a:solidFill>
            <a:ln>
              <a:noFill/>
            </a:ln>
            <a:effectLst/>
          </c:spPr>
          <c:invertIfNegative val="0"/>
          <c:val>
            <c:numRef>
              <c:f>'Quantitative Analyse'!$V$68</c:f>
              <c:numCache>
                <c:formatCode>General</c:formatCode>
                <c:ptCount val="1"/>
                <c:pt idx="0">
                  <c:v>3.4166666666666665</c:v>
                </c:pt>
              </c:numCache>
            </c:numRef>
          </c:val>
          <c:extLst>
            <c:ext xmlns:c16="http://schemas.microsoft.com/office/drawing/2014/chart" uri="{C3380CC4-5D6E-409C-BE32-E72D297353CC}">
              <c16:uniqueId val="{00000004-67EB-4115-9D3E-ECD3279DD68E}"/>
            </c:ext>
          </c:extLst>
        </c:ser>
        <c:ser>
          <c:idx val="3"/>
          <c:order val="3"/>
          <c:tx>
            <c:strRef>
              <c:f>'Quantitative Analyse'!$V$62</c:f>
              <c:strCache>
                <c:ptCount val="1"/>
                <c:pt idx="0">
                  <c:v>Mit Avatar/Pult (2)</c:v>
                </c:pt>
              </c:strCache>
            </c:strRef>
          </c:tx>
          <c:spPr>
            <a:solidFill>
              <a:srgbClr val="FFFF00"/>
            </a:solidFill>
            <a:ln>
              <a:noFill/>
            </a:ln>
            <a:effectLst/>
          </c:spPr>
          <c:invertIfNegative val="0"/>
          <c:val>
            <c:numRef>
              <c:f>'Quantitative Analyse'!$V$63</c:f>
              <c:numCache>
                <c:formatCode>General</c:formatCode>
                <c:ptCount val="1"/>
                <c:pt idx="0">
                  <c:v>3</c:v>
                </c:pt>
              </c:numCache>
            </c:numRef>
          </c:val>
          <c:extLst>
            <c:ext xmlns:c16="http://schemas.microsoft.com/office/drawing/2014/chart" uri="{C3380CC4-5D6E-409C-BE32-E72D297353CC}">
              <c16:uniqueId val="{00000003-67EB-4115-9D3E-ECD3279DD68E}"/>
            </c:ext>
          </c:extLst>
        </c:ser>
        <c:dLbls>
          <c:showLegendKey val="0"/>
          <c:showVal val="0"/>
          <c:showCatName val="0"/>
          <c:showSerName val="0"/>
          <c:showPercent val="0"/>
          <c:showBubbleSize val="0"/>
        </c:dLbls>
        <c:gapWidth val="219"/>
        <c:overlap val="-27"/>
        <c:axId val="1029414880"/>
        <c:axId val="1029417760"/>
      </c:barChart>
      <c:catAx>
        <c:axId val="1029414880"/>
        <c:scaling>
          <c:orientation val="minMax"/>
        </c:scaling>
        <c:delete val="1"/>
        <c:axPos val="b"/>
        <c:majorTickMark val="none"/>
        <c:minorTickMark val="none"/>
        <c:tickLblPos val="nextTo"/>
        <c:crossAx val="1029417760"/>
        <c:crosses val="autoZero"/>
        <c:auto val="1"/>
        <c:lblAlgn val="ctr"/>
        <c:lblOffset val="100"/>
        <c:noMultiLvlLbl val="0"/>
      </c:catAx>
      <c:valAx>
        <c:axId val="102941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29414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Richtige Buttonpresses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'Quantitative Analyse'!$T$56</c:f>
              <c:strCache>
                <c:ptCount val="1"/>
                <c:pt idx="0">
                  <c:v>Mit Avatar (0)</c:v>
                </c:pt>
              </c:strCache>
            </c:strRef>
          </c:tx>
          <c:spPr>
            <a:solidFill>
              <a:srgbClr val="00B050"/>
            </a:solidFill>
            <a:ln>
              <a:noFill/>
            </a:ln>
            <a:effectLst/>
          </c:spPr>
          <c:invertIfNegative val="0"/>
          <c:val>
            <c:numRef>
              <c:f>'Quantitative Analyse'!$T$57</c:f>
              <c:numCache>
                <c:formatCode>General</c:formatCode>
                <c:ptCount val="1"/>
                <c:pt idx="0">
                  <c:v>13.4</c:v>
                </c:pt>
              </c:numCache>
            </c:numRef>
          </c:val>
          <c:extLst>
            <c:ext xmlns:c16="http://schemas.microsoft.com/office/drawing/2014/chart" uri="{C3380CC4-5D6E-409C-BE32-E72D297353CC}">
              <c16:uniqueId val="{00000000-8D14-491E-ACA8-7505837595D4}"/>
            </c:ext>
          </c:extLst>
        </c:ser>
        <c:ser>
          <c:idx val="2"/>
          <c:order val="1"/>
          <c:tx>
            <c:strRef>
              <c:f>'Quantitative Analyse'!$V$59</c:f>
              <c:strCache>
                <c:ptCount val="1"/>
                <c:pt idx="0">
                  <c:v>Ohne Avatar</c:v>
                </c:pt>
              </c:strCache>
            </c:strRef>
          </c:tx>
          <c:spPr>
            <a:solidFill>
              <a:srgbClr val="B41850"/>
            </a:solidFill>
            <a:ln>
              <a:noFill/>
            </a:ln>
            <a:effectLst/>
          </c:spPr>
          <c:invertIfNegative val="0"/>
          <c:val>
            <c:numRef>
              <c:f>'Quantitative Analyse'!$V$60</c:f>
              <c:numCache>
                <c:formatCode>General</c:formatCode>
                <c:ptCount val="1"/>
                <c:pt idx="0">
                  <c:v>14.333333333333334</c:v>
                </c:pt>
              </c:numCache>
            </c:numRef>
          </c:val>
          <c:extLst>
            <c:ext xmlns:c16="http://schemas.microsoft.com/office/drawing/2014/chart" uri="{C3380CC4-5D6E-409C-BE32-E72D297353CC}">
              <c16:uniqueId val="{00000002-8D14-491E-ACA8-7505837595D4}"/>
            </c:ext>
          </c:extLst>
        </c:ser>
        <c:ser>
          <c:idx val="3"/>
          <c:order val="2"/>
          <c:tx>
            <c:strRef>
              <c:f>'Quantitative Analyse'!$V$56</c:f>
              <c:strCache>
                <c:ptCount val="1"/>
                <c:pt idx="0">
                  <c:v>Mit Avatar/Pult (2)</c:v>
                </c:pt>
              </c:strCache>
            </c:strRef>
          </c:tx>
          <c:spPr>
            <a:solidFill>
              <a:srgbClr val="FFFF00"/>
            </a:solidFill>
            <a:ln>
              <a:noFill/>
            </a:ln>
            <a:effectLst/>
          </c:spPr>
          <c:invertIfNegative val="0"/>
          <c:val>
            <c:numRef>
              <c:f>'Quantitative Analyse'!$V$57</c:f>
              <c:numCache>
                <c:formatCode>General</c:formatCode>
                <c:ptCount val="1"/>
                <c:pt idx="0">
                  <c:v>14.428571428571429</c:v>
                </c:pt>
              </c:numCache>
            </c:numRef>
          </c:val>
          <c:extLst>
            <c:ext xmlns:c16="http://schemas.microsoft.com/office/drawing/2014/chart" uri="{C3380CC4-5D6E-409C-BE32-E72D297353CC}">
              <c16:uniqueId val="{00000003-8D14-491E-ACA8-7505837595D4}"/>
            </c:ext>
          </c:extLst>
        </c:ser>
        <c:dLbls>
          <c:showLegendKey val="0"/>
          <c:showVal val="0"/>
          <c:showCatName val="0"/>
          <c:showSerName val="0"/>
          <c:showPercent val="0"/>
          <c:showBubbleSize val="0"/>
        </c:dLbls>
        <c:gapWidth val="219"/>
        <c:overlap val="-27"/>
        <c:axId val="954173504"/>
        <c:axId val="954171104"/>
      </c:barChart>
      <c:catAx>
        <c:axId val="954173504"/>
        <c:scaling>
          <c:orientation val="minMax"/>
        </c:scaling>
        <c:delete val="1"/>
        <c:axPos val="b"/>
        <c:numFmt formatCode="General" sourceLinked="1"/>
        <c:majorTickMark val="none"/>
        <c:minorTickMark val="none"/>
        <c:tickLblPos val="nextTo"/>
        <c:crossAx val="954171104"/>
        <c:crosses val="autoZero"/>
        <c:auto val="1"/>
        <c:lblAlgn val="ctr"/>
        <c:lblOffset val="100"/>
        <c:noMultiLvlLbl val="0"/>
      </c:catAx>
      <c:valAx>
        <c:axId val="95417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5417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de-DE" sz="1600" b="1" i="0" u="none" strike="noStrike" kern="1200" spc="0" baseline="0">
                <a:solidFill>
                  <a:sysClr val="windowText" lastClr="000000">
                    <a:lumMod val="65000"/>
                    <a:lumOff val="35000"/>
                  </a:sysClr>
                </a:solidFill>
                <a:latin typeface="+mn-lt"/>
                <a:ea typeface="+mn-ea"/>
                <a:cs typeface="+mn-cs"/>
              </a:defRPr>
            </a:pPr>
            <a:r>
              <a:rPr lang="de-DE" sz="1600" b="1" i="0" u="none" strike="noStrike" kern="1200" spc="0" baseline="0">
                <a:solidFill>
                  <a:sysClr val="windowText" lastClr="000000">
                    <a:lumMod val="65000"/>
                    <a:lumOff val="35000"/>
                  </a:sysClr>
                </a:solidFill>
                <a:latin typeface="+mn-lt"/>
                <a:ea typeface="+mn-ea"/>
                <a:cs typeface="+mn-cs"/>
              </a:rPr>
              <a:t>Fehlende Buttonpresses</a:t>
            </a:r>
          </a:p>
        </c:rich>
      </c:tx>
      <c:overlay val="0"/>
      <c:spPr>
        <a:noFill/>
        <a:ln>
          <a:noFill/>
        </a:ln>
        <a:effectLst/>
      </c:spPr>
      <c:txPr>
        <a:bodyPr rot="0" spcFirstLastPara="1" vertOverflow="ellipsis" vert="horz" wrap="square" anchor="ctr" anchorCtr="1"/>
        <a:lstStyle/>
        <a:p>
          <a:pPr algn="ctr" rtl="0">
            <a:defRPr lang="de-DE" sz="1600" b="1" i="0" u="none" strike="noStrike" kern="1200" spc="0" baseline="0">
              <a:solidFill>
                <a:sysClr val="windowText" lastClr="000000">
                  <a:lumMod val="65000"/>
                  <a:lumOff val="35000"/>
                </a:sysClr>
              </a:solidFill>
              <a:latin typeface="+mn-lt"/>
              <a:ea typeface="+mn-ea"/>
              <a:cs typeface="+mn-cs"/>
            </a:defRPr>
          </a:pPr>
          <a:endParaRPr lang="de-DE"/>
        </a:p>
      </c:txPr>
    </c:title>
    <c:autoTitleDeleted val="0"/>
    <c:plotArea>
      <c:layout/>
      <c:barChart>
        <c:barDir val="col"/>
        <c:grouping val="clustered"/>
        <c:varyColors val="0"/>
        <c:ser>
          <c:idx val="0"/>
          <c:order val="0"/>
          <c:tx>
            <c:strRef>
              <c:f>'Quantitative Analyse'!$T$72</c:f>
              <c:strCache>
                <c:ptCount val="1"/>
                <c:pt idx="0">
                  <c:v>Mit Avatar (0)</c:v>
                </c:pt>
              </c:strCache>
            </c:strRef>
          </c:tx>
          <c:spPr>
            <a:solidFill>
              <a:srgbClr val="00B050"/>
            </a:solidFill>
            <a:ln>
              <a:noFill/>
            </a:ln>
            <a:effectLst/>
          </c:spPr>
          <c:invertIfNegative val="0"/>
          <c:val>
            <c:numRef>
              <c:f>'Quantitative Analyse'!$T$73</c:f>
              <c:numCache>
                <c:formatCode>General</c:formatCode>
                <c:ptCount val="1"/>
                <c:pt idx="0">
                  <c:v>5.2</c:v>
                </c:pt>
              </c:numCache>
            </c:numRef>
          </c:val>
          <c:extLst>
            <c:ext xmlns:c16="http://schemas.microsoft.com/office/drawing/2014/chart" uri="{C3380CC4-5D6E-409C-BE32-E72D297353CC}">
              <c16:uniqueId val="{00000000-44B4-4414-BA7D-1D13159AF34B}"/>
            </c:ext>
          </c:extLst>
        </c:ser>
        <c:ser>
          <c:idx val="4"/>
          <c:order val="1"/>
          <c:tx>
            <c:strRef>
              <c:f>'Quantitative Analyse'!$V$75</c:f>
              <c:strCache>
                <c:ptCount val="1"/>
                <c:pt idx="0">
                  <c:v>Ohne Avatar</c:v>
                </c:pt>
              </c:strCache>
            </c:strRef>
          </c:tx>
          <c:spPr>
            <a:solidFill>
              <a:srgbClr val="B41850"/>
            </a:solidFill>
            <a:ln>
              <a:noFill/>
            </a:ln>
            <a:effectLst/>
          </c:spPr>
          <c:invertIfNegative val="0"/>
          <c:val>
            <c:numRef>
              <c:f>'Quantitative Analyse'!$V$76</c:f>
              <c:numCache>
                <c:formatCode>General</c:formatCode>
                <c:ptCount val="1"/>
                <c:pt idx="0">
                  <c:v>3.8333333333333335</c:v>
                </c:pt>
              </c:numCache>
            </c:numRef>
          </c:val>
          <c:extLst>
            <c:ext xmlns:c16="http://schemas.microsoft.com/office/drawing/2014/chart" uri="{C3380CC4-5D6E-409C-BE32-E72D297353CC}">
              <c16:uniqueId val="{00000004-44B4-4414-BA7D-1D13159AF34B}"/>
            </c:ext>
          </c:extLst>
        </c:ser>
        <c:ser>
          <c:idx val="1"/>
          <c:order val="2"/>
          <c:tx>
            <c:strRef>
              <c:f>'Quantitative Analyse'!$S$79</c:f>
              <c:strCache>
                <c:ptCount val="1"/>
                <c:pt idx="0">
                  <c:v>Ohne Avatar ohne 311</c:v>
                </c:pt>
              </c:strCache>
            </c:strRef>
          </c:tx>
          <c:spPr>
            <a:pattFill prst="wdUpDiag">
              <a:fgClr>
                <a:srgbClr val="B41850"/>
              </a:fgClr>
              <a:bgClr>
                <a:schemeClr val="bg1"/>
              </a:bgClr>
            </a:pattFill>
            <a:ln>
              <a:noFill/>
            </a:ln>
            <a:effectLst/>
          </c:spPr>
          <c:invertIfNegative val="0"/>
          <c:val>
            <c:numRef>
              <c:f>'Quantitative Analyse'!$V$79</c:f>
              <c:numCache>
                <c:formatCode>General</c:formatCode>
                <c:ptCount val="1"/>
                <c:pt idx="0">
                  <c:v>2.2727272727272729</c:v>
                </c:pt>
              </c:numCache>
            </c:numRef>
          </c:val>
          <c:extLst>
            <c:ext xmlns:c16="http://schemas.microsoft.com/office/drawing/2014/chart" uri="{C3380CC4-5D6E-409C-BE32-E72D297353CC}">
              <c16:uniqueId val="{00000000-0638-4204-8EBE-4585B17F2264}"/>
            </c:ext>
          </c:extLst>
        </c:ser>
        <c:ser>
          <c:idx val="2"/>
          <c:order val="3"/>
          <c:tx>
            <c:strRef>
              <c:f>'Quantitative Analyse'!$V$72</c:f>
              <c:strCache>
                <c:ptCount val="1"/>
                <c:pt idx="0">
                  <c:v>Mit Avatar/Pult (2)</c:v>
                </c:pt>
              </c:strCache>
            </c:strRef>
          </c:tx>
          <c:spPr>
            <a:solidFill>
              <a:srgbClr val="FFFF00"/>
            </a:solidFill>
            <a:ln>
              <a:noFill/>
            </a:ln>
            <a:effectLst/>
          </c:spPr>
          <c:invertIfNegative val="0"/>
          <c:val>
            <c:numRef>
              <c:f>'Quantitative Analyse'!$V$73</c:f>
              <c:numCache>
                <c:formatCode>General</c:formatCode>
                <c:ptCount val="1"/>
                <c:pt idx="0">
                  <c:v>3.5714285714285716</c:v>
                </c:pt>
              </c:numCache>
            </c:numRef>
          </c:val>
          <c:extLst>
            <c:ext xmlns:c16="http://schemas.microsoft.com/office/drawing/2014/chart" uri="{C3380CC4-5D6E-409C-BE32-E72D297353CC}">
              <c16:uniqueId val="{00000002-44B4-4414-BA7D-1D13159AF34B}"/>
            </c:ext>
          </c:extLst>
        </c:ser>
        <c:dLbls>
          <c:showLegendKey val="0"/>
          <c:showVal val="0"/>
          <c:showCatName val="0"/>
          <c:showSerName val="0"/>
          <c:showPercent val="0"/>
          <c:showBubbleSize val="0"/>
        </c:dLbls>
        <c:gapWidth val="219"/>
        <c:overlap val="-27"/>
        <c:axId val="923624912"/>
        <c:axId val="923627312"/>
      </c:barChart>
      <c:catAx>
        <c:axId val="923624912"/>
        <c:scaling>
          <c:orientation val="minMax"/>
        </c:scaling>
        <c:delete val="1"/>
        <c:axPos val="b"/>
        <c:majorTickMark val="none"/>
        <c:minorTickMark val="none"/>
        <c:tickLblPos val="nextTo"/>
        <c:crossAx val="923627312"/>
        <c:crosses val="autoZero"/>
        <c:auto val="1"/>
        <c:lblAlgn val="ctr"/>
        <c:lblOffset val="100"/>
        <c:noMultiLvlLbl val="0"/>
      </c:catAx>
      <c:valAx>
        <c:axId val="92362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23624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de-DE" sz="1600" b="1"/>
              <a:t>Durchschnittliche</a:t>
            </a:r>
            <a:r>
              <a:rPr lang="de-DE" sz="1600" b="1" baseline="0"/>
              <a:t> Zeit bis 1. Buttonpress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'Quantitative Analyse'!$T$44</c:f>
              <c:strCache>
                <c:ptCount val="1"/>
                <c:pt idx="0">
                  <c:v>Mit Avatar (0)</c:v>
                </c:pt>
              </c:strCache>
            </c:strRef>
          </c:tx>
          <c:spPr>
            <a:solidFill>
              <a:srgbClr val="00B050"/>
            </a:solidFill>
            <a:ln>
              <a:noFill/>
            </a:ln>
            <a:effectLst/>
          </c:spPr>
          <c:invertIfNegative val="0"/>
          <c:val>
            <c:numRef>
              <c:f>'Quantitative Analyse'!$T$45</c:f>
              <c:numCache>
                <c:formatCode>h:mm;@</c:formatCode>
                <c:ptCount val="1"/>
                <c:pt idx="0">
                  <c:v>7.3333333333333334E-2</c:v>
                </c:pt>
              </c:numCache>
            </c:numRef>
          </c:val>
          <c:extLst>
            <c:ext xmlns:c16="http://schemas.microsoft.com/office/drawing/2014/chart" uri="{C3380CC4-5D6E-409C-BE32-E72D297353CC}">
              <c16:uniqueId val="{00000000-6E7D-44B3-BBEC-44D53E054D17}"/>
            </c:ext>
          </c:extLst>
        </c:ser>
        <c:ser>
          <c:idx val="2"/>
          <c:order val="1"/>
          <c:tx>
            <c:strRef>
              <c:f>'Quantitative Analyse'!$V$47</c:f>
              <c:strCache>
                <c:ptCount val="1"/>
                <c:pt idx="0">
                  <c:v>Ohne Avatar</c:v>
                </c:pt>
              </c:strCache>
            </c:strRef>
          </c:tx>
          <c:spPr>
            <a:solidFill>
              <a:srgbClr val="B41850"/>
            </a:solidFill>
            <a:ln>
              <a:noFill/>
            </a:ln>
            <a:effectLst/>
          </c:spPr>
          <c:invertIfNegative val="0"/>
          <c:val>
            <c:numRef>
              <c:f>'Quantitative Analyse'!$V$48</c:f>
              <c:numCache>
                <c:formatCode>h:mm;@</c:formatCode>
                <c:ptCount val="1"/>
                <c:pt idx="0">
                  <c:v>5.9548611111111115E-2</c:v>
                </c:pt>
              </c:numCache>
            </c:numRef>
          </c:val>
          <c:extLst>
            <c:ext xmlns:c16="http://schemas.microsoft.com/office/drawing/2014/chart" uri="{C3380CC4-5D6E-409C-BE32-E72D297353CC}">
              <c16:uniqueId val="{00000002-6E7D-44B3-BBEC-44D53E054D17}"/>
            </c:ext>
          </c:extLst>
        </c:ser>
        <c:ser>
          <c:idx val="1"/>
          <c:order val="2"/>
          <c:tx>
            <c:strRef>
              <c:f>'Quantitative Analyse'!$V$44</c:f>
              <c:strCache>
                <c:ptCount val="1"/>
                <c:pt idx="0">
                  <c:v>Mit Avatar/Pult (2)</c:v>
                </c:pt>
              </c:strCache>
            </c:strRef>
          </c:tx>
          <c:spPr>
            <a:solidFill>
              <a:srgbClr val="FFFF00"/>
            </a:solidFill>
            <a:ln>
              <a:noFill/>
            </a:ln>
            <a:effectLst/>
          </c:spPr>
          <c:invertIfNegative val="0"/>
          <c:val>
            <c:numRef>
              <c:f>'Quantitative Analyse'!$V$45</c:f>
              <c:numCache>
                <c:formatCode>h:mm;@</c:formatCode>
                <c:ptCount val="1"/>
                <c:pt idx="0">
                  <c:v>4.7519841269841274E-2</c:v>
                </c:pt>
              </c:numCache>
            </c:numRef>
          </c:val>
          <c:extLst>
            <c:ext xmlns:c16="http://schemas.microsoft.com/office/drawing/2014/chart" uri="{C3380CC4-5D6E-409C-BE32-E72D297353CC}">
              <c16:uniqueId val="{00000001-6E7D-44B3-BBEC-44D53E054D17}"/>
            </c:ext>
          </c:extLst>
        </c:ser>
        <c:dLbls>
          <c:showLegendKey val="0"/>
          <c:showVal val="0"/>
          <c:showCatName val="0"/>
          <c:showSerName val="0"/>
          <c:showPercent val="0"/>
          <c:showBubbleSize val="0"/>
        </c:dLbls>
        <c:gapWidth val="219"/>
        <c:overlap val="-27"/>
        <c:axId val="923679296"/>
        <c:axId val="976824016"/>
      </c:barChart>
      <c:catAx>
        <c:axId val="923679296"/>
        <c:scaling>
          <c:orientation val="minMax"/>
        </c:scaling>
        <c:delete val="1"/>
        <c:axPos val="b"/>
        <c:majorTickMark val="none"/>
        <c:minorTickMark val="none"/>
        <c:tickLblPos val="nextTo"/>
        <c:crossAx val="976824016"/>
        <c:crosses val="autoZero"/>
        <c:auto val="1"/>
        <c:lblAlgn val="ctr"/>
        <c:lblOffset val="100"/>
        <c:noMultiLvlLbl val="0"/>
      </c:catAx>
      <c:valAx>
        <c:axId val="976824016"/>
        <c:scaling>
          <c:orientation val="minMax"/>
        </c:scaling>
        <c:delete val="0"/>
        <c:axPos val="l"/>
        <c:majorGridlines>
          <c:spPr>
            <a:ln w="9525" cap="flat" cmpd="sng" algn="ctr">
              <a:solidFill>
                <a:schemeClr val="tx1">
                  <a:lumMod val="15000"/>
                  <a:lumOff val="85000"/>
                </a:schemeClr>
              </a:solidFill>
              <a:round/>
            </a:ln>
            <a:effectLst/>
          </c:spPr>
        </c:majorGridlines>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2367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Wie gut wurde die Aufgabe verstanden?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'Quantitative Analyse'!$T$18</c:f>
              <c:strCache>
                <c:ptCount val="1"/>
                <c:pt idx="0">
                  <c:v>Mit Avatar (0)</c:v>
                </c:pt>
              </c:strCache>
            </c:strRef>
          </c:tx>
          <c:spPr>
            <a:solidFill>
              <a:srgbClr val="00B050"/>
            </a:solidFill>
            <a:ln>
              <a:noFill/>
            </a:ln>
            <a:effectLst/>
          </c:spPr>
          <c:invertIfNegative val="0"/>
          <c:val>
            <c:numRef>
              <c:f>'Quantitative Analyse'!$T$19</c:f>
              <c:numCache>
                <c:formatCode>General</c:formatCode>
                <c:ptCount val="1"/>
                <c:pt idx="0">
                  <c:v>4</c:v>
                </c:pt>
              </c:numCache>
            </c:numRef>
          </c:val>
          <c:extLst>
            <c:ext xmlns:c16="http://schemas.microsoft.com/office/drawing/2014/chart" uri="{C3380CC4-5D6E-409C-BE32-E72D297353CC}">
              <c16:uniqueId val="{00000000-9DF5-4814-8B4F-9835A27A5D67}"/>
            </c:ext>
          </c:extLst>
        </c:ser>
        <c:ser>
          <c:idx val="1"/>
          <c:order val="1"/>
          <c:tx>
            <c:strRef>
              <c:f>'Quantitative Analyse'!$V$53</c:f>
              <c:strCache>
                <c:ptCount val="1"/>
                <c:pt idx="0">
                  <c:v>Ohne Avatar</c:v>
                </c:pt>
              </c:strCache>
            </c:strRef>
          </c:tx>
          <c:spPr>
            <a:solidFill>
              <a:srgbClr val="B41850"/>
            </a:solidFill>
            <a:ln>
              <a:noFill/>
            </a:ln>
            <a:effectLst/>
          </c:spPr>
          <c:invertIfNegative val="0"/>
          <c:val>
            <c:numRef>
              <c:f>'Quantitative Analyse'!$V$22</c:f>
              <c:numCache>
                <c:formatCode>General</c:formatCode>
                <c:ptCount val="1"/>
                <c:pt idx="0">
                  <c:v>4.666666666666667</c:v>
                </c:pt>
              </c:numCache>
            </c:numRef>
          </c:val>
          <c:extLst>
            <c:ext xmlns:c16="http://schemas.microsoft.com/office/drawing/2014/chart" uri="{C3380CC4-5D6E-409C-BE32-E72D297353CC}">
              <c16:uniqueId val="{00000001-9DF5-4814-8B4F-9835A27A5D67}"/>
            </c:ext>
          </c:extLst>
        </c:ser>
        <c:ser>
          <c:idx val="2"/>
          <c:order val="2"/>
          <c:tx>
            <c:strRef>
              <c:f>'Quantitative Analyse'!$V$18</c:f>
              <c:strCache>
                <c:ptCount val="1"/>
                <c:pt idx="0">
                  <c:v>Mit Avatar/Pult (2)</c:v>
                </c:pt>
              </c:strCache>
            </c:strRef>
          </c:tx>
          <c:spPr>
            <a:solidFill>
              <a:srgbClr val="FFFF00"/>
            </a:solidFill>
            <a:ln>
              <a:noFill/>
            </a:ln>
            <a:effectLst/>
          </c:spPr>
          <c:invertIfNegative val="0"/>
          <c:val>
            <c:numRef>
              <c:f>'Quantitative Analyse'!$V$19</c:f>
              <c:numCache>
                <c:formatCode>General</c:formatCode>
                <c:ptCount val="1"/>
                <c:pt idx="0">
                  <c:v>4.7142857142857144</c:v>
                </c:pt>
              </c:numCache>
            </c:numRef>
          </c:val>
          <c:extLst>
            <c:ext xmlns:c16="http://schemas.microsoft.com/office/drawing/2014/chart" uri="{C3380CC4-5D6E-409C-BE32-E72D297353CC}">
              <c16:uniqueId val="{00000002-9DF5-4814-8B4F-9835A27A5D67}"/>
            </c:ext>
          </c:extLst>
        </c:ser>
        <c:dLbls>
          <c:showLegendKey val="0"/>
          <c:showVal val="0"/>
          <c:showCatName val="0"/>
          <c:showSerName val="0"/>
          <c:showPercent val="0"/>
          <c:showBubbleSize val="0"/>
        </c:dLbls>
        <c:gapWidth val="219"/>
        <c:overlap val="-27"/>
        <c:axId val="1046170672"/>
        <c:axId val="1046169712"/>
      </c:barChart>
      <c:catAx>
        <c:axId val="1046170672"/>
        <c:scaling>
          <c:orientation val="minMax"/>
        </c:scaling>
        <c:delete val="1"/>
        <c:axPos val="b"/>
        <c:majorTickMark val="none"/>
        <c:minorTickMark val="none"/>
        <c:tickLblPos val="nextTo"/>
        <c:crossAx val="1046169712"/>
        <c:crosses val="autoZero"/>
        <c:auto val="1"/>
        <c:lblAlgn val="ctr"/>
        <c:lblOffset val="100"/>
        <c:noMultiLvlLbl val="0"/>
      </c:catAx>
      <c:valAx>
        <c:axId val="104616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46170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Welche</a:t>
            </a:r>
            <a:r>
              <a:rPr lang="de-DE" sz="1600" b="1" baseline="0"/>
              <a:t> Variante hat dir beim Aufgabenverständnis mehr geholfen?</a:t>
            </a:r>
          </a:p>
        </c:rich>
      </c:tx>
      <c:layout>
        <c:manualLayout>
          <c:xMode val="edge"/>
          <c:yMode val="edge"/>
          <c:x val="0.12266344238916604"/>
          <c:y val="2.49554367201426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stacked"/>
        <c:varyColors val="0"/>
        <c:ser>
          <c:idx val="0"/>
          <c:order val="0"/>
          <c:tx>
            <c:strRef>
              <c:f>'Quantitative Analyse'!$M$27</c:f>
              <c:strCache>
                <c:ptCount val="1"/>
                <c:pt idx="0">
                  <c:v>Mit Avatar (0)</c:v>
                </c:pt>
              </c:strCache>
            </c:strRef>
          </c:tx>
          <c:spPr>
            <a:solidFill>
              <a:schemeClr val="accent1"/>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Analyse'!$K$30:$Q$30</c:f>
              <c:numCache>
                <c:formatCode>General</c:formatCode>
                <c:ptCount val="7"/>
                <c:pt idx="0">
                  <c:v>1</c:v>
                </c:pt>
                <c:pt idx="1">
                  <c:v>0</c:v>
                </c:pt>
                <c:pt idx="2">
                  <c:v>0</c:v>
                </c:pt>
                <c:pt idx="3">
                  <c:v>0</c:v>
                </c:pt>
                <c:pt idx="4">
                  <c:v>2</c:v>
                </c:pt>
                <c:pt idx="5">
                  <c:v>2</c:v>
                </c:pt>
                <c:pt idx="6">
                  <c:v>0</c:v>
                </c:pt>
              </c:numCache>
            </c:numRef>
          </c:val>
          <c:extLst>
            <c:ext xmlns:c16="http://schemas.microsoft.com/office/drawing/2014/chart" uri="{C3380CC4-5D6E-409C-BE32-E72D297353CC}">
              <c16:uniqueId val="{00000000-C199-41E2-9744-2ED0EB245AD8}"/>
            </c:ext>
          </c:extLst>
        </c:ser>
        <c:ser>
          <c:idx val="1"/>
          <c:order val="1"/>
          <c:tx>
            <c:strRef>
              <c:f>'Quantitative Analyse'!$M$31</c:f>
              <c:strCache>
                <c:ptCount val="1"/>
                <c:pt idx="0">
                  <c:v>Ohne Avatar (1)</c:v>
                </c:pt>
              </c:strCache>
            </c:strRef>
          </c:tx>
          <c:spPr>
            <a:solidFill>
              <a:schemeClr val="accent2"/>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Analyse'!$K$34:$Q$34</c:f>
              <c:numCache>
                <c:formatCode>General</c:formatCode>
                <c:ptCount val="7"/>
                <c:pt idx="0">
                  <c:v>1</c:v>
                </c:pt>
                <c:pt idx="1">
                  <c:v>1</c:v>
                </c:pt>
                <c:pt idx="2">
                  <c:v>0</c:v>
                </c:pt>
                <c:pt idx="3">
                  <c:v>1</c:v>
                </c:pt>
                <c:pt idx="4">
                  <c:v>1</c:v>
                </c:pt>
                <c:pt idx="5">
                  <c:v>1</c:v>
                </c:pt>
                <c:pt idx="6">
                  <c:v>0</c:v>
                </c:pt>
              </c:numCache>
            </c:numRef>
          </c:val>
          <c:extLst>
            <c:ext xmlns:c16="http://schemas.microsoft.com/office/drawing/2014/chart" uri="{C3380CC4-5D6E-409C-BE32-E72D297353CC}">
              <c16:uniqueId val="{00000001-C199-41E2-9744-2ED0EB245AD8}"/>
            </c:ext>
          </c:extLst>
        </c:ser>
        <c:ser>
          <c:idx val="2"/>
          <c:order val="2"/>
          <c:tx>
            <c:strRef>
              <c:f>'Quantitative Analyse'!$M$35</c:f>
              <c:strCache>
                <c:ptCount val="1"/>
                <c:pt idx="0">
                  <c:v>Mit Avatar/Pult (2)</c:v>
                </c:pt>
              </c:strCache>
            </c:strRef>
          </c:tx>
          <c:spPr>
            <a:solidFill>
              <a:schemeClr val="accent3"/>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Analyse'!$K$38:$Q$38</c:f>
              <c:numCache>
                <c:formatCode>General</c:formatCode>
                <c:ptCount val="7"/>
                <c:pt idx="0">
                  <c:v>0</c:v>
                </c:pt>
                <c:pt idx="1">
                  <c:v>1</c:v>
                </c:pt>
                <c:pt idx="2">
                  <c:v>0</c:v>
                </c:pt>
                <c:pt idx="3">
                  <c:v>0</c:v>
                </c:pt>
                <c:pt idx="4">
                  <c:v>2</c:v>
                </c:pt>
                <c:pt idx="5">
                  <c:v>4</c:v>
                </c:pt>
                <c:pt idx="6">
                  <c:v>0</c:v>
                </c:pt>
              </c:numCache>
            </c:numRef>
          </c:val>
          <c:extLst>
            <c:ext xmlns:c16="http://schemas.microsoft.com/office/drawing/2014/chart" uri="{C3380CC4-5D6E-409C-BE32-E72D297353CC}">
              <c16:uniqueId val="{00000002-C199-41E2-9744-2ED0EB245AD8}"/>
            </c:ext>
          </c:extLst>
        </c:ser>
        <c:ser>
          <c:idx val="3"/>
          <c:order val="3"/>
          <c:tx>
            <c:strRef>
              <c:f>'Quantitative Analyse'!$M$39</c:f>
              <c:strCache>
                <c:ptCount val="1"/>
                <c:pt idx="0">
                  <c:v>Ohne Avatar (3)</c:v>
                </c:pt>
              </c:strCache>
            </c:strRef>
          </c:tx>
          <c:spPr>
            <a:solidFill>
              <a:schemeClr val="accent4"/>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Analyse'!$K$41:$Q$41</c:f>
              <c:numCache>
                <c:formatCode>General</c:formatCode>
                <c:ptCount val="7"/>
                <c:pt idx="0">
                  <c:v>0</c:v>
                </c:pt>
                <c:pt idx="1">
                  <c:v>0</c:v>
                </c:pt>
                <c:pt idx="2">
                  <c:v>1</c:v>
                </c:pt>
                <c:pt idx="3">
                  <c:v>1</c:v>
                </c:pt>
                <c:pt idx="4">
                  <c:v>1</c:v>
                </c:pt>
                <c:pt idx="5">
                  <c:v>2</c:v>
                </c:pt>
                <c:pt idx="6">
                  <c:v>2</c:v>
                </c:pt>
              </c:numCache>
            </c:numRef>
          </c:val>
          <c:extLst>
            <c:ext xmlns:c16="http://schemas.microsoft.com/office/drawing/2014/chart" uri="{C3380CC4-5D6E-409C-BE32-E72D297353CC}">
              <c16:uniqueId val="{00000003-C199-41E2-9744-2ED0EB245AD8}"/>
            </c:ext>
          </c:extLst>
        </c:ser>
        <c:dLbls>
          <c:showLegendKey val="0"/>
          <c:showVal val="0"/>
          <c:showCatName val="0"/>
          <c:showSerName val="0"/>
          <c:showPercent val="0"/>
          <c:showBubbleSize val="0"/>
        </c:dLbls>
        <c:gapWidth val="150"/>
        <c:overlap val="100"/>
        <c:axId val="1113580224"/>
        <c:axId val="1114197504"/>
      </c:barChart>
      <c:catAx>
        <c:axId val="111358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14197504"/>
        <c:crosses val="autoZero"/>
        <c:auto val="1"/>
        <c:lblAlgn val="ctr"/>
        <c:lblOffset val="100"/>
        <c:noMultiLvlLbl val="0"/>
      </c:catAx>
      <c:valAx>
        <c:axId val="11141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13580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Welche</a:t>
            </a:r>
            <a:r>
              <a:rPr lang="de-DE" sz="1600" b="1" baseline="0"/>
              <a:t> Variante hat dir beim Aufgabenverständnis mehr geholfen?</a:t>
            </a:r>
          </a:p>
        </c:rich>
      </c:tx>
      <c:layout>
        <c:manualLayout>
          <c:xMode val="edge"/>
          <c:yMode val="edge"/>
          <c:x val="0.12266344238916604"/>
          <c:y val="2.49554367201426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'Quantitative Analyse'!$M$27</c:f>
              <c:strCache>
                <c:ptCount val="1"/>
                <c:pt idx="0">
                  <c:v>Mit Avatar (0)</c:v>
                </c:pt>
              </c:strCache>
            </c:strRef>
          </c:tx>
          <c:spPr>
            <a:solidFill>
              <a:srgbClr val="00B050"/>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Analyse'!$K$30:$Q$30</c:f>
              <c:numCache>
                <c:formatCode>General</c:formatCode>
                <c:ptCount val="7"/>
                <c:pt idx="0">
                  <c:v>1</c:v>
                </c:pt>
                <c:pt idx="1">
                  <c:v>0</c:v>
                </c:pt>
                <c:pt idx="2">
                  <c:v>0</c:v>
                </c:pt>
                <c:pt idx="3">
                  <c:v>0</c:v>
                </c:pt>
                <c:pt idx="4">
                  <c:v>2</c:v>
                </c:pt>
                <c:pt idx="5">
                  <c:v>2</c:v>
                </c:pt>
                <c:pt idx="6">
                  <c:v>0</c:v>
                </c:pt>
              </c:numCache>
            </c:numRef>
          </c:val>
          <c:extLst>
            <c:ext xmlns:c16="http://schemas.microsoft.com/office/drawing/2014/chart" uri="{C3380CC4-5D6E-409C-BE32-E72D297353CC}">
              <c16:uniqueId val="{00000000-9FB4-4851-B4A2-C3F12BE4B634}"/>
            </c:ext>
          </c:extLst>
        </c:ser>
        <c:ser>
          <c:idx val="1"/>
          <c:order val="1"/>
          <c:tx>
            <c:strRef>
              <c:f>'Quantitative Analyse'!$M$31</c:f>
              <c:strCache>
                <c:ptCount val="1"/>
                <c:pt idx="0">
                  <c:v>Ohne Avatar (1)</c:v>
                </c:pt>
              </c:strCache>
            </c:strRef>
          </c:tx>
          <c:spPr>
            <a:solidFill>
              <a:srgbClr val="EE0000"/>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Analyse'!$K$34:$Q$34</c:f>
              <c:numCache>
                <c:formatCode>General</c:formatCode>
                <c:ptCount val="7"/>
                <c:pt idx="0">
                  <c:v>1</c:v>
                </c:pt>
                <c:pt idx="1">
                  <c:v>1</c:v>
                </c:pt>
                <c:pt idx="2">
                  <c:v>0</c:v>
                </c:pt>
                <c:pt idx="3">
                  <c:v>1</c:v>
                </c:pt>
                <c:pt idx="4">
                  <c:v>1</c:v>
                </c:pt>
                <c:pt idx="5">
                  <c:v>1</c:v>
                </c:pt>
                <c:pt idx="6">
                  <c:v>0</c:v>
                </c:pt>
              </c:numCache>
            </c:numRef>
          </c:val>
          <c:extLst>
            <c:ext xmlns:c16="http://schemas.microsoft.com/office/drawing/2014/chart" uri="{C3380CC4-5D6E-409C-BE32-E72D297353CC}">
              <c16:uniqueId val="{00000001-9FB4-4851-B4A2-C3F12BE4B634}"/>
            </c:ext>
          </c:extLst>
        </c:ser>
        <c:ser>
          <c:idx val="2"/>
          <c:order val="2"/>
          <c:tx>
            <c:strRef>
              <c:f>'Quantitative Analyse'!$M$35</c:f>
              <c:strCache>
                <c:ptCount val="1"/>
                <c:pt idx="0">
                  <c:v>Mit Avatar/Pult (2)</c:v>
                </c:pt>
              </c:strCache>
            </c:strRef>
          </c:tx>
          <c:spPr>
            <a:solidFill>
              <a:srgbClr val="FFFF00"/>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Analyse'!$K$38:$Q$38</c:f>
              <c:numCache>
                <c:formatCode>General</c:formatCode>
                <c:ptCount val="7"/>
                <c:pt idx="0">
                  <c:v>0</c:v>
                </c:pt>
                <c:pt idx="1">
                  <c:v>1</c:v>
                </c:pt>
                <c:pt idx="2">
                  <c:v>0</c:v>
                </c:pt>
                <c:pt idx="3">
                  <c:v>0</c:v>
                </c:pt>
                <c:pt idx="4">
                  <c:v>2</c:v>
                </c:pt>
                <c:pt idx="5">
                  <c:v>4</c:v>
                </c:pt>
                <c:pt idx="6">
                  <c:v>0</c:v>
                </c:pt>
              </c:numCache>
            </c:numRef>
          </c:val>
          <c:extLst>
            <c:ext xmlns:c16="http://schemas.microsoft.com/office/drawing/2014/chart" uri="{C3380CC4-5D6E-409C-BE32-E72D297353CC}">
              <c16:uniqueId val="{00000002-9FB4-4851-B4A2-C3F12BE4B634}"/>
            </c:ext>
          </c:extLst>
        </c:ser>
        <c:ser>
          <c:idx val="3"/>
          <c:order val="3"/>
          <c:tx>
            <c:strRef>
              <c:f>'Quantitative Analyse'!$M$39</c:f>
              <c:strCache>
                <c:ptCount val="1"/>
                <c:pt idx="0">
                  <c:v>Ohne Avatar (3)</c:v>
                </c:pt>
              </c:strCache>
            </c:strRef>
          </c:tx>
          <c:spPr>
            <a:solidFill>
              <a:srgbClr val="0070C0"/>
            </a:solidFill>
            <a:ln>
              <a:noFill/>
            </a:ln>
            <a:effectLst/>
          </c:spPr>
          <c:invertIfNegative val="0"/>
          <c:cat>
            <c:strRef>
              <c:f>'Quantitative Analyse'!$K$40:$Q$40</c:f>
              <c:strCache>
                <c:ptCount val="7"/>
                <c:pt idx="0">
                  <c:v>Ohne Avatar</c:v>
                </c:pt>
                <c:pt idx="3">
                  <c:v>Gleich gut</c:v>
                </c:pt>
                <c:pt idx="6">
                  <c:v>Mit Avatar</c:v>
                </c:pt>
              </c:strCache>
            </c:strRef>
          </c:cat>
          <c:val>
            <c:numRef>
              <c:f>'Quantitative Analyse'!$K$41:$Q$41</c:f>
              <c:numCache>
                <c:formatCode>General</c:formatCode>
                <c:ptCount val="7"/>
                <c:pt idx="0">
                  <c:v>0</c:v>
                </c:pt>
                <c:pt idx="1">
                  <c:v>0</c:v>
                </c:pt>
                <c:pt idx="2">
                  <c:v>1</c:v>
                </c:pt>
                <c:pt idx="3">
                  <c:v>1</c:v>
                </c:pt>
                <c:pt idx="4">
                  <c:v>1</c:v>
                </c:pt>
                <c:pt idx="5">
                  <c:v>2</c:v>
                </c:pt>
                <c:pt idx="6">
                  <c:v>2</c:v>
                </c:pt>
              </c:numCache>
            </c:numRef>
          </c:val>
          <c:extLst>
            <c:ext xmlns:c16="http://schemas.microsoft.com/office/drawing/2014/chart" uri="{C3380CC4-5D6E-409C-BE32-E72D297353CC}">
              <c16:uniqueId val="{00000003-9FB4-4851-B4A2-C3F12BE4B634}"/>
            </c:ext>
          </c:extLst>
        </c:ser>
        <c:dLbls>
          <c:showLegendKey val="0"/>
          <c:showVal val="0"/>
          <c:showCatName val="0"/>
          <c:showSerName val="0"/>
          <c:showPercent val="0"/>
          <c:showBubbleSize val="0"/>
        </c:dLbls>
        <c:gapWidth val="150"/>
        <c:axId val="1113580224"/>
        <c:axId val="1114197504"/>
      </c:barChart>
      <c:catAx>
        <c:axId val="1113580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14197504"/>
        <c:crosses val="autoZero"/>
        <c:auto val="1"/>
        <c:lblAlgn val="ctr"/>
        <c:lblOffset val="100"/>
        <c:noMultiLvlLbl val="0"/>
      </c:catAx>
      <c:valAx>
        <c:axId val="11141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13580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Anzahl Button Presses vor</a:t>
            </a:r>
            <a:r>
              <a:rPr lang="de-DE" sz="1600" b="1" baseline="0"/>
              <a:t> Teststart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'Quantitative Analyse'!$T$50</c:f>
              <c:strCache>
                <c:ptCount val="1"/>
                <c:pt idx="0">
                  <c:v>Mit Avatar (0)</c:v>
                </c:pt>
              </c:strCache>
            </c:strRef>
          </c:tx>
          <c:spPr>
            <a:solidFill>
              <a:srgbClr val="00B050"/>
            </a:solidFill>
            <a:ln>
              <a:noFill/>
            </a:ln>
            <a:effectLst/>
          </c:spPr>
          <c:invertIfNegative val="0"/>
          <c:val>
            <c:numRef>
              <c:f>'Quantitative Analyse'!$T$51</c:f>
              <c:numCache>
                <c:formatCode>General</c:formatCode>
                <c:ptCount val="1"/>
                <c:pt idx="0">
                  <c:v>18.8</c:v>
                </c:pt>
              </c:numCache>
            </c:numRef>
          </c:val>
          <c:extLst>
            <c:ext xmlns:c16="http://schemas.microsoft.com/office/drawing/2014/chart" uri="{C3380CC4-5D6E-409C-BE32-E72D297353CC}">
              <c16:uniqueId val="{00000000-9F20-481C-9910-C3430C7F7D5F}"/>
            </c:ext>
          </c:extLst>
        </c:ser>
        <c:ser>
          <c:idx val="4"/>
          <c:order val="1"/>
          <c:tx>
            <c:strRef>
              <c:f>'Quantitative Analyse'!$V$53</c:f>
              <c:strCache>
                <c:ptCount val="1"/>
                <c:pt idx="0">
                  <c:v>Ohne Avatar</c:v>
                </c:pt>
              </c:strCache>
            </c:strRef>
          </c:tx>
          <c:spPr>
            <a:solidFill>
              <a:srgbClr val="B41850"/>
            </a:solidFill>
            <a:ln>
              <a:noFill/>
            </a:ln>
            <a:effectLst/>
          </c:spPr>
          <c:invertIfNegative val="0"/>
          <c:val>
            <c:numRef>
              <c:f>'Quantitative Analyse'!$V$54</c:f>
              <c:numCache>
                <c:formatCode>General</c:formatCode>
                <c:ptCount val="1"/>
                <c:pt idx="0">
                  <c:v>22.083333333333332</c:v>
                </c:pt>
              </c:numCache>
            </c:numRef>
          </c:val>
          <c:extLst>
            <c:ext xmlns:c16="http://schemas.microsoft.com/office/drawing/2014/chart" uri="{C3380CC4-5D6E-409C-BE32-E72D297353CC}">
              <c16:uniqueId val="{00000004-9F20-481C-9910-C3430C7F7D5F}"/>
            </c:ext>
          </c:extLst>
        </c:ser>
        <c:ser>
          <c:idx val="2"/>
          <c:order val="2"/>
          <c:tx>
            <c:strRef>
              <c:f>'Quantitative Analyse'!$V$50</c:f>
              <c:strCache>
                <c:ptCount val="1"/>
                <c:pt idx="0">
                  <c:v>Mit Avatar/Pult (2)</c:v>
                </c:pt>
              </c:strCache>
            </c:strRef>
          </c:tx>
          <c:spPr>
            <a:solidFill>
              <a:srgbClr val="FFFF00"/>
            </a:solidFill>
            <a:ln>
              <a:noFill/>
            </a:ln>
            <a:effectLst/>
          </c:spPr>
          <c:invertIfNegative val="0"/>
          <c:val>
            <c:numRef>
              <c:f>'Quantitative Analyse'!$V$51</c:f>
              <c:numCache>
                <c:formatCode>General</c:formatCode>
                <c:ptCount val="1"/>
                <c:pt idx="0">
                  <c:v>23.285714285714285</c:v>
                </c:pt>
              </c:numCache>
            </c:numRef>
          </c:val>
          <c:extLst>
            <c:ext xmlns:c16="http://schemas.microsoft.com/office/drawing/2014/chart" uri="{C3380CC4-5D6E-409C-BE32-E72D297353CC}">
              <c16:uniqueId val="{00000002-9F20-481C-9910-C3430C7F7D5F}"/>
            </c:ext>
          </c:extLst>
        </c:ser>
        <c:dLbls>
          <c:showLegendKey val="0"/>
          <c:showVal val="0"/>
          <c:showCatName val="0"/>
          <c:showSerName val="0"/>
          <c:showPercent val="0"/>
          <c:showBubbleSize val="0"/>
        </c:dLbls>
        <c:gapWidth val="219"/>
        <c:overlap val="-27"/>
        <c:axId val="1043540816"/>
        <c:axId val="1043538416"/>
      </c:barChart>
      <c:catAx>
        <c:axId val="1043540816"/>
        <c:scaling>
          <c:orientation val="minMax"/>
        </c:scaling>
        <c:delete val="1"/>
        <c:axPos val="b"/>
        <c:majorTickMark val="none"/>
        <c:minorTickMark val="none"/>
        <c:tickLblPos val="nextTo"/>
        <c:crossAx val="1043538416"/>
        <c:crosses val="autoZero"/>
        <c:auto val="1"/>
        <c:lblAlgn val="ctr"/>
        <c:lblOffset val="100"/>
        <c:noMultiLvlLbl val="0"/>
      </c:catAx>
      <c:valAx>
        <c:axId val="1043538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43540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18</xdr:col>
      <xdr:colOff>752475</xdr:colOff>
      <xdr:row>2</xdr:row>
      <xdr:rowOff>90487</xdr:rowOff>
    </xdr:from>
    <xdr:to>
      <xdr:col>24</xdr:col>
      <xdr:colOff>752475</xdr:colOff>
      <xdr:row>16</xdr:row>
      <xdr:rowOff>166687</xdr:rowOff>
    </xdr:to>
    <xdr:graphicFrame macro="">
      <xdr:nvGraphicFramePr>
        <xdr:cNvPr id="2" name="Diagramm 1">
          <a:extLst>
            <a:ext uri="{FF2B5EF4-FFF2-40B4-BE49-F238E27FC236}">
              <a16:creationId xmlns:a16="http://schemas.microsoft.com/office/drawing/2014/main" id="{8F54156D-C338-5527-2268-CD8B76637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10364</xdr:colOff>
      <xdr:row>27</xdr:row>
      <xdr:rowOff>81522</xdr:rowOff>
    </xdr:from>
    <xdr:to>
      <xdr:col>24</xdr:col>
      <xdr:colOff>353264</xdr:colOff>
      <xdr:row>38</xdr:row>
      <xdr:rowOff>89647</xdr:rowOff>
    </xdr:to>
    <xdr:graphicFrame macro="">
      <xdr:nvGraphicFramePr>
        <xdr:cNvPr id="8" name="Diagramm 7">
          <a:extLst>
            <a:ext uri="{FF2B5EF4-FFF2-40B4-BE49-F238E27FC236}">
              <a16:creationId xmlns:a16="http://schemas.microsoft.com/office/drawing/2014/main" id="{DCC5A64C-B709-15C0-6F5C-81D690E1A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413496</xdr:colOff>
      <xdr:row>57</xdr:row>
      <xdr:rowOff>139513</xdr:rowOff>
    </xdr:from>
    <xdr:to>
      <xdr:col>29</xdr:col>
      <xdr:colOff>413496</xdr:colOff>
      <xdr:row>74</xdr:row>
      <xdr:rowOff>25213</xdr:rowOff>
    </xdr:to>
    <xdr:graphicFrame macro="">
      <xdr:nvGraphicFramePr>
        <xdr:cNvPr id="4" name="Diagramm 3">
          <a:extLst>
            <a:ext uri="{FF2B5EF4-FFF2-40B4-BE49-F238E27FC236}">
              <a16:creationId xmlns:a16="http://schemas.microsoft.com/office/drawing/2014/main" id="{AA785DB4-70A9-B731-35E2-F41AFA11D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291354</xdr:colOff>
      <xdr:row>57</xdr:row>
      <xdr:rowOff>124384</xdr:rowOff>
    </xdr:from>
    <xdr:to>
      <xdr:col>16</xdr:col>
      <xdr:colOff>773207</xdr:colOff>
      <xdr:row>73</xdr:row>
      <xdr:rowOff>168089</xdr:rowOff>
    </xdr:to>
    <xdr:graphicFrame macro="">
      <xdr:nvGraphicFramePr>
        <xdr:cNvPr id="6" name="Diagramm 5">
          <a:extLst>
            <a:ext uri="{FF2B5EF4-FFF2-40B4-BE49-F238E27FC236}">
              <a16:creationId xmlns:a16="http://schemas.microsoft.com/office/drawing/2014/main" id="{DB789EEC-ED67-B738-A63B-016F0D5DF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230281</xdr:colOff>
      <xdr:row>74</xdr:row>
      <xdr:rowOff>67796</xdr:rowOff>
    </xdr:from>
    <xdr:to>
      <xdr:col>16</xdr:col>
      <xdr:colOff>812987</xdr:colOff>
      <xdr:row>91</xdr:row>
      <xdr:rowOff>143996</xdr:rowOff>
    </xdr:to>
    <xdr:graphicFrame macro="">
      <xdr:nvGraphicFramePr>
        <xdr:cNvPr id="9" name="Diagramm 8">
          <a:extLst>
            <a:ext uri="{FF2B5EF4-FFF2-40B4-BE49-F238E27FC236}">
              <a16:creationId xmlns:a16="http://schemas.microsoft.com/office/drawing/2014/main" id="{BC7C0C8F-AA73-4642-3F48-9EC09F2A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409014</xdr:colOff>
      <xdr:row>41</xdr:row>
      <xdr:rowOff>146797</xdr:rowOff>
    </xdr:from>
    <xdr:to>
      <xdr:col>29</xdr:col>
      <xdr:colOff>409014</xdr:colOff>
      <xdr:row>57</xdr:row>
      <xdr:rowOff>32497</xdr:rowOff>
    </xdr:to>
    <xdr:graphicFrame macro="">
      <xdr:nvGraphicFramePr>
        <xdr:cNvPr id="11" name="Diagramm 10">
          <a:extLst>
            <a:ext uri="{FF2B5EF4-FFF2-40B4-BE49-F238E27FC236}">
              <a16:creationId xmlns:a16="http://schemas.microsoft.com/office/drawing/2014/main" id="{9DB4DE51-7F46-F566-7106-F701C4B35C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117661</xdr:colOff>
      <xdr:row>9</xdr:row>
      <xdr:rowOff>113179</xdr:rowOff>
    </xdr:from>
    <xdr:to>
      <xdr:col>31</xdr:col>
      <xdr:colOff>117661</xdr:colOff>
      <xdr:row>23</xdr:row>
      <xdr:rowOff>189379</xdr:rowOff>
    </xdr:to>
    <xdr:graphicFrame macro="">
      <xdr:nvGraphicFramePr>
        <xdr:cNvPr id="12" name="Diagramm 11">
          <a:extLst>
            <a:ext uri="{FF2B5EF4-FFF2-40B4-BE49-F238E27FC236}">
              <a16:creationId xmlns:a16="http://schemas.microsoft.com/office/drawing/2014/main" id="{7C368784-12CE-FC8D-5BC2-93D0DBE7E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140073</xdr:colOff>
      <xdr:row>25</xdr:row>
      <xdr:rowOff>57150</xdr:rowOff>
    </xdr:from>
    <xdr:to>
      <xdr:col>9</xdr:col>
      <xdr:colOff>997323</xdr:colOff>
      <xdr:row>36</xdr:row>
      <xdr:rowOff>0</xdr:rowOff>
    </xdr:to>
    <xdr:graphicFrame macro="">
      <xdr:nvGraphicFramePr>
        <xdr:cNvPr id="13" name="Diagramm 12">
          <a:extLst>
            <a:ext uri="{FF2B5EF4-FFF2-40B4-BE49-F238E27FC236}">
              <a16:creationId xmlns:a16="http://schemas.microsoft.com/office/drawing/2014/main" id="{46171F90-5135-030A-E576-BAADA0AD9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156883</xdr:colOff>
      <xdr:row>36</xdr:row>
      <xdr:rowOff>22412</xdr:rowOff>
    </xdr:from>
    <xdr:to>
      <xdr:col>9</xdr:col>
      <xdr:colOff>1014133</xdr:colOff>
      <xdr:row>51</xdr:row>
      <xdr:rowOff>155762</xdr:rowOff>
    </xdr:to>
    <xdr:graphicFrame macro="">
      <xdr:nvGraphicFramePr>
        <xdr:cNvPr id="14" name="Diagramm 13">
          <a:extLst>
            <a:ext uri="{FF2B5EF4-FFF2-40B4-BE49-F238E27FC236}">
              <a16:creationId xmlns:a16="http://schemas.microsoft.com/office/drawing/2014/main" id="{E0336589-F265-4898-80E3-9D860975A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274544</xdr:colOff>
      <xdr:row>41</xdr:row>
      <xdr:rowOff>158002</xdr:rowOff>
    </xdr:from>
    <xdr:to>
      <xdr:col>16</xdr:col>
      <xdr:colOff>778809</xdr:colOff>
      <xdr:row>57</xdr:row>
      <xdr:rowOff>43702</xdr:rowOff>
    </xdr:to>
    <xdr:graphicFrame macro="">
      <xdr:nvGraphicFramePr>
        <xdr:cNvPr id="15" name="Diagramm 14">
          <a:extLst>
            <a:ext uri="{FF2B5EF4-FFF2-40B4-BE49-F238E27FC236}">
              <a16:creationId xmlns:a16="http://schemas.microsoft.com/office/drawing/2014/main" id="{95A15C1E-FC08-3800-5968-F517EF4A02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15590-C4C7-4793-98D6-366B10158EDB}">
  <dimension ref="A1:AL14"/>
  <sheetViews>
    <sheetView topLeftCell="A9" workbookViewId="0">
      <selection activeCell="B8" sqref="B8"/>
    </sheetView>
  </sheetViews>
  <sheetFormatPr baseColWidth="10" defaultRowHeight="15" x14ac:dyDescent="0.25"/>
  <cols>
    <col min="1" max="1" width="11.42578125" style="2"/>
    <col min="2" max="2" width="15.140625" style="30" customWidth="1"/>
    <col min="3" max="3" width="44.5703125" style="2" customWidth="1"/>
    <col min="4" max="4" width="31.85546875" style="2" customWidth="1"/>
    <col min="5" max="5" width="32.140625" style="2" customWidth="1"/>
    <col min="6" max="7" width="26.28515625" style="2" customWidth="1"/>
    <col min="8" max="8" width="22.140625" style="2" customWidth="1"/>
    <col min="9" max="9" width="26.7109375" style="2" customWidth="1"/>
    <col min="10" max="10" width="28.28515625" style="2" customWidth="1"/>
    <col min="11" max="11" width="20" style="2" customWidth="1"/>
    <col min="12" max="12" width="18.85546875" style="2" customWidth="1"/>
    <col min="13" max="13" width="21.85546875" style="2" customWidth="1"/>
    <col min="14" max="14" width="22.28515625" style="2" customWidth="1"/>
    <col min="15" max="15" width="26.85546875" style="2" customWidth="1"/>
    <col min="16" max="16" width="33.7109375" style="2" customWidth="1"/>
    <col min="17" max="17" width="30.85546875" style="2" customWidth="1"/>
    <col min="18" max="18" width="30.42578125" style="2" customWidth="1"/>
    <col min="19" max="19" width="34" style="2" customWidth="1"/>
    <col min="20" max="20" width="25.7109375" style="2" customWidth="1"/>
    <col min="21" max="22" width="11.42578125" style="2"/>
    <col min="23" max="23" width="13" style="2" customWidth="1"/>
    <col min="24" max="24" width="11.42578125" style="2"/>
    <col min="25" max="25" width="11.42578125" style="4"/>
    <col min="26" max="27" width="30.5703125" style="2" customWidth="1"/>
    <col min="28" max="28" width="27.7109375" style="2" customWidth="1"/>
    <col min="29" max="29" width="11.42578125" style="4"/>
    <col min="30" max="30" width="15.42578125" style="2" customWidth="1"/>
    <col min="31" max="31" width="14.5703125" style="2" customWidth="1"/>
    <col min="32" max="32" width="15.7109375" style="2" customWidth="1"/>
    <col min="33" max="33" width="15.42578125" style="2" customWidth="1"/>
    <col min="34" max="34" width="16.140625" style="2" customWidth="1"/>
    <col min="35" max="35" width="15.28515625" style="2" customWidth="1"/>
    <col min="36" max="36" width="13.7109375" customWidth="1"/>
    <col min="37" max="37" width="13.85546875" customWidth="1"/>
    <col min="39" max="16384" width="11.42578125" style="2"/>
  </cols>
  <sheetData>
    <row r="1" spans="1:38" ht="45" x14ac:dyDescent="0.25">
      <c r="A1" s="4" t="s">
        <v>404</v>
      </c>
      <c r="B1" s="4" t="s">
        <v>405</v>
      </c>
      <c r="C1" s="5" t="s">
        <v>0</v>
      </c>
      <c r="D1" s="5" t="s">
        <v>1</v>
      </c>
      <c r="E1" s="5" t="s">
        <v>2</v>
      </c>
      <c r="F1" s="4" t="s">
        <v>417</v>
      </c>
      <c r="G1" s="4" t="s">
        <v>418</v>
      </c>
      <c r="H1" s="4" t="s">
        <v>419</v>
      </c>
      <c r="I1" s="4" t="s">
        <v>7</v>
      </c>
      <c r="J1" s="5" t="s">
        <v>8</v>
      </c>
      <c r="K1" s="4" t="s">
        <v>425</v>
      </c>
      <c r="L1" s="4" t="s">
        <v>426</v>
      </c>
      <c r="M1" s="4" t="s">
        <v>427</v>
      </c>
      <c r="N1" s="4" t="s">
        <v>428</v>
      </c>
      <c r="O1" s="5" t="s">
        <v>13</v>
      </c>
      <c r="P1" s="5" t="s">
        <v>14</v>
      </c>
      <c r="Q1" s="5" t="s">
        <v>15</v>
      </c>
      <c r="R1" s="5" t="s">
        <v>16</v>
      </c>
      <c r="S1" s="4" t="s">
        <v>17</v>
      </c>
      <c r="T1" s="4" t="s">
        <v>18</v>
      </c>
      <c r="U1" s="4" t="s">
        <v>19</v>
      </c>
      <c r="V1" s="4" t="s">
        <v>20</v>
      </c>
      <c r="W1" s="4" t="s">
        <v>21</v>
      </c>
      <c r="X1" s="4" t="s">
        <v>22</v>
      </c>
      <c r="Z1" s="5" t="s">
        <v>43</v>
      </c>
      <c r="AA1" s="4" t="s">
        <v>46</v>
      </c>
      <c r="AB1" s="4" t="s">
        <v>45</v>
      </c>
      <c r="AD1" s="4" t="s">
        <v>391</v>
      </c>
      <c r="AE1" s="4" t="s">
        <v>396</v>
      </c>
      <c r="AF1" s="4" t="s">
        <v>393</v>
      </c>
      <c r="AG1" s="4" t="s">
        <v>392</v>
      </c>
      <c r="AH1" s="4" t="s">
        <v>394</v>
      </c>
      <c r="AI1" s="4" t="s">
        <v>395</v>
      </c>
      <c r="AJ1" s="4" t="s">
        <v>398</v>
      </c>
      <c r="AK1" s="4" t="s">
        <v>397</v>
      </c>
    </row>
    <row r="2" spans="1:38" ht="90" x14ac:dyDescent="0.25">
      <c r="A2" s="2">
        <v>0</v>
      </c>
      <c r="B2" s="31" t="s">
        <v>399</v>
      </c>
      <c r="C2" s="1" t="s">
        <v>23</v>
      </c>
      <c r="D2" s="2" t="s">
        <v>24</v>
      </c>
      <c r="E2" s="2" t="s">
        <v>25</v>
      </c>
      <c r="F2" s="2" t="s">
        <v>26</v>
      </c>
      <c r="G2" s="2" t="s">
        <v>27</v>
      </c>
      <c r="H2" s="2" t="s">
        <v>431</v>
      </c>
      <c r="I2" s="2" t="s">
        <v>28</v>
      </c>
      <c r="J2" s="2" t="s">
        <v>29</v>
      </c>
      <c r="K2" s="2" t="s">
        <v>30</v>
      </c>
      <c r="L2" s="2" t="s">
        <v>31</v>
      </c>
      <c r="M2" s="2" t="s">
        <v>34</v>
      </c>
      <c r="N2" s="2" t="s">
        <v>35</v>
      </c>
      <c r="O2" s="2" t="s">
        <v>32</v>
      </c>
      <c r="P2" s="2" t="s">
        <v>33</v>
      </c>
      <c r="Q2" s="2" t="s">
        <v>36</v>
      </c>
      <c r="R2" s="2" t="s">
        <v>37</v>
      </c>
      <c r="S2" s="2" t="s">
        <v>38</v>
      </c>
      <c r="T2" s="3" t="s">
        <v>42</v>
      </c>
      <c r="U2" s="2" t="s">
        <v>537</v>
      </c>
      <c r="V2" s="2" t="s">
        <v>64</v>
      </c>
      <c r="W2" s="2" t="s">
        <v>41</v>
      </c>
      <c r="X2" s="2" t="s">
        <v>41</v>
      </c>
      <c r="Z2" s="2">
        <v>5</v>
      </c>
      <c r="AA2" s="2" t="s">
        <v>47</v>
      </c>
      <c r="AB2" s="2" t="s">
        <v>48</v>
      </c>
      <c r="AD2" s="16">
        <v>6.0416666666666667E-2</v>
      </c>
      <c r="AE2" s="2">
        <v>27</v>
      </c>
      <c r="AF2" s="16">
        <v>0.16041666666666668</v>
      </c>
      <c r="AG2" s="16">
        <v>0.2298611111111111</v>
      </c>
      <c r="AH2" s="2">
        <v>21</v>
      </c>
      <c r="AI2" s="2">
        <v>0</v>
      </c>
      <c r="AJ2" s="2">
        <v>1</v>
      </c>
      <c r="AK2" s="2">
        <v>0</v>
      </c>
    </row>
    <row r="3" spans="1:38" ht="45" x14ac:dyDescent="0.25">
      <c r="A3" s="2">
        <v>0</v>
      </c>
      <c r="B3" s="31" t="s">
        <v>400</v>
      </c>
      <c r="C3" s="2" t="s">
        <v>49</v>
      </c>
      <c r="D3" s="2" t="s">
        <v>50</v>
      </c>
      <c r="E3" s="2" t="s">
        <v>51</v>
      </c>
      <c r="F3" s="2" t="s">
        <v>52</v>
      </c>
      <c r="G3" s="2" t="s">
        <v>53</v>
      </c>
      <c r="H3" s="2" t="s">
        <v>54</v>
      </c>
      <c r="I3" s="2" t="s">
        <v>55</v>
      </c>
      <c r="J3" s="2" t="s">
        <v>56</v>
      </c>
      <c r="K3" s="2" t="s">
        <v>57</v>
      </c>
      <c r="L3" s="2" t="s">
        <v>58</v>
      </c>
      <c r="M3" s="2" t="s">
        <v>57</v>
      </c>
      <c r="N3" s="2" t="s">
        <v>58</v>
      </c>
      <c r="O3" s="2" t="s">
        <v>59</v>
      </c>
      <c r="P3" s="2" t="s">
        <v>60</v>
      </c>
      <c r="Q3" s="2" t="s">
        <v>61</v>
      </c>
      <c r="R3" s="2" t="s">
        <v>62</v>
      </c>
      <c r="S3" s="2" t="s">
        <v>63</v>
      </c>
      <c r="T3" s="3" t="s">
        <v>42</v>
      </c>
      <c r="U3" s="2" t="s">
        <v>537</v>
      </c>
      <c r="V3" s="2" t="s">
        <v>64</v>
      </c>
      <c r="W3" s="2" t="s">
        <v>65</v>
      </c>
      <c r="X3" s="2" t="s">
        <v>66</v>
      </c>
      <c r="Z3" s="2">
        <v>1</v>
      </c>
      <c r="AA3" s="2" t="s">
        <v>67</v>
      </c>
      <c r="AB3" s="2" t="s">
        <v>68</v>
      </c>
      <c r="AD3" s="16">
        <v>5.6250000000000001E-2</v>
      </c>
      <c r="AE3" s="2">
        <v>36</v>
      </c>
      <c r="AF3" s="16">
        <v>0.14583333333333334</v>
      </c>
      <c r="AG3" s="16">
        <v>0.21527777777777779</v>
      </c>
      <c r="AH3" s="2">
        <v>8</v>
      </c>
      <c r="AI3" s="2">
        <v>23</v>
      </c>
      <c r="AJ3" s="2">
        <v>1</v>
      </c>
      <c r="AK3" s="2">
        <v>7</v>
      </c>
    </row>
    <row r="4" spans="1:38" ht="75" x14ac:dyDescent="0.25">
      <c r="A4" s="2">
        <v>0</v>
      </c>
      <c r="B4" s="31" t="s">
        <v>401</v>
      </c>
      <c r="C4" s="2" t="s">
        <v>95</v>
      </c>
      <c r="D4" s="2" t="s">
        <v>125</v>
      </c>
      <c r="E4" s="2" t="s">
        <v>126</v>
      </c>
      <c r="F4" s="2" t="s">
        <v>127</v>
      </c>
      <c r="G4" s="2" t="s">
        <v>128</v>
      </c>
      <c r="H4" s="2" t="s">
        <v>129</v>
      </c>
      <c r="I4" s="3" t="s">
        <v>42</v>
      </c>
      <c r="J4" s="2" t="s">
        <v>130</v>
      </c>
      <c r="K4" s="2" t="s">
        <v>131</v>
      </c>
      <c r="L4" s="3" t="s">
        <v>42</v>
      </c>
      <c r="M4" s="2" t="s">
        <v>132</v>
      </c>
      <c r="N4" s="2" t="s">
        <v>133</v>
      </c>
      <c r="O4" s="2" t="s">
        <v>134</v>
      </c>
      <c r="P4" s="2" t="s">
        <v>135</v>
      </c>
      <c r="Q4" s="2" t="s">
        <v>136</v>
      </c>
      <c r="R4" s="2" t="s">
        <v>137</v>
      </c>
      <c r="S4" s="3" t="s">
        <v>42</v>
      </c>
      <c r="T4" s="3" t="s">
        <v>42</v>
      </c>
      <c r="U4" s="2" t="s">
        <v>538</v>
      </c>
      <c r="V4" s="2" t="s">
        <v>139</v>
      </c>
      <c r="W4" s="2" t="s">
        <v>102</v>
      </c>
      <c r="X4" s="2" t="s">
        <v>84</v>
      </c>
      <c r="Z4" s="2">
        <v>6</v>
      </c>
      <c r="AA4" s="2" t="s">
        <v>140</v>
      </c>
      <c r="AB4" s="2" t="s">
        <v>141</v>
      </c>
      <c r="AD4" s="16">
        <v>5.4166666666666669E-2</v>
      </c>
      <c r="AE4" s="2">
        <v>17</v>
      </c>
      <c r="AF4" s="16">
        <v>0.14652777777777778</v>
      </c>
      <c r="AG4" s="16">
        <v>0.21597222222222223</v>
      </c>
      <c r="AH4" s="2">
        <v>5</v>
      </c>
      <c r="AI4" s="2">
        <v>4</v>
      </c>
      <c r="AJ4" s="2">
        <v>0</v>
      </c>
      <c r="AK4" s="2">
        <v>12</v>
      </c>
    </row>
    <row r="5" spans="1:38" ht="90" x14ac:dyDescent="0.25">
      <c r="A5" s="2">
        <v>0</v>
      </c>
      <c r="B5" s="31" t="s">
        <v>402</v>
      </c>
      <c r="C5" s="2" t="s">
        <v>23</v>
      </c>
      <c r="D5" s="2" t="s">
        <v>177</v>
      </c>
      <c r="E5" s="2" t="s">
        <v>178</v>
      </c>
      <c r="F5" s="2" t="s">
        <v>179</v>
      </c>
      <c r="G5" s="2" t="s">
        <v>180</v>
      </c>
      <c r="H5" s="2" t="s">
        <v>181</v>
      </c>
      <c r="I5" s="2" t="s">
        <v>182</v>
      </c>
      <c r="J5" s="2" t="s">
        <v>183</v>
      </c>
      <c r="K5" s="2" t="s">
        <v>184</v>
      </c>
      <c r="L5" s="2" t="s">
        <v>185</v>
      </c>
      <c r="M5" s="2" t="s">
        <v>186</v>
      </c>
      <c r="N5" s="3" t="s">
        <v>42</v>
      </c>
      <c r="O5" s="2" t="s">
        <v>187</v>
      </c>
      <c r="P5" s="2" t="s">
        <v>188</v>
      </c>
      <c r="Q5" s="2" t="s">
        <v>189</v>
      </c>
      <c r="R5" s="2" t="s">
        <v>189</v>
      </c>
      <c r="S5" s="2" t="s">
        <v>190</v>
      </c>
      <c r="T5" s="2" t="s">
        <v>191</v>
      </c>
      <c r="U5" s="2" t="s">
        <v>537</v>
      </c>
      <c r="V5" s="2" t="s">
        <v>64</v>
      </c>
      <c r="W5" s="2" t="s">
        <v>41</v>
      </c>
      <c r="X5" s="2" t="s">
        <v>192</v>
      </c>
      <c r="Z5" s="2">
        <v>5</v>
      </c>
      <c r="AA5" s="2" t="s">
        <v>193</v>
      </c>
      <c r="AB5" s="2" t="s">
        <v>194</v>
      </c>
      <c r="AD5" s="16">
        <v>0.12083333333333333</v>
      </c>
      <c r="AE5" s="2">
        <v>2</v>
      </c>
      <c r="AF5" s="16">
        <v>0.16180555555555556</v>
      </c>
      <c r="AG5" s="16">
        <v>0.23125000000000001</v>
      </c>
      <c r="AH5" s="2">
        <v>21</v>
      </c>
      <c r="AI5" s="2">
        <v>1</v>
      </c>
      <c r="AJ5" s="2">
        <v>8</v>
      </c>
      <c r="AK5" s="2">
        <v>0</v>
      </c>
    </row>
    <row r="6" spans="1:38" ht="120" x14ac:dyDescent="0.25">
      <c r="A6" s="2">
        <v>0</v>
      </c>
      <c r="B6" s="31" t="s">
        <v>403</v>
      </c>
      <c r="C6" s="2" t="s">
        <v>95</v>
      </c>
      <c r="D6" s="2" t="s">
        <v>142</v>
      </c>
      <c r="E6" s="2" t="s">
        <v>143</v>
      </c>
      <c r="F6" s="2" t="s">
        <v>144</v>
      </c>
      <c r="G6" s="2" t="s">
        <v>145</v>
      </c>
      <c r="H6" s="2" t="s">
        <v>146</v>
      </c>
      <c r="I6" s="2" t="s">
        <v>147</v>
      </c>
      <c r="J6" s="2" t="s">
        <v>148</v>
      </c>
      <c r="K6" s="2" t="s">
        <v>149</v>
      </c>
      <c r="L6" s="2" t="s">
        <v>150</v>
      </c>
      <c r="M6" s="2" t="s">
        <v>151</v>
      </c>
      <c r="N6" s="3" t="s">
        <v>42</v>
      </c>
      <c r="O6" s="2" t="s">
        <v>155</v>
      </c>
      <c r="P6" s="2" t="s">
        <v>156</v>
      </c>
      <c r="Q6" s="3" t="s">
        <v>42</v>
      </c>
      <c r="R6" s="3" t="s">
        <v>42</v>
      </c>
      <c r="S6" s="2" t="s">
        <v>152</v>
      </c>
      <c r="T6" s="2" t="s">
        <v>153</v>
      </c>
      <c r="U6" s="2" t="s">
        <v>537</v>
      </c>
      <c r="V6" s="2" t="s">
        <v>64</v>
      </c>
      <c r="W6" s="2" t="s">
        <v>41</v>
      </c>
      <c r="X6" s="2" t="s">
        <v>41</v>
      </c>
      <c r="Z6" s="2">
        <v>6</v>
      </c>
      <c r="AA6" s="2" t="s">
        <v>154</v>
      </c>
      <c r="AB6" s="2" t="s">
        <v>157</v>
      </c>
      <c r="AD6" s="16">
        <v>7.4999999999999997E-2</v>
      </c>
      <c r="AE6" s="2">
        <v>12</v>
      </c>
      <c r="AF6" s="16">
        <v>0.1388888888888889</v>
      </c>
      <c r="AG6" s="16">
        <v>0.20833333333333334</v>
      </c>
      <c r="AH6" s="2">
        <v>12</v>
      </c>
      <c r="AI6" s="2">
        <v>2</v>
      </c>
      <c r="AJ6" s="2">
        <v>0</v>
      </c>
      <c r="AK6" s="2">
        <v>7</v>
      </c>
    </row>
    <row r="7" spans="1:38" s="11" customFormat="1" x14ac:dyDescent="0.25">
      <c r="AJ7" s="41"/>
      <c r="AK7" s="41"/>
      <c r="AL7" s="41"/>
    </row>
    <row r="8" spans="1:38" ht="90" x14ac:dyDescent="0.25">
      <c r="A8" s="2">
        <v>2</v>
      </c>
      <c r="B8" s="31" t="s">
        <v>406</v>
      </c>
      <c r="C8" s="2" t="s">
        <v>95</v>
      </c>
      <c r="D8" s="2" t="s">
        <v>214</v>
      </c>
      <c r="E8" s="3" t="s">
        <v>42</v>
      </c>
      <c r="F8" s="2" t="s">
        <v>215</v>
      </c>
      <c r="G8" s="2" t="s">
        <v>216</v>
      </c>
      <c r="H8" s="2" t="s">
        <v>217</v>
      </c>
      <c r="I8" s="2" t="s">
        <v>218</v>
      </c>
      <c r="J8" s="2" t="s">
        <v>219</v>
      </c>
      <c r="K8" s="3" t="s">
        <v>42</v>
      </c>
      <c r="L8" s="2" t="s">
        <v>220</v>
      </c>
      <c r="M8" s="3" t="s">
        <v>42</v>
      </c>
      <c r="N8" s="2" t="s">
        <v>221</v>
      </c>
      <c r="O8" s="2" t="s">
        <v>222</v>
      </c>
      <c r="P8" s="2" t="s">
        <v>223</v>
      </c>
      <c r="Q8" s="2" t="s">
        <v>224</v>
      </c>
      <c r="R8" s="2" t="s">
        <v>225</v>
      </c>
      <c r="S8" s="2" t="s">
        <v>226</v>
      </c>
      <c r="T8" s="2" t="s">
        <v>227</v>
      </c>
      <c r="U8" s="2" t="s">
        <v>537</v>
      </c>
      <c r="V8" s="2" t="s">
        <v>139</v>
      </c>
      <c r="W8" s="2" t="s">
        <v>66</v>
      </c>
      <c r="X8" s="2" t="s">
        <v>228</v>
      </c>
      <c r="Z8" s="2">
        <v>2</v>
      </c>
      <c r="AA8" s="2" t="s">
        <v>229</v>
      </c>
      <c r="AB8" s="2" t="s">
        <v>230</v>
      </c>
      <c r="AD8" s="16">
        <v>4.1666666666666664E-2</v>
      </c>
      <c r="AE8" s="2">
        <v>18</v>
      </c>
      <c r="AF8" s="16">
        <v>0.14305555555555555</v>
      </c>
      <c r="AG8" s="16">
        <v>0.21249999999999999</v>
      </c>
      <c r="AH8" s="2">
        <v>5</v>
      </c>
      <c r="AI8" s="2">
        <v>10</v>
      </c>
      <c r="AJ8" s="2">
        <v>0</v>
      </c>
      <c r="AK8" s="2">
        <v>6</v>
      </c>
    </row>
    <row r="9" spans="1:38" ht="60" x14ac:dyDescent="0.25">
      <c r="A9" s="2">
        <v>2</v>
      </c>
      <c r="B9" s="31" t="s">
        <v>407</v>
      </c>
      <c r="C9" s="2" t="s">
        <v>249</v>
      </c>
      <c r="D9" s="2" t="s">
        <v>250</v>
      </c>
      <c r="E9" s="2" t="s">
        <v>251</v>
      </c>
      <c r="F9" s="2" t="s">
        <v>252</v>
      </c>
      <c r="G9" s="2" t="s">
        <v>253</v>
      </c>
      <c r="H9" s="2" t="s">
        <v>254</v>
      </c>
      <c r="I9" s="2" t="s">
        <v>255</v>
      </c>
      <c r="J9" s="2" t="s">
        <v>256</v>
      </c>
      <c r="K9" s="2" t="s">
        <v>257</v>
      </c>
      <c r="L9" s="2" t="s">
        <v>258</v>
      </c>
      <c r="M9" s="3" t="s">
        <v>42</v>
      </c>
      <c r="N9" s="3" t="s">
        <v>42</v>
      </c>
      <c r="O9" s="2" t="s">
        <v>259</v>
      </c>
      <c r="P9" s="2" t="s">
        <v>261</v>
      </c>
      <c r="Q9" s="2" t="s">
        <v>260</v>
      </c>
      <c r="R9" s="2" t="s">
        <v>262</v>
      </c>
      <c r="S9" s="2" t="s">
        <v>263</v>
      </c>
      <c r="T9" s="3" t="s">
        <v>42</v>
      </c>
      <c r="U9" s="2" t="s">
        <v>537</v>
      </c>
      <c r="V9" s="2" t="s">
        <v>64</v>
      </c>
      <c r="W9" s="2" t="s">
        <v>41</v>
      </c>
      <c r="X9" s="2" t="s">
        <v>66</v>
      </c>
      <c r="Z9" s="2">
        <v>6</v>
      </c>
      <c r="AA9" s="2" t="s">
        <v>264</v>
      </c>
      <c r="AB9" s="3" t="s">
        <v>42</v>
      </c>
      <c r="AD9" s="16">
        <v>4.583333333333333E-2</v>
      </c>
      <c r="AE9" s="2">
        <v>25</v>
      </c>
      <c r="AF9" s="16">
        <v>0.1423611111111111</v>
      </c>
      <c r="AG9" s="16">
        <v>0.21180555555555555</v>
      </c>
      <c r="AH9" s="2">
        <v>9</v>
      </c>
      <c r="AI9" s="2">
        <v>4</v>
      </c>
      <c r="AJ9" s="2">
        <v>0</v>
      </c>
      <c r="AK9" s="2">
        <v>8</v>
      </c>
    </row>
    <row r="10" spans="1:38" ht="105" x14ac:dyDescent="0.25">
      <c r="A10" s="2">
        <v>2</v>
      </c>
      <c r="B10" s="31" t="s">
        <v>408</v>
      </c>
      <c r="C10" s="2" t="s">
        <v>95</v>
      </c>
      <c r="D10" s="2" t="s">
        <v>321</v>
      </c>
      <c r="E10" s="2" t="s">
        <v>305</v>
      </c>
      <c r="F10" s="2" t="s">
        <v>306</v>
      </c>
      <c r="G10" s="2" t="s">
        <v>307</v>
      </c>
      <c r="H10" s="2" t="s">
        <v>308</v>
      </c>
      <c r="I10" s="2" t="s">
        <v>309</v>
      </c>
      <c r="J10" s="2" t="s">
        <v>310</v>
      </c>
      <c r="K10" s="2" t="s">
        <v>311</v>
      </c>
      <c r="L10" s="3" t="s">
        <v>42</v>
      </c>
      <c r="M10" s="2" t="s">
        <v>312</v>
      </c>
      <c r="N10" s="2" t="s">
        <v>313</v>
      </c>
      <c r="O10" s="2" t="s">
        <v>314</v>
      </c>
      <c r="P10" s="2" t="s">
        <v>315</v>
      </c>
      <c r="Q10" s="2" t="s">
        <v>316</v>
      </c>
      <c r="R10" s="2" t="s">
        <v>317</v>
      </c>
      <c r="S10" s="2" t="s">
        <v>318</v>
      </c>
      <c r="T10" s="3" t="s">
        <v>42</v>
      </c>
      <c r="U10" s="2" t="s">
        <v>537</v>
      </c>
      <c r="V10" s="2" t="s">
        <v>139</v>
      </c>
      <c r="W10" s="2" t="s">
        <v>41</v>
      </c>
      <c r="X10" s="2" t="s">
        <v>228</v>
      </c>
      <c r="Z10" s="2">
        <v>6</v>
      </c>
      <c r="AA10" s="2" t="s">
        <v>319</v>
      </c>
      <c r="AB10" s="2" t="s">
        <v>320</v>
      </c>
      <c r="AD10" s="16">
        <v>3.888888888888889E-2</v>
      </c>
      <c r="AE10" s="2">
        <v>45</v>
      </c>
      <c r="AF10" s="16">
        <v>0.14097222222222222</v>
      </c>
      <c r="AG10" s="16">
        <v>0.21041666666666667</v>
      </c>
      <c r="AH10" s="2">
        <v>21</v>
      </c>
      <c r="AI10" s="2">
        <v>0</v>
      </c>
      <c r="AJ10" s="2">
        <v>1</v>
      </c>
      <c r="AK10" s="2">
        <v>0</v>
      </c>
    </row>
    <row r="11" spans="1:38" ht="135" x14ac:dyDescent="0.25">
      <c r="A11" s="2">
        <v>2</v>
      </c>
      <c r="B11" s="31" t="s">
        <v>409</v>
      </c>
      <c r="C11" s="2" t="s">
        <v>95</v>
      </c>
      <c r="D11" s="2" t="s">
        <v>322</v>
      </c>
      <c r="E11" s="13" t="s">
        <v>42</v>
      </c>
      <c r="F11" s="2" t="s">
        <v>323</v>
      </c>
      <c r="G11" s="2" t="s">
        <v>324</v>
      </c>
      <c r="H11" s="2" t="s">
        <v>325</v>
      </c>
      <c r="I11" s="2" t="s">
        <v>326</v>
      </c>
      <c r="J11" s="2" t="s">
        <v>327</v>
      </c>
      <c r="K11" s="2" t="s">
        <v>328</v>
      </c>
      <c r="L11" s="2" t="s">
        <v>329</v>
      </c>
      <c r="M11" s="2" t="s">
        <v>330</v>
      </c>
      <c r="N11" s="2" t="s">
        <v>331</v>
      </c>
      <c r="O11" s="2" t="s">
        <v>332</v>
      </c>
      <c r="P11" s="2" t="s">
        <v>333</v>
      </c>
      <c r="Q11" s="2" t="s">
        <v>334</v>
      </c>
      <c r="R11" s="2" t="s">
        <v>335</v>
      </c>
      <c r="S11" s="2" t="s">
        <v>336</v>
      </c>
      <c r="T11" s="2" t="s">
        <v>337</v>
      </c>
      <c r="U11" s="2" t="s">
        <v>536</v>
      </c>
      <c r="V11" s="2" t="s">
        <v>64</v>
      </c>
      <c r="W11" s="2" t="s">
        <v>65</v>
      </c>
      <c r="X11" s="2" t="s">
        <v>66</v>
      </c>
      <c r="Z11" s="2">
        <v>6</v>
      </c>
      <c r="AA11" s="2" t="s">
        <v>339</v>
      </c>
      <c r="AB11" s="2" t="s">
        <v>340</v>
      </c>
      <c r="AD11" s="16">
        <v>4.3055555555555555E-2</v>
      </c>
      <c r="AE11" s="2">
        <v>28</v>
      </c>
      <c r="AF11" s="16">
        <v>0.14097222222222222</v>
      </c>
      <c r="AG11" s="16">
        <v>0.21041666666666667</v>
      </c>
      <c r="AH11" s="2">
        <v>21</v>
      </c>
      <c r="AI11" s="2">
        <v>0</v>
      </c>
      <c r="AJ11" s="2">
        <v>1</v>
      </c>
      <c r="AK11" s="2">
        <v>0</v>
      </c>
    </row>
    <row r="12" spans="1:38" ht="75" x14ac:dyDescent="0.25">
      <c r="A12" s="2">
        <v>2</v>
      </c>
      <c r="B12" s="31" t="s">
        <v>410</v>
      </c>
      <c r="C12" s="2" t="s">
        <v>95</v>
      </c>
      <c r="D12" s="2" t="s">
        <v>356</v>
      </c>
      <c r="E12" s="2" t="s">
        <v>357</v>
      </c>
      <c r="F12" s="2" t="s">
        <v>358</v>
      </c>
      <c r="G12" s="2" t="s">
        <v>359</v>
      </c>
      <c r="H12" s="2" t="s">
        <v>360</v>
      </c>
      <c r="I12" s="2" t="s">
        <v>361</v>
      </c>
      <c r="J12" s="2" t="s">
        <v>362</v>
      </c>
      <c r="K12" s="2" t="s">
        <v>363</v>
      </c>
      <c r="L12" s="2" t="s">
        <v>364</v>
      </c>
      <c r="M12" s="2" t="s">
        <v>365</v>
      </c>
      <c r="N12" s="2" t="s">
        <v>366</v>
      </c>
      <c r="O12" s="2" t="s">
        <v>367</v>
      </c>
      <c r="P12" s="2" t="s">
        <v>368</v>
      </c>
      <c r="Q12" s="2" t="s">
        <v>61</v>
      </c>
      <c r="R12" s="2" t="s">
        <v>369</v>
      </c>
      <c r="S12" s="2" t="s">
        <v>370</v>
      </c>
      <c r="T12" s="2" t="s">
        <v>371</v>
      </c>
      <c r="U12" s="2" t="s">
        <v>536</v>
      </c>
      <c r="V12" s="2" t="s">
        <v>64</v>
      </c>
      <c r="W12" s="2" t="s">
        <v>41</v>
      </c>
      <c r="X12" s="2" t="s">
        <v>66</v>
      </c>
      <c r="Z12" s="2">
        <v>5</v>
      </c>
      <c r="AA12" s="2" t="s">
        <v>372</v>
      </c>
      <c r="AB12" s="2" t="s">
        <v>373</v>
      </c>
      <c r="AD12" s="16">
        <v>4.4444444444444446E-2</v>
      </c>
      <c r="AE12" s="2">
        <v>21</v>
      </c>
      <c r="AF12" s="16">
        <v>0.1451388888888889</v>
      </c>
      <c r="AG12" s="16">
        <v>0.21458333333333332</v>
      </c>
      <c r="AH12" s="2">
        <v>20</v>
      </c>
      <c r="AI12" s="2">
        <v>0</v>
      </c>
      <c r="AJ12" s="2">
        <v>0</v>
      </c>
      <c r="AK12" s="2">
        <v>1</v>
      </c>
    </row>
    <row r="13" spans="1:38" ht="45" x14ac:dyDescent="0.25">
      <c r="A13" s="2">
        <v>2</v>
      </c>
      <c r="B13" s="31" t="s">
        <v>502</v>
      </c>
      <c r="C13" s="2" t="s">
        <v>95</v>
      </c>
      <c r="D13" s="2" t="s">
        <v>468</v>
      </c>
      <c r="E13" s="2" t="s">
        <v>469</v>
      </c>
      <c r="F13" s="2" t="s">
        <v>470</v>
      </c>
      <c r="G13" s="13" t="s">
        <v>42</v>
      </c>
      <c r="H13" s="2" t="s">
        <v>471</v>
      </c>
      <c r="I13" s="13" t="s">
        <v>42</v>
      </c>
      <c r="J13" s="2" t="s">
        <v>472</v>
      </c>
      <c r="K13" s="2" t="s">
        <v>473</v>
      </c>
      <c r="L13" s="13" t="s">
        <v>42</v>
      </c>
      <c r="M13" s="2" t="s">
        <v>474</v>
      </c>
      <c r="N13" s="2" t="s">
        <v>475</v>
      </c>
      <c r="O13" s="2" t="s">
        <v>476</v>
      </c>
      <c r="P13" s="2" t="s">
        <v>477</v>
      </c>
      <c r="Q13" s="2" t="s">
        <v>478</v>
      </c>
      <c r="R13" s="2" t="s">
        <v>479</v>
      </c>
      <c r="S13" s="2" t="s">
        <v>480</v>
      </c>
      <c r="T13" s="13" t="s">
        <v>42</v>
      </c>
      <c r="U13" s="2" t="s">
        <v>273</v>
      </c>
      <c r="V13" s="2" t="s">
        <v>139</v>
      </c>
      <c r="W13" s="2" t="s">
        <v>192</v>
      </c>
      <c r="X13" s="2" t="s">
        <v>102</v>
      </c>
      <c r="Z13" s="2">
        <v>5</v>
      </c>
      <c r="AA13" s="2" t="s">
        <v>481</v>
      </c>
      <c r="AB13" s="2" t="s">
        <v>482</v>
      </c>
      <c r="AD13" s="16">
        <v>7.7777777777777779E-2</v>
      </c>
      <c r="AE13" s="2">
        <v>11</v>
      </c>
      <c r="AF13" s="16">
        <v>0.17916666666666667</v>
      </c>
      <c r="AG13" s="16">
        <v>0.24861111111111112</v>
      </c>
      <c r="AH13" s="2">
        <v>12</v>
      </c>
      <c r="AI13" s="2">
        <v>0</v>
      </c>
      <c r="AJ13" s="2">
        <v>0</v>
      </c>
      <c r="AK13" s="2">
        <v>9</v>
      </c>
    </row>
    <row r="14" spans="1:38" ht="195" x14ac:dyDescent="0.25">
      <c r="A14" s="2">
        <v>2</v>
      </c>
      <c r="B14" s="31" t="s">
        <v>503</v>
      </c>
      <c r="C14" s="2" t="s">
        <v>95</v>
      </c>
      <c r="D14" s="2" t="s">
        <v>483</v>
      </c>
      <c r="E14" s="2" t="s">
        <v>484</v>
      </c>
      <c r="F14" s="2" t="s">
        <v>485</v>
      </c>
      <c r="G14" s="2" t="s">
        <v>486</v>
      </c>
      <c r="H14" s="2" t="s">
        <v>487</v>
      </c>
      <c r="I14" s="2" t="s">
        <v>488</v>
      </c>
      <c r="J14" s="2" t="s">
        <v>489</v>
      </c>
      <c r="K14" s="2" t="s">
        <v>490</v>
      </c>
      <c r="L14" s="2" t="s">
        <v>491</v>
      </c>
      <c r="M14" s="2" t="s">
        <v>492</v>
      </c>
      <c r="N14" s="2" t="s">
        <v>493</v>
      </c>
      <c r="O14" s="2" t="s">
        <v>494</v>
      </c>
      <c r="P14" s="2" t="s">
        <v>495</v>
      </c>
      <c r="Q14" s="2" t="s">
        <v>496</v>
      </c>
      <c r="R14" s="2" t="s">
        <v>497</v>
      </c>
      <c r="S14" s="2" t="s">
        <v>498</v>
      </c>
      <c r="T14" s="2" t="s">
        <v>499</v>
      </c>
      <c r="U14" s="2" t="s">
        <v>537</v>
      </c>
      <c r="V14" s="2" t="s">
        <v>139</v>
      </c>
      <c r="W14" s="2" t="s">
        <v>83</v>
      </c>
      <c r="X14" s="2" t="s">
        <v>192</v>
      </c>
      <c r="Z14" s="2">
        <v>6</v>
      </c>
      <c r="AA14" s="2" t="s">
        <v>501</v>
      </c>
      <c r="AB14" s="2" t="s">
        <v>500</v>
      </c>
      <c r="AD14" s="16">
        <v>4.0972222222222222E-2</v>
      </c>
      <c r="AE14" s="2">
        <v>15</v>
      </c>
      <c r="AF14" s="16">
        <v>0.14027777777777778</v>
      </c>
      <c r="AG14" s="16">
        <v>0.20972222222222223</v>
      </c>
      <c r="AH14" s="2">
        <v>13</v>
      </c>
      <c r="AI14" s="2">
        <v>7</v>
      </c>
      <c r="AJ14" s="2">
        <v>0</v>
      </c>
      <c r="AK14" s="2">
        <v>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456B3-43BB-4219-BF17-942926C862F9}">
  <dimension ref="A1:AK12"/>
  <sheetViews>
    <sheetView topLeftCell="I8" workbookViewId="0">
      <selection activeCell="L13" sqref="L13"/>
    </sheetView>
  </sheetViews>
  <sheetFormatPr baseColWidth="10" defaultRowHeight="15" x14ac:dyDescent="0.25"/>
  <cols>
    <col min="1" max="1" width="11.42578125" style="6"/>
    <col min="2" max="2" width="13.140625" style="9" customWidth="1"/>
    <col min="3" max="3" width="36.5703125" style="6" customWidth="1"/>
    <col min="4" max="4" width="28.140625" style="6" customWidth="1"/>
    <col min="5" max="5" width="34.85546875" style="6" customWidth="1"/>
    <col min="6" max="6" width="25.5703125" style="6" customWidth="1"/>
    <col min="7" max="7" width="26.7109375" style="6" customWidth="1"/>
    <col min="8" max="9" width="28.140625" style="6" customWidth="1"/>
    <col min="10" max="10" width="29.28515625" style="6" customWidth="1"/>
    <col min="11" max="11" width="31" style="6" customWidth="1"/>
    <col min="12" max="13" width="11.42578125" style="6"/>
    <col min="14" max="14" width="13.140625" style="6" customWidth="1"/>
    <col min="15" max="16" width="11.85546875" style="6" customWidth="1"/>
    <col min="17" max="17" width="31" style="2" customWidth="1"/>
    <col min="18" max="18" width="31" style="6" customWidth="1"/>
    <col min="19" max="19" width="31.42578125" style="6" customWidth="1"/>
    <col min="20" max="20" width="28.42578125" style="6" customWidth="1"/>
    <col min="21" max="21" width="32.28515625" style="6" customWidth="1"/>
    <col min="22" max="22" width="26.140625" style="6" customWidth="1"/>
    <col min="23" max="23" width="23" style="6" customWidth="1"/>
    <col min="24" max="24" width="26" style="6" customWidth="1"/>
    <col min="25" max="25" width="24.28515625" style="6" customWidth="1"/>
    <col min="26" max="26" width="30.85546875" style="6" customWidth="1"/>
    <col min="27" max="28" width="29.5703125" style="6" customWidth="1"/>
    <col min="29" max="29" width="11.42578125" style="6"/>
    <col min="30" max="30" width="15.42578125" style="2" customWidth="1"/>
    <col min="31" max="31" width="14.5703125" style="2" customWidth="1"/>
    <col min="32" max="32" width="15.7109375" style="2" customWidth="1"/>
    <col min="33" max="33" width="15.42578125" style="2" customWidth="1"/>
    <col min="34" max="34" width="16.140625" style="2" customWidth="1"/>
    <col min="35" max="35" width="15.28515625" style="2" customWidth="1"/>
    <col min="36" max="36" width="13.7109375" customWidth="1"/>
    <col min="37" max="37" width="13.85546875" customWidth="1"/>
    <col min="38" max="16384" width="11.42578125" style="6"/>
  </cols>
  <sheetData>
    <row r="1" spans="1:37" s="4" customFormat="1" ht="46.5" customHeight="1" x14ac:dyDescent="0.25">
      <c r="A1" s="4" t="s">
        <v>404</v>
      </c>
      <c r="B1" s="8" t="s">
        <v>405</v>
      </c>
      <c r="C1" s="5" t="s">
        <v>0</v>
      </c>
      <c r="D1" s="5" t="s">
        <v>1</v>
      </c>
      <c r="E1" s="5" t="s">
        <v>2</v>
      </c>
      <c r="F1" s="4" t="s">
        <v>4</v>
      </c>
      <c r="G1" s="4" t="s">
        <v>5</v>
      </c>
      <c r="H1" s="4" t="s">
        <v>7</v>
      </c>
      <c r="I1" s="5" t="s">
        <v>8</v>
      </c>
      <c r="J1" s="4" t="s">
        <v>72</v>
      </c>
      <c r="K1" s="4" t="s">
        <v>71</v>
      </c>
      <c r="L1" s="4" t="s">
        <v>19</v>
      </c>
      <c r="M1" s="4" t="s">
        <v>20</v>
      </c>
      <c r="N1" s="4" t="s">
        <v>21</v>
      </c>
      <c r="O1" s="4" t="s">
        <v>22</v>
      </c>
      <c r="P1" s="4" t="s">
        <v>416</v>
      </c>
      <c r="Q1" s="5" t="s">
        <v>43</v>
      </c>
      <c r="R1" s="4" t="s">
        <v>46</v>
      </c>
      <c r="S1" s="4" t="s">
        <v>45</v>
      </c>
      <c r="T1" s="5" t="s">
        <v>73</v>
      </c>
      <c r="U1" s="4" t="s">
        <v>10</v>
      </c>
      <c r="V1" s="4" t="s">
        <v>11</v>
      </c>
      <c r="W1" s="4" t="s">
        <v>10</v>
      </c>
      <c r="X1" s="4" t="s">
        <v>11</v>
      </c>
      <c r="Y1" s="5" t="s">
        <v>14</v>
      </c>
      <c r="Z1" s="5" t="s">
        <v>15</v>
      </c>
      <c r="AA1" s="5" t="s">
        <v>16</v>
      </c>
      <c r="AB1" s="4" t="s">
        <v>17</v>
      </c>
      <c r="AC1" s="4" t="s">
        <v>416</v>
      </c>
      <c r="AD1" s="4" t="s">
        <v>391</v>
      </c>
      <c r="AE1" s="4" t="s">
        <v>396</v>
      </c>
      <c r="AF1" s="4" t="s">
        <v>393</v>
      </c>
      <c r="AG1" s="4" t="s">
        <v>392</v>
      </c>
      <c r="AH1" s="4" t="s">
        <v>394</v>
      </c>
      <c r="AI1" s="4" t="s">
        <v>395</v>
      </c>
      <c r="AJ1" s="4" t="s">
        <v>398</v>
      </c>
      <c r="AK1" s="4" t="s">
        <v>397</v>
      </c>
    </row>
    <row r="2" spans="1:37" ht="181.5" customHeight="1" x14ac:dyDescent="0.25">
      <c r="A2" s="6">
        <v>1</v>
      </c>
      <c r="B2" s="19" t="s">
        <v>420</v>
      </c>
      <c r="C2" s="6" t="s">
        <v>23</v>
      </c>
      <c r="D2" s="6" t="s">
        <v>74</v>
      </c>
      <c r="E2" s="6" t="s">
        <v>75</v>
      </c>
      <c r="F2" s="6" t="s">
        <v>76</v>
      </c>
      <c r="G2" s="6" t="s">
        <v>77</v>
      </c>
      <c r="H2" s="6" t="s">
        <v>78</v>
      </c>
      <c r="I2" s="6" t="s">
        <v>79</v>
      </c>
      <c r="J2" s="6" t="s">
        <v>80</v>
      </c>
      <c r="K2" s="6" t="s">
        <v>81</v>
      </c>
      <c r="L2" s="6" t="s">
        <v>537</v>
      </c>
      <c r="M2" s="6" t="s">
        <v>82</v>
      </c>
      <c r="N2" s="6" t="s">
        <v>83</v>
      </c>
      <c r="O2" s="6" t="s">
        <v>84</v>
      </c>
      <c r="Q2" s="2">
        <v>2</v>
      </c>
      <c r="R2" s="6" t="s">
        <v>85</v>
      </c>
      <c r="S2" s="6" t="s">
        <v>86</v>
      </c>
      <c r="T2" s="6" t="s">
        <v>87</v>
      </c>
      <c r="U2" s="6" t="s">
        <v>88</v>
      </c>
      <c r="V2" s="6" t="s">
        <v>89</v>
      </c>
      <c r="W2" s="3" t="s">
        <v>42</v>
      </c>
      <c r="X2" s="6" t="s">
        <v>90</v>
      </c>
      <c r="Y2" s="6" t="s">
        <v>91</v>
      </c>
      <c r="Z2" s="6" t="s">
        <v>92</v>
      </c>
      <c r="AA2" s="6" t="s">
        <v>93</v>
      </c>
      <c r="AB2" s="6" t="s">
        <v>94</v>
      </c>
      <c r="AD2" s="16">
        <v>0.11666666666666667</v>
      </c>
      <c r="AE2" s="2">
        <v>2</v>
      </c>
      <c r="AF2" s="16">
        <v>0.15833333333333333</v>
      </c>
      <c r="AG2" s="16">
        <v>0.22777777777777777</v>
      </c>
      <c r="AH2" s="2">
        <v>19</v>
      </c>
      <c r="AI2" s="2">
        <v>0</v>
      </c>
      <c r="AJ2" s="2">
        <v>1</v>
      </c>
      <c r="AK2" s="2">
        <v>2</v>
      </c>
    </row>
    <row r="3" spans="1:37" ht="105" x14ac:dyDescent="0.25">
      <c r="A3" s="6">
        <v>1</v>
      </c>
      <c r="B3" s="19" t="s">
        <v>421</v>
      </c>
      <c r="C3" s="6" t="s">
        <v>95</v>
      </c>
      <c r="D3" s="6" t="s">
        <v>96</v>
      </c>
      <c r="E3" s="6" t="s">
        <v>97</v>
      </c>
      <c r="F3" s="6" t="s">
        <v>98</v>
      </c>
      <c r="G3" s="6" t="s">
        <v>99</v>
      </c>
      <c r="H3" s="3" t="s">
        <v>42</v>
      </c>
      <c r="I3" s="6" t="s">
        <v>100</v>
      </c>
      <c r="J3" s="6" t="s">
        <v>101</v>
      </c>
      <c r="K3" s="3" t="s">
        <v>42</v>
      </c>
      <c r="L3" s="6" t="s">
        <v>537</v>
      </c>
      <c r="M3" s="6" t="s">
        <v>82</v>
      </c>
      <c r="N3" s="6" t="s">
        <v>83</v>
      </c>
      <c r="O3" s="6" t="s">
        <v>102</v>
      </c>
      <c r="Q3" s="2">
        <v>4</v>
      </c>
      <c r="R3" s="6" t="s">
        <v>103</v>
      </c>
      <c r="S3" s="6" t="s">
        <v>104</v>
      </c>
      <c r="T3" s="6" t="s">
        <v>105</v>
      </c>
      <c r="U3" s="6" t="s">
        <v>106</v>
      </c>
      <c r="V3" s="6" t="s">
        <v>107</v>
      </c>
      <c r="W3" s="3" t="s">
        <v>42</v>
      </c>
      <c r="X3" s="3" t="s">
        <v>42</v>
      </c>
      <c r="Y3" s="6" t="s">
        <v>108</v>
      </c>
      <c r="Z3" s="6" t="s">
        <v>109</v>
      </c>
      <c r="AA3" s="6" t="s">
        <v>110</v>
      </c>
      <c r="AB3" s="3" t="s">
        <v>42</v>
      </c>
      <c r="AD3" s="16">
        <v>4.027777777777778E-2</v>
      </c>
      <c r="AE3" s="2">
        <v>30</v>
      </c>
      <c r="AF3" s="16">
        <v>0.14166666666666666</v>
      </c>
      <c r="AG3" s="16">
        <v>0.21111111111111111</v>
      </c>
      <c r="AH3" s="2">
        <v>18</v>
      </c>
      <c r="AI3" s="2">
        <v>0</v>
      </c>
      <c r="AJ3" s="2">
        <v>0</v>
      </c>
      <c r="AK3" s="2">
        <v>3</v>
      </c>
    </row>
    <row r="4" spans="1:37" ht="60" x14ac:dyDescent="0.25">
      <c r="A4" s="6">
        <v>1</v>
      </c>
      <c r="B4" s="19" t="s">
        <v>422</v>
      </c>
      <c r="C4" s="6" t="s">
        <v>95</v>
      </c>
      <c r="D4" s="6" t="s">
        <v>111</v>
      </c>
      <c r="E4" s="6" t="s">
        <v>112</v>
      </c>
      <c r="F4" s="6" t="s">
        <v>113</v>
      </c>
      <c r="G4" s="6" t="s">
        <v>114</v>
      </c>
      <c r="H4" s="6" t="s">
        <v>115</v>
      </c>
      <c r="I4" s="6" t="s">
        <v>116</v>
      </c>
      <c r="J4" s="3" t="s">
        <v>42</v>
      </c>
      <c r="K4" s="3" t="s">
        <v>42</v>
      </c>
      <c r="L4" s="6" t="s">
        <v>535</v>
      </c>
      <c r="M4" s="6" t="s">
        <v>82</v>
      </c>
      <c r="N4" s="6" t="s">
        <v>83</v>
      </c>
      <c r="O4" s="6" t="s">
        <v>84</v>
      </c>
      <c r="Q4" s="2">
        <v>5</v>
      </c>
      <c r="R4" s="6" t="s">
        <v>118</v>
      </c>
      <c r="S4" s="3" t="s">
        <v>42</v>
      </c>
      <c r="T4" s="6" t="s">
        <v>119</v>
      </c>
      <c r="U4" s="6" t="s">
        <v>120</v>
      </c>
      <c r="W4" s="6" t="s">
        <v>121</v>
      </c>
      <c r="X4" s="6" t="s">
        <v>122</v>
      </c>
      <c r="Y4" s="6" t="s">
        <v>123</v>
      </c>
      <c r="Z4" s="6" t="s">
        <v>124</v>
      </c>
      <c r="AA4" s="6" t="s">
        <v>61</v>
      </c>
      <c r="AB4" s="3" t="s">
        <v>42</v>
      </c>
      <c r="AD4" s="16">
        <v>6.458333333333334E-2</v>
      </c>
      <c r="AE4" s="2">
        <v>25</v>
      </c>
      <c r="AF4" s="16">
        <v>0.16388888888888889</v>
      </c>
      <c r="AG4" s="16">
        <v>0.23333333333333334</v>
      </c>
      <c r="AH4" s="2">
        <v>21</v>
      </c>
      <c r="AI4" s="2">
        <v>0</v>
      </c>
      <c r="AJ4" s="2">
        <v>0</v>
      </c>
      <c r="AK4" s="2">
        <v>0</v>
      </c>
    </row>
    <row r="5" spans="1:37" ht="105" x14ac:dyDescent="0.25">
      <c r="A5" s="6">
        <v>1</v>
      </c>
      <c r="B5" s="19" t="s">
        <v>423</v>
      </c>
      <c r="C5" s="6" t="s">
        <v>95</v>
      </c>
      <c r="D5" s="6" t="s">
        <v>158</v>
      </c>
      <c r="E5" s="6" t="s">
        <v>159</v>
      </c>
      <c r="F5" s="6" t="s">
        <v>160</v>
      </c>
      <c r="G5" s="6" t="s">
        <v>161</v>
      </c>
      <c r="H5" s="6" t="s">
        <v>162</v>
      </c>
      <c r="I5" s="6" t="s">
        <v>163</v>
      </c>
      <c r="J5" s="6" t="s">
        <v>164</v>
      </c>
      <c r="K5" s="6" t="s">
        <v>165</v>
      </c>
      <c r="L5" s="6" t="s">
        <v>537</v>
      </c>
      <c r="M5" s="3" t="s">
        <v>42</v>
      </c>
      <c r="N5" s="6" t="s">
        <v>166</v>
      </c>
      <c r="O5" s="6" t="s">
        <v>83</v>
      </c>
      <c r="Q5" s="2">
        <v>6</v>
      </c>
      <c r="R5" s="6" t="s">
        <v>167</v>
      </c>
      <c r="S5" s="6" t="s">
        <v>168</v>
      </c>
      <c r="T5" s="6" t="s">
        <v>169</v>
      </c>
      <c r="U5" s="6" t="s">
        <v>170</v>
      </c>
      <c r="V5" s="6" t="s">
        <v>171</v>
      </c>
      <c r="W5" s="6" t="s">
        <v>172</v>
      </c>
      <c r="X5" s="3" t="s">
        <v>42</v>
      </c>
      <c r="Y5" s="6" t="s">
        <v>173</v>
      </c>
      <c r="Z5" s="6" t="s">
        <v>174</v>
      </c>
      <c r="AA5" s="6" t="s">
        <v>175</v>
      </c>
      <c r="AB5" s="6" t="s">
        <v>176</v>
      </c>
      <c r="AD5" s="17">
        <v>2.2222222222222223E-2</v>
      </c>
      <c r="AE5" s="18">
        <v>23</v>
      </c>
      <c r="AF5" s="17">
        <v>0.14027777777777778</v>
      </c>
      <c r="AG5" s="17">
        <v>0.20972222222222223</v>
      </c>
      <c r="AH5" s="18">
        <v>13</v>
      </c>
      <c r="AI5" s="18">
        <v>8</v>
      </c>
      <c r="AJ5" s="18">
        <v>0</v>
      </c>
      <c r="AK5" s="18">
        <v>0</v>
      </c>
    </row>
    <row r="6" spans="1:37" ht="105" x14ac:dyDescent="0.25">
      <c r="A6" s="6">
        <v>1</v>
      </c>
      <c r="B6" s="19" t="s">
        <v>424</v>
      </c>
      <c r="C6" s="6" t="s">
        <v>23</v>
      </c>
      <c r="D6" s="6" t="s">
        <v>195</v>
      </c>
      <c r="E6" s="6" t="s">
        <v>527</v>
      </c>
      <c r="F6" s="6" t="s">
        <v>197</v>
      </c>
      <c r="G6" s="6" t="s">
        <v>198</v>
      </c>
      <c r="H6" s="6" t="s">
        <v>199</v>
      </c>
      <c r="I6" s="6" t="s">
        <v>200</v>
      </c>
      <c r="J6" s="6" t="s">
        <v>201</v>
      </c>
      <c r="K6" s="6" t="s">
        <v>202</v>
      </c>
      <c r="L6" s="6" t="s">
        <v>537</v>
      </c>
      <c r="M6" s="6" t="s">
        <v>82</v>
      </c>
      <c r="N6" s="6" t="s">
        <v>166</v>
      </c>
      <c r="O6" s="6" t="s">
        <v>84</v>
      </c>
      <c r="Q6" s="2">
        <v>1</v>
      </c>
      <c r="R6" s="6" t="s">
        <v>203</v>
      </c>
      <c r="S6" s="6" t="s">
        <v>204</v>
      </c>
      <c r="T6" s="6" t="s">
        <v>205</v>
      </c>
      <c r="U6" s="6" t="s">
        <v>206</v>
      </c>
      <c r="V6" s="6" t="s">
        <v>207</v>
      </c>
      <c r="W6" s="6" t="s">
        <v>208</v>
      </c>
      <c r="X6" s="6" t="s">
        <v>209</v>
      </c>
      <c r="Y6" s="6" t="s">
        <v>210</v>
      </c>
      <c r="Z6" s="6" t="s">
        <v>211</v>
      </c>
      <c r="AA6" s="6" t="s">
        <v>212</v>
      </c>
      <c r="AB6" s="6" t="s">
        <v>213</v>
      </c>
      <c r="AD6" s="16">
        <v>7.013888888888889E-2</v>
      </c>
      <c r="AE6" s="2">
        <v>13</v>
      </c>
      <c r="AF6" s="16">
        <v>0.16597222222222222</v>
      </c>
      <c r="AG6" s="16">
        <v>0.23541666666666666</v>
      </c>
      <c r="AH6" s="2">
        <v>14</v>
      </c>
      <c r="AI6" s="2">
        <v>1</v>
      </c>
      <c r="AJ6" s="2">
        <v>0</v>
      </c>
      <c r="AK6" s="2">
        <v>7</v>
      </c>
    </row>
    <row r="7" spans="1:37" s="12" customFormat="1" x14ac:dyDescent="0.25">
      <c r="Q7" s="11"/>
      <c r="AD7" s="11"/>
      <c r="AE7" s="11"/>
      <c r="AF7" s="11"/>
      <c r="AG7" s="11"/>
      <c r="AH7" s="11"/>
      <c r="AI7" s="11"/>
      <c r="AJ7" s="11"/>
      <c r="AK7" s="11"/>
    </row>
    <row r="8" spans="1:37" ht="150" x14ac:dyDescent="0.25">
      <c r="A8" s="6">
        <v>3</v>
      </c>
      <c r="B8" s="19" t="s">
        <v>411</v>
      </c>
      <c r="C8" s="6" t="s">
        <v>23</v>
      </c>
      <c r="D8" s="6" t="s">
        <v>231</v>
      </c>
      <c r="E8" s="6" t="s">
        <v>232</v>
      </c>
      <c r="F8" s="6" t="s">
        <v>233</v>
      </c>
      <c r="G8" s="6" t="s">
        <v>234</v>
      </c>
      <c r="H8" s="6" t="s">
        <v>235</v>
      </c>
      <c r="I8" s="6" t="s">
        <v>236</v>
      </c>
      <c r="J8" s="6" t="s">
        <v>237</v>
      </c>
      <c r="K8" s="6" t="s">
        <v>238</v>
      </c>
      <c r="L8" s="6" t="s">
        <v>537</v>
      </c>
      <c r="M8" s="6" t="s">
        <v>40</v>
      </c>
      <c r="N8" s="6" t="s">
        <v>41</v>
      </c>
      <c r="O8" s="6" t="s">
        <v>65</v>
      </c>
      <c r="Q8" s="2">
        <v>6</v>
      </c>
      <c r="R8" s="6" t="s">
        <v>239</v>
      </c>
      <c r="S8" s="6" t="s">
        <v>240</v>
      </c>
      <c r="T8" s="6" t="s">
        <v>241</v>
      </c>
      <c r="U8" s="6" t="s">
        <v>242</v>
      </c>
      <c r="V8" s="6" t="s">
        <v>243</v>
      </c>
      <c r="W8" s="6" t="s">
        <v>244</v>
      </c>
      <c r="X8" s="6" t="s">
        <v>245</v>
      </c>
      <c r="Y8" s="6" t="s">
        <v>246</v>
      </c>
      <c r="Z8" s="6" t="s">
        <v>247</v>
      </c>
      <c r="AA8" s="6" t="s">
        <v>248</v>
      </c>
      <c r="AB8" s="3" t="s">
        <v>42</v>
      </c>
      <c r="AD8" s="16">
        <v>5.5555555555555552E-2</v>
      </c>
      <c r="AE8" s="2">
        <v>49</v>
      </c>
      <c r="AF8" s="16">
        <v>0.15416666666666667</v>
      </c>
      <c r="AG8" s="16">
        <v>0.22361111111111112</v>
      </c>
      <c r="AH8" s="2">
        <v>14</v>
      </c>
      <c r="AI8" s="2">
        <v>6</v>
      </c>
      <c r="AJ8" s="2">
        <v>9</v>
      </c>
      <c r="AK8" s="2">
        <v>2</v>
      </c>
    </row>
    <row r="9" spans="1:37" ht="120" x14ac:dyDescent="0.25">
      <c r="A9" s="6">
        <v>3</v>
      </c>
      <c r="B9" s="19" t="s">
        <v>412</v>
      </c>
      <c r="C9" s="6" t="s">
        <v>95</v>
      </c>
      <c r="D9" s="6" t="s">
        <v>265</v>
      </c>
      <c r="E9" s="6" t="s">
        <v>266</v>
      </c>
      <c r="F9" s="6" t="s">
        <v>267</v>
      </c>
      <c r="G9" s="6" t="s">
        <v>268</v>
      </c>
      <c r="H9" s="6" t="s">
        <v>269</v>
      </c>
      <c r="I9" s="6" t="s">
        <v>270</v>
      </c>
      <c r="J9" s="6" t="s">
        <v>271</v>
      </c>
      <c r="K9" s="6" t="s">
        <v>272</v>
      </c>
      <c r="L9" s="6" t="s">
        <v>273</v>
      </c>
      <c r="M9" s="6" t="s">
        <v>274</v>
      </c>
      <c r="N9" s="6" t="s">
        <v>228</v>
      </c>
      <c r="O9" s="6" t="s">
        <v>228</v>
      </c>
      <c r="Q9" s="2">
        <v>3</v>
      </c>
      <c r="R9" s="6" t="s">
        <v>275</v>
      </c>
      <c r="S9" s="6" t="s">
        <v>276</v>
      </c>
      <c r="T9" s="6" t="s">
        <v>277</v>
      </c>
      <c r="U9" s="6" t="s">
        <v>278</v>
      </c>
      <c r="V9" s="6" t="s">
        <v>279</v>
      </c>
      <c r="W9" s="6" t="s">
        <v>280</v>
      </c>
      <c r="X9" s="6" t="s">
        <v>281</v>
      </c>
      <c r="Y9" s="6" t="s">
        <v>282</v>
      </c>
      <c r="Z9" s="6" t="s">
        <v>283</v>
      </c>
      <c r="AA9" s="6" t="s">
        <v>284</v>
      </c>
      <c r="AB9" s="6" t="s">
        <v>285</v>
      </c>
      <c r="AD9" s="16">
        <v>9.0277777777777776E-2</v>
      </c>
      <c r="AE9" s="2">
        <v>7</v>
      </c>
      <c r="AF9" s="16">
        <v>0.18472222222222223</v>
      </c>
      <c r="AG9" s="16">
        <v>0.25416666666666665</v>
      </c>
      <c r="AH9" s="2">
        <v>9</v>
      </c>
      <c r="AI9" s="2">
        <v>7</v>
      </c>
      <c r="AJ9" s="2">
        <v>0</v>
      </c>
      <c r="AK9" s="2">
        <v>6</v>
      </c>
    </row>
    <row r="10" spans="1:37" ht="105" x14ac:dyDescent="0.25">
      <c r="A10" s="6">
        <v>3</v>
      </c>
      <c r="B10" s="19" t="s">
        <v>413</v>
      </c>
      <c r="C10" s="6" t="s">
        <v>95</v>
      </c>
      <c r="D10" s="6" t="s">
        <v>286</v>
      </c>
      <c r="E10" s="6" t="s">
        <v>287</v>
      </c>
      <c r="F10" s="6" t="s">
        <v>288</v>
      </c>
      <c r="G10" s="6" t="s">
        <v>289</v>
      </c>
      <c r="H10" s="6" t="s">
        <v>290</v>
      </c>
      <c r="I10" s="6" t="s">
        <v>291</v>
      </c>
      <c r="J10" s="6" t="s">
        <v>292</v>
      </c>
      <c r="K10" s="6" t="s">
        <v>293</v>
      </c>
      <c r="L10" s="6" t="s">
        <v>538</v>
      </c>
      <c r="M10" s="6" t="s">
        <v>40</v>
      </c>
      <c r="N10" s="6" t="s">
        <v>41</v>
      </c>
      <c r="O10" s="6" t="s">
        <v>66</v>
      </c>
      <c r="Q10" s="2">
        <v>5</v>
      </c>
      <c r="R10" s="6" t="s">
        <v>294</v>
      </c>
      <c r="S10" s="6" t="s">
        <v>295</v>
      </c>
      <c r="T10" s="6" t="s">
        <v>296</v>
      </c>
      <c r="U10" s="6" t="s">
        <v>297</v>
      </c>
      <c r="V10" s="6" t="s">
        <v>298</v>
      </c>
      <c r="W10" s="6" t="s">
        <v>299</v>
      </c>
      <c r="X10" s="6" t="s">
        <v>300</v>
      </c>
      <c r="Y10" s="6" t="s">
        <v>301</v>
      </c>
      <c r="Z10" s="6" t="s">
        <v>302</v>
      </c>
      <c r="AA10" s="6" t="s">
        <v>303</v>
      </c>
      <c r="AB10" s="6" t="s">
        <v>304</v>
      </c>
      <c r="AD10" s="16">
        <v>3.9583333333333331E-2</v>
      </c>
      <c r="AE10" s="2">
        <v>32</v>
      </c>
      <c r="AF10" s="16">
        <v>0.13958333333333334</v>
      </c>
      <c r="AG10" s="16">
        <v>0.20902777777777778</v>
      </c>
      <c r="AH10" s="2">
        <v>21</v>
      </c>
      <c r="AI10" s="2">
        <v>1</v>
      </c>
      <c r="AJ10" s="2">
        <v>0</v>
      </c>
      <c r="AK10" s="2">
        <v>0</v>
      </c>
    </row>
    <row r="11" spans="1:37" ht="105" x14ac:dyDescent="0.25">
      <c r="A11" s="6">
        <v>3</v>
      </c>
      <c r="B11" s="19" t="s">
        <v>414</v>
      </c>
      <c r="C11" s="6" t="s">
        <v>95</v>
      </c>
      <c r="D11" s="6" t="s">
        <v>374</v>
      </c>
      <c r="E11" s="6" t="s">
        <v>375</v>
      </c>
      <c r="F11" s="6" t="s">
        <v>376</v>
      </c>
      <c r="G11" s="6" t="s">
        <v>377</v>
      </c>
      <c r="H11" s="6" t="s">
        <v>378</v>
      </c>
      <c r="I11" s="6" t="s">
        <v>379</v>
      </c>
      <c r="J11" s="6" t="s">
        <v>380</v>
      </c>
      <c r="K11" s="6" t="s">
        <v>381</v>
      </c>
      <c r="L11" s="6" t="s">
        <v>536</v>
      </c>
      <c r="M11" s="6" t="s">
        <v>40</v>
      </c>
      <c r="N11" s="6" t="s">
        <v>65</v>
      </c>
      <c r="O11" s="6" t="s">
        <v>228</v>
      </c>
      <c r="Q11" s="2">
        <v>6</v>
      </c>
      <c r="R11" s="6" t="s">
        <v>382</v>
      </c>
      <c r="S11" s="6" t="s">
        <v>383</v>
      </c>
      <c r="T11" s="6" t="s">
        <v>384</v>
      </c>
      <c r="U11" s="6" t="s">
        <v>385</v>
      </c>
      <c r="V11" s="6" t="s">
        <v>385</v>
      </c>
      <c r="W11" s="6" t="s">
        <v>386</v>
      </c>
      <c r="X11" s="14" t="s">
        <v>42</v>
      </c>
      <c r="Y11" s="6" t="s">
        <v>387</v>
      </c>
      <c r="Z11" s="6" t="s">
        <v>388</v>
      </c>
      <c r="AA11" s="6" t="s">
        <v>389</v>
      </c>
      <c r="AB11" s="6" t="s">
        <v>390</v>
      </c>
      <c r="AD11" s="16">
        <v>4.0972222222222222E-2</v>
      </c>
      <c r="AE11" s="2">
        <v>38</v>
      </c>
      <c r="AF11" s="16">
        <v>0.14097222222222222</v>
      </c>
      <c r="AG11" s="16">
        <v>0.21041666666666667</v>
      </c>
      <c r="AH11" s="2">
        <v>21</v>
      </c>
      <c r="AI11" s="2">
        <v>1</v>
      </c>
      <c r="AJ11" s="2">
        <v>1</v>
      </c>
      <c r="AK11" s="2">
        <v>0</v>
      </c>
    </row>
    <row r="12" spans="1:37" ht="45" x14ac:dyDescent="0.25">
      <c r="A12" s="6">
        <v>3</v>
      </c>
      <c r="B12" s="19" t="s">
        <v>415</v>
      </c>
      <c r="C12" s="6" t="s">
        <v>95</v>
      </c>
      <c r="D12" s="6" t="s">
        <v>341</v>
      </c>
      <c r="E12" s="14" t="s">
        <v>42</v>
      </c>
      <c r="F12" s="6" t="s">
        <v>342</v>
      </c>
      <c r="G12" s="6" t="s">
        <v>343</v>
      </c>
      <c r="H12" s="6" t="s">
        <v>344</v>
      </c>
      <c r="I12" s="6" t="s">
        <v>345</v>
      </c>
      <c r="J12" s="6" t="s">
        <v>346</v>
      </c>
      <c r="K12" s="6" t="s">
        <v>346</v>
      </c>
      <c r="L12" s="6" t="s">
        <v>536</v>
      </c>
      <c r="M12" s="6" t="s">
        <v>40</v>
      </c>
      <c r="N12" s="6" t="s">
        <v>41</v>
      </c>
      <c r="O12" s="6" t="s">
        <v>66</v>
      </c>
      <c r="Q12" s="2">
        <v>7</v>
      </c>
      <c r="R12" s="6" t="s">
        <v>347</v>
      </c>
      <c r="S12" s="6" t="s">
        <v>348</v>
      </c>
      <c r="T12" s="6" t="s">
        <v>349</v>
      </c>
      <c r="U12" s="6" t="s">
        <v>350</v>
      </c>
      <c r="V12" s="6" t="s">
        <v>351</v>
      </c>
      <c r="W12" s="6" t="s">
        <v>352</v>
      </c>
      <c r="X12" s="14" t="s">
        <v>42</v>
      </c>
      <c r="Y12" s="6" t="s">
        <v>353</v>
      </c>
      <c r="Z12" s="6" t="s">
        <v>354</v>
      </c>
      <c r="AA12" s="6" t="s">
        <v>355</v>
      </c>
      <c r="AB12" s="6" t="s">
        <v>350</v>
      </c>
      <c r="AD12" s="16">
        <v>5.2083333333333336E-2</v>
      </c>
      <c r="AE12" s="2">
        <v>16</v>
      </c>
      <c r="AF12" s="16">
        <v>0.14305555555555555</v>
      </c>
      <c r="AG12" s="16">
        <v>0.21249999999999999</v>
      </c>
      <c r="AH12" s="2">
        <v>7</v>
      </c>
      <c r="AI12" s="2">
        <v>11</v>
      </c>
      <c r="AJ12" s="2">
        <v>0</v>
      </c>
      <c r="AK12" s="2">
        <v>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82B1-8D00-4B94-B142-823DEB20DB52}">
  <dimension ref="A2:AJ14"/>
  <sheetViews>
    <sheetView workbookViewId="0">
      <selection activeCell="H11" sqref="H11"/>
    </sheetView>
  </sheetViews>
  <sheetFormatPr baseColWidth="10" defaultRowHeight="15" x14ac:dyDescent="0.25"/>
  <sheetData>
    <row r="2" spans="1:36" s="2" customFormat="1" ht="47.25" customHeight="1" x14ac:dyDescent="0.25">
      <c r="B2" s="7" t="s">
        <v>69</v>
      </c>
      <c r="F2" s="45" t="s">
        <v>3</v>
      </c>
      <c r="G2" s="45"/>
      <c r="H2" s="45"/>
      <c r="I2" s="21"/>
      <c r="J2" s="21"/>
      <c r="L2" s="44" t="s">
        <v>9</v>
      </c>
      <c r="M2" s="44"/>
      <c r="N2" s="44" t="s">
        <v>12</v>
      </c>
      <c r="O2" s="44"/>
      <c r="Z2" s="4" t="s">
        <v>44</v>
      </c>
      <c r="AC2" s="6"/>
      <c r="AE2" s="6"/>
      <c r="AI2"/>
      <c r="AJ2"/>
    </row>
    <row r="3" spans="1:36" s="4" customFormat="1" ht="48" customHeight="1" x14ac:dyDescent="0.25">
      <c r="A3" s="4" t="s">
        <v>404</v>
      </c>
      <c r="B3" s="8" t="s">
        <v>405</v>
      </c>
      <c r="C3" s="5" t="s">
        <v>0</v>
      </c>
      <c r="D3" s="5" t="s">
        <v>1</v>
      </c>
      <c r="E3" s="5" t="s">
        <v>2</v>
      </c>
      <c r="F3" s="4" t="s">
        <v>4</v>
      </c>
      <c r="G3" s="4" t="s">
        <v>5</v>
      </c>
      <c r="H3" s="4" t="s">
        <v>6</v>
      </c>
      <c r="J3" s="4" t="s">
        <v>7</v>
      </c>
      <c r="K3" s="5" t="s">
        <v>8</v>
      </c>
      <c r="L3" s="4" t="s">
        <v>10</v>
      </c>
      <c r="M3" s="4" t="s">
        <v>11</v>
      </c>
      <c r="N3" s="4" t="s">
        <v>10</v>
      </c>
      <c r="O3" s="4" t="s">
        <v>11</v>
      </c>
      <c r="P3" s="5" t="s">
        <v>13</v>
      </c>
      <c r="Q3" s="5" t="s">
        <v>14</v>
      </c>
      <c r="R3" s="5" t="s">
        <v>15</v>
      </c>
      <c r="S3" s="5" t="s">
        <v>16</v>
      </c>
      <c r="T3" s="4" t="s">
        <v>17</v>
      </c>
      <c r="U3" s="4" t="s">
        <v>18</v>
      </c>
      <c r="V3" s="4" t="s">
        <v>19</v>
      </c>
      <c r="W3" s="4" t="s">
        <v>20</v>
      </c>
      <c r="X3" s="4" t="s">
        <v>21</v>
      </c>
      <c r="Y3" s="4" t="s">
        <v>22</v>
      </c>
      <c r="Z3" s="5" t="s">
        <v>43</v>
      </c>
      <c r="AA3" s="4" t="s">
        <v>46</v>
      </c>
      <c r="AB3" s="4" t="s">
        <v>45</v>
      </c>
      <c r="AC3" s="4" t="s">
        <v>391</v>
      </c>
      <c r="AD3" s="4" t="s">
        <v>396</v>
      </c>
      <c r="AE3" s="4" t="s">
        <v>393</v>
      </c>
      <c r="AF3" s="4" t="s">
        <v>392</v>
      </c>
      <c r="AG3" s="4" t="s">
        <v>394</v>
      </c>
      <c r="AH3" s="4" t="s">
        <v>395</v>
      </c>
      <c r="AI3" s="4" t="s">
        <v>398</v>
      </c>
      <c r="AJ3" s="4" t="s">
        <v>397</v>
      </c>
    </row>
    <row r="9" spans="1:36" s="2" customFormat="1" ht="46.5" customHeight="1" x14ac:dyDescent="0.25">
      <c r="B9" s="7" t="s">
        <v>70</v>
      </c>
      <c r="F9" s="45" t="s">
        <v>3</v>
      </c>
      <c r="G9" s="45"/>
      <c r="H9" s="45"/>
      <c r="I9" s="15"/>
      <c r="J9" s="10"/>
      <c r="R9" s="4"/>
      <c r="V9" s="44"/>
      <c r="W9" s="44"/>
      <c r="X9" s="44"/>
      <c r="Y9" s="44"/>
      <c r="AC9" s="6"/>
      <c r="AE9" s="6"/>
      <c r="AI9"/>
      <c r="AJ9"/>
    </row>
    <row r="10" spans="1:36" s="4" customFormat="1" ht="46.5" customHeight="1" x14ac:dyDescent="0.25">
      <c r="A10" s="4" t="s">
        <v>404</v>
      </c>
      <c r="B10" s="8" t="s">
        <v>405</v>
      </c>
      <c r="C10" s="5" t="s">
        <v>0</v>
      </c>
      <c r="D10" s="5" t="s">
        <v>1</v>
      </c>
      <c r="E10" s="5" t="s">
        <v>2</v>
      </c>
      <c r="F10" s="4" t="s">
        <v>4</v>
      </c>
      <c r="G10" s="4" t="s">
        <v>5</v>
      </c>
      <c r="I10" s="4" t="s">
        <v>72</v>
      </c>
      <c r="J10" s="4" t="s">
        <v>7</v>
      </c>
      <c r="K10" s="5" t="s">
        <v>8</v>
      </c>
      <c r="U10" s="4" t="s">
        <v>71</v>
      </c>
      <c r="V10" s="4" t="s">
        <v>19</v>
      </c>
      <c r="W10" s="4" t="s">
        <v>20</v>
      </c>
      <c r="X10" s="4" t="s">
        <v>21</v>
      </c>
      <c r="Y10" s="4" t="s">
        <v>22</v>
      </c>
      <c r="Z10" s="5" t="s">
        <v>43</v>
      </c>
      <c r="AA10" s="4" t="s">
        <v>46</v>
      </c>
      <c r="AB10" s="4" t="s">
        <v>45</v>
      </c>
      <c r="AC10" s="4" t="s">
        <v>391</v>
      </c>
      <c r="AD10" s="4" t="s">
        <v>396</v>
      </c>
      <c r="AE10" s="4" t="s">
        <v>393</v>
      </c>
      <c r="AF10" s="4" t="s">
        <v>392</v>
      </c>
      <c r="AG10" s="4" t="s">
        <v>394</v>
      </c>
      <c r="AH10" s="4" t="s">
        <v>395</v>
      </c>
      <c r="AI10" s="4" t="s">
        <v>398</v>
      </c>
      <c r="AJ10" s="4" t="s">
        <v>397</v>
      </c>
    </row>
    <row r="11" spans="1:36" x14ac:dyDescent="0.25">
      <c r="C11" s="20"/>
      <c r="D11" s="20"/>
      <c r="E11" s="20"/>
      <c r="F11" s="20"/>
      <c r="G11" s="20"/>
      <c r="H11" s="22"/>
      <c r="I11" s="22"/>
      <c r="J11" s="20"/>
      <c r="K11" s="20"/>
      <c r="U11" s="20"/>
      <c r="V11" s="20"/>
      <c r="W11" s="20"/>
      <c r="X11" s="20"/>
      <c r="Y11" s="20"/>
      <c r="Z11" s="20"/>
      <c r="AA11" s="20"/>
      <c r="AB11" s="20"/>
      <c r="AC11" s="20"/>
      <c r="AD11" s="20"/>
      <c r="AE11" s="20"/>
      <c r="AF11" s="20"/>
      <c r="AG11" s="20"/>
      <c r="AH11" s="20"/>
      <c r="AI11" s="20"/>
      <c r="AJ11" s="20"/>
    </row>
    <row r="13" spans="1:36" ht="150" x14ac:dyDescent="0.25">
      <c r="L13" s="4" t="s">
        <v>10</v>
      </c>
      <c r="M13" s="4" t="s">
        <v>11</v>
      </c>
      <c r="N13" s="4" t="s">
        <v>10</v>
      </c>
      <c r="O13" s="4" t="s">
        <v>11</v>
      </c>
      <c r="P13" s="5" t="s">
        <v>73</v>
      </c>
      <c r="Q13" s="5" t="s">
        <v>14</v>
      </c>
      <c r="R13" s="5" t="s">
        <v>15</v>
      </c>
      <c r="S13" s="5" t="s">
        <v>16</v>
      </c>
      <c r="T13" s="4" t="s">
        <v>17</v>
      </c>
    </row>
    <row r="14" spans="1:36" x14ac:dyDescent="0.25">
      <c r="L14" s="20"/>
      <c r="M14" s="20"/>
      <c r="N14" s="20"/>
      <c r="O14" s="20"/>
      <c r="P14" s="20"/>
      <c r="Q14" s="20"/>
      <c r="R14" s="20"/>
      <c r="S14" s="20"/>
      <c r="T14" s="20"/>
    </row>
  </sheetData>
  <mergeCells count="6">
    <mergeCell ref="L2:M2"/>
    <mergeCell ref="N2:O2"/>
    <mergeCell ref="F2:H2"/>
    <mergeCell ref="V9:W9"/>
    <mergeCell ref="X9:Y9"/>
    <mergeCell ref="F9:H9"/>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DA8BD-C3B8-4687-9513-5525B83A5173}">
  <dimension ref="A1:AM25"/>
  <sheetViews>
    <sheetView topLeftCell="R20" workbookViewId="0">
      <selection activeCell="V26" sqref="V26"/>
    </sheetView>
  </sheetViews>
  <sheetFormatPr baseColWidth="10" defaultRowHeight="15" x14ac:dyDescent="0.25"/>
  <cols>
    <col min="1" max="1" width="11.42578125" style="2"/>
    <col min="2" max="2" width="15.140625" style="30" customWidth="1"/>
    <col min="3" max="3" width="44.5703125" style="2" customWidth="1"/>
    <col min="4" max="4" width="31.85546875" style="2" customWidth="1"/>
    <col min="5" max="5" width="32.140625" style="2" customWidth="1"/>
    <col min="6" max="7" width="26.28515625" style="2" customWidth="1"/>
    <col min="8" max="9" width="22.140625" style="2" customWidth="1"/>
    <col min="10" max="10" width="26.7109375" style="2" customWidth="1"/>
    <col min="11" max="11" width="28.28515625" style="2" customWidth="1"/>
    <col min="12" max="12" width="20" style="2" customWidth="1"/>
    <col min="13" max="13" width="18.85546875" style="2" customWidth="1"/>
    <col min="14" max="14" width="21.85546875" style="2" customWidth="1"/>
    <col min="15" max="15" width="22.28515625" style="2" customWidth="1"/>
    <col min="16" max="16" width="26.85546875" style="2" customWidth="1"/>
    <col min="17" max="17" width="33.7109375" style="2" customWidth="1"/>
    <col min="18" max="18" width="30.85546875" style="2" customWidth="1"/>
    <col min="19" max="19" width="30.42578125" style="2" customWidth="1"/>
    <col min="20" max="20" width="34" style="2" customWidth="1"/>
    <col min="21" max="21" width="25.7109375" style="2" customWidth="1"/>
    <col min="22" max="23" width="11.42578125" style="2"/>
    <col min="24" max="24" width="13" style="2" customWidth="1"/>
    <col min="25" max="25" width="11.42578125" style="2"/>
    <col min="26" max="26" width="11.42578125" style="4"/>
    <col min="27" max="28" width="30.5703125" style="2" customWidth="1"/>
    <col min="29" max="29" width="27.7109375" style="2" customWidth="1"/>
    <col min="30" max="30" width="11.42578125" style="4"/>
    <col min="31" max="31" width="15.42578125" style="2" customWidth="1"/>
    <col min="32" max="32" width="14.5703125" style="2" customWidth="1"/>
    <col min="33" max="33" width="15.7109375" style="2" customWidth="1"/>
    <col min="34" max="34" width="15.42578125" style="2" customWidth="1"/>
    <col min="35" max="35" width="16.140625" style="2" customWidth="1"/>
    <col min="36" max="36" width="15.28515625" style="2" customWidth="1"/>
    <col min="37" max="37" width="13.7109375" customWidth="1"/>
    <col min="38" max="38" width="13.85546875" customWidth="1"/>
    <col min="40" max="16384" width="11.42578125" style="2"/>
  </cols>
  <sheetData>
    <row r="1" spans="1:39" s="4" customFormat="1" ht="48" customHeight="1" x14ac:dyDescent="0.25">
      <c r="A1" s="4" t="s">
        <v>404</v>
      </c>
      <c r="B1" s="4" t="s">
        <v>405</v>
      </c>
      <c r="C1" s="5" t="s">
        <v>0</v>
      </c>
      <c r="D1" s="5" t="s">
        <v>1</v>
      </c>
      <c r="E1" s="5" t="s">
        <v>2</v>
      </c>
      <c r="F1" s="4" t="s">
        <v>417</v>
      </c>
      <c r="G1" s="4" t="s">
        <v>418</v>
      </c>
      <c r="H1" s="4" t="s">
        <v>419</v>
      </c>
      <c r="I1" s="4" t="s">
        <v>72</v>
      </c>
      <c r="J1" s="4" t="s">
        <v>7</v>
      </c>
      <c r="K1" s="5" t="s">
        <v>8</v>
      </c>
      <c r="L1" s="4" t="s">
        <v>425</v>
      </c>
      <c r="M1" s="4" t="s">
        <v>426</v>
      </c>
      <c r="N1" s="4" t="s">
        <v>427</v>
      </c>
      <c r="O1" s="4" t="s">
        <v>428</v>
      </c>
      <c r="P1" s="5" t="s">
        <v>13</v>
      </c>
      <c r="Q1" s="5" t="s">
        <v>14</v>
      </c>
      <c r="R1" s="5" t="s">
        <v>15</v>
      </c>
      <c r="S1" s="5" t="s">
        <v>16</v>
      </c>
      <c r="T1" s="4" t="s">
        <v>17</v>
      </c>
      <c r="U1" s="4" t="s">
        <v>18</v>
      </c>
      <c r="V1" s="4" t="s">
        <v>19</v>
      </c>
      <c r="W1" s="4" t="s">
        <v>20</v>
      </c>
      <c r="X1" s="4" t="s">
        <v>21</v>
      </c>
      <c r="Y1" s="4" t="s">
        <v>22</v>
      </c>
      <c r="AA1" s="5" t="s">
        <v>43</v>
      </c>
      <c r="AB1" s="4" t="s">
        <v>46</v>
      </c>
      <c r="AC1" s="4" t="s">
        <v>45</v>
      </c>
      <c r="AE1" s="4" t="s">
        <v>391</v>
      </c>
      <c r="AF1" s="4" t="s">
        <v>396</v>
      </c>
      <c r="AG1" s="4" t="s">
        <v>393</v>
      </c>
      <c r="AH1" s="4" t="s">
        <v>392</v>
      </c>
      <c r="AI1" s="4" t="s">
        <v>394</v>
      </c>
      <c r="AJ1" s="4" t="s">
        <v>395</v>
      </c>
      <c r="AK1" s="4" t="s">
        <v>398</v>
      </c>
      <c r="AL1" s="4" t="s">
        <v>397</v>
      </c>
    </row>
    <row r="2" spans="1:39" ht="92.25" customHeight="1" x14ac:dyDescent="0.25">
      <c r="A2" s="2">
        <v>0</v>
      </c>
      <c r="B2" s="31" t="s">
        <v>399</v>
      </c>
      <c r="C2" s="1" t="s">
        <v>23</v>
      </c>
      <c r="D2" s="2" t="s">
        <v>24</v>
      </c>
      <c r="E2" s="2" t="s">
        <v>25</v>
      </c>
      <c r="F2" s="2" t="s">
        <v>26</v>
      </c>
      <c r="G2" s="2" t="s">
        <v>27</v>
      </c>
      <c r="H2" s="2" t="s">
        <v>431</v>
      </c>
      <c r="I2" s="4"/>
      <c r="J2" s="2" t="s">
        <v>28</v>
      </c>
      <c r="K2" s="2" t="s">
        <v>29</v>
      </c>
      <c r="L2" s="2" t="s">
        <v>30</v>
      </c>
      <c r="M2" s="2" t="s">
        <v>31</v>
      </c>
      <c r="N2" s="2" t="s">
        <v>34</v>
      </c>
      <c r="O2" s="2" t="s">
        <v>35</v>
      </c>
      <c r="P2" s="2" t="s">
        <v>32</v>
      </c>
      <c r="Q2" s="2" t="s">
        <v>33</v>
      </c>
      <c r="R2" s="2" t="s">
        <v>36</v>
      </c>
      <c r="S2" s="2" t="s">
        <v>37</v>
      </c>
      <c r="T2" s="2" t="s">
        <v>38</v>
      </c>
      <c r="U2" s="3" t="s">
        <v>42</v>
      </c>
      <c r="V2" s="2" t="s">
        <v>537</v>
      </c>
      <c r="W2" s="2" t="s">
        <v>64</v>
      </c>
      <c r="X2" s="2" t="s">
        <v>41</v>
      </c>
      <c r="Y2" s="2" t="s">
        <v>41</v>
      </c>
      <c r="AA2" s="2">
        <v>5</v>
      </c>
      <c r="AB2" s="2" t="s">
        <v>47</v>
      </c>
      <c r="AC2" s="2" t="s">
        <v>48</v>
      </c>
      <c r="AE2" s="16">
        <v>6.0416666666666667E-2</v>
      </c>
      <c r="AF2" s="2">
        <v>27</v>
      </c>
      <c r="AG2" s="16">
        <v>0.16041666666666668</v>
      </c>
      <c r="AH2" s="16">
        <v>0.2298611111111111</v>
      </c>
      <c r="AI2" s="2">
        <v>21</v>
      </c>
      <c r="AJ2" s="2">
        <v>0</v>
      </c>
      <c r="AK2" s="2">
        <v>1</v>
      </c>
      <c r="AL2" s="2">
        <v>0</v>
      </c>
    </row>
    <row r="3" spans="1:39" ht="45" customHeight="1" x14ac:dyDescent="0.25">
      <c r="A3" s="2">
        <v>0</v>
      </c>
      <c r="B3" s="31" t="s">
        <v>400</v>
      </c>
      <c r="C3" s="2" t="s">
        <v>49</v>
      </c>
      <c r="D3" s="2" t="s">
        <v>50</v>
      </c>
      <c r="E3" s="2" t="s">
        <v>51</v>
      </c>
      <c r="F3" s="2" t="s">
        <v>52</v>
      </c>
      <c r="G3" s="2" t="s">
        <v>53</v>
      </c>
      <c r="H3" s="2" t="s">
        <v>54</v>
      </c>
      <c r="I3" s="4"/>
      <c r="J3" s="2" t="s">
        <v>55</v>
      </c>
      <c r="K3" s="2" t="s">
        <v>56</v>
      </c>
      <c r="L3" s="2" t="s">
        <v>57</v>
      </c>
      <c r="M3" s="2" t="s">
        <v>58</v>
      </c>
      <c r="N3" s="2" t="s">
        <v>57</v>
      </c>
      <c r="O3" s="2" t="s">
        <v>58</v>
      </c>
      <c r="P3" s="2" t="s">
        <v>59</v>
      </c>
      <c r="Q3" s="2" t="s">
        <v>60</v>
      </c>
      <c r="R3" s="2" t="s">
        <v>61</v>
      </c>
      <c r="S3" s="2" t="s">
        <v>62</v>
      </c>
      <c r="T3" s="2" t="s">
        <v>63</v>
      </c>
      <c r="U3" s="3" t="s">
        <v>42</v>
      </c>
      <c r="V3" s="2" t="s">
        <v>537</v>
      </c>
      <c r="W3" s="2" t="s">
        <v>64</v>
      </c>
      <c r="X3" s="2" t="s">
        <v>65</v>
      </c>
      <c r="Y3" s="2" t="s">
        <v>66</v>
      </c>
      <c r="AA3" s="2">
        <v>1</v>
      </c>
      <c r="AB3" s="2" t="s">
        <v>67</v>
      </c>
      <c r="AC3" s="2" t="s">
        <v>68</v>
      </c>
      <c r="AE3" s="16">
        <v>5.6250000000000001E-2</v>
      </c>
      <c r="AF3" s="2">
        <v>36</v>
      </c>
      <c r="AG3" s="16">
        <v>0.14583333333333334</v>
      </c>
      <c r="AH3" s="16">
        <v>0.21527777777777779</v>
      </c>
      <c r="AI3" s="2">
        <v>8</v>
      </c>
      <c r="AJ3" s="2">
        <v>23</v>
      </c>
      <c r="AK3" s="2">
        <v>1</v>
      </c>
      <c r="AL3" s="2">
        <v>7</v>
      </c>
    </row>
    <row r="4" spans="1:39" ht="75" x14ac:dyDescent="0.25">
      <c r="A4" s="2">
        <v>0</v>
      </c>
      <c r="B4" s="31" t="s">
        <v>401</v>
      </c>
      <c r="C4" s="2" t="s">
        <v>95</v>
      </c>
      <c r="D4" s="2" t="s">
        <v>125</v>
      </c>
      <c r="E4" s="2" t="s">
        <v>126</v>
      </c>
      <c r="F4" s="2" t="s">
        <v>127</v>
      </c>
      <c r="G4" s="2" t="s">
        <v>128</v>
      </c>
      <c r="H4" s="2" t="s">
        <v>129</v>
      </c>
      <c r="I4" s="4"/>
      <c r="J4" s="3" t="s">
        <v>42</v>
      </c>
      <c r="K4" s="2" t="s">
        <v>130</v>
      </c>
      <c r="L4" s="2" t="s">
        <v>131</v>
      </c>
      <c r="M4" s="3" t="s">
        <v>42</v>
      </c>
      <c r="N4" s="2" t="s">
        <v>132</v>
      </c>
      <c r="O4" s="2" t="s">
        <v>133</v>
      </c>
      <c r="P4" s="2" t="s">
        <v>134</v>
      </c>
      <c r="Q4" s="2" t="s">
        <v>135</v>
      </c>
      <c r="R4" s="2" t="s">
        <v>136</v>
      </c>
      <c r="S4" s="2" t="s">
        <v>137</v>
      </c>
      <c r="T4" s="3" t="s">
        <v>42</v>
      </c>
      <c r="U4" s="3" t="s">
        <v>42</v>
      </c>
      <c r="V4" s="2" t="s">
        <v>538</v>
      </c>
      <c r="W4" s="2" t="s">
        <v>139</v>
      </c>
      <c r="X4" s="2" t="s">
        <v>102</v>
      </c>
      <c r="Y4" s="2" t="s">
        <v>84</v>
      </c>
      <c r="AA4" s="2">
        <v>6</v>
      </c>
      <c r="AB4" s="2" t="s">
        <v>140</v>
      </c>
      <c r="AC4" s="2" t="s">
        <v>141</v>
      </c>
      <c r="AE4" s="16">
        <v>5.4166666666666669E-2</v>
      </c>
      <c r="AF4" s="2">
        <v>17</v>
      </c>
      <c r="AG4" s="16">
        <v>0.14652777777777778</v>
      </c>
      <c r="AH4" s="16">
        <v>0.21597222222222223</v>
      </c>
      <c r="AI4" s="2">
        <v>5</v>
      </c>
      <c r="AJ4" s="2">
        <v>4</v>
      </c>
      <c r="AK4" s="2">
        <v>0</v>
      </c>
      <c r="AL4" s="2">
        <v>12</v>
      </c>
    </row>
    <row r="5" spans="1:39" ht="90" x14ac:dyDescent="0.25">
      <c r="A5" s="2">
        <v>0</v>
      </c>
      <c r="B5" s="31" t="s">
        <v>402</v>
      </c>
      <c r="C5" s="2" t="s">
        <v>23</v>
      </c>
      <c r="D5" s="2" t="s">
        <v>177</v>
      </c>
      <c r="E5" s="2" t="s">
        <v>178</v>
      </c>
      <c r="F5" s="2" t="s">
        <v>179</v>
      </c>
      <c r="G5" s="2" t="s">
        <v>180</v>
      </c>
      <c r="H5" s="2" t="s">
        <v>181</v>
      </c>
      <c r="I5" s="4"/>
      <c r="J5" s="2" t="s">
        <v>182</v>
      </c>
      <c r="K5" s="2" t="s">
        <v>183</v>
      </c>
      <c r="L5" s="2" t="s">
        <v>184</v>
      </c>
      <c r="M5" s="2" t="s">
        <v>185</v>
      </c>
      <c r="N5" s="2" t="s">
        <v>186</v>
      </c>
      <c r="O5" s="3" t="s">
        <v>42</v>
      </c>
      <c r="P5" s="2" t="s">
        <v>187</v>
      </c>
      <c r="Q5" s="2" t="s">
        <v>188</v>
      </c>
      <c r="R5" s="2" t="s">
        <v>189</v>
      </c>
      <c r="S5" s="2" t="s">
        <v>189</v>
      </c>
      <c r="T5" s="2" t="s">
        <v>190</v>
      </c>
      <c r="U5" s="2" t="s">
        <v>191</v>
      </c>
      <c r="V5" s="2" t="s">
        <v>537</v>
      </c>
      <c r="W5" s="2" t="s">
        <v>64</v>
      </c>
      <c r="X5" s="2" t="s">
        <v>41</v>
      </c>
      <c r="Y5" s="2" t="s">
        <v>192</v>
      </c>
      <c r="AA5" s="2">
        <v>5</v>
      </c>
      <c r="AB5" s="2" t="s">
        <v>193</v>
      </c>
      <c r="AC5" s="2" t="s">
        <v>194</v>
      </c>
      <c r="AE5" s="16">
        <v>0.12083333333333333</v>
      </c>
      <c r="AF5" s="2">
        <v>2</v>
      </c>
      <c r="AG5" s="16">
        <v>0.16180555555555556</v>
      </c>
      <c r="AH5" s="16">
        <v>0.23125000000000001</v>
      </c>
      <c r="AI5" s="2">
        <v>21</v>
      </c>
      <c r="AJ5" s="2">
        <v>1</v>
      </c>
      <c r="AK5" s="2">
        <v>8</v>
      </c>
      <c r="AL5" s="2">
        <v>0</v>
      </c>
    </row>
    <row r="6" spans="1:39" ht="120" x14ac:dyDescent="0.25">
      <c r="A6" s="2">
        <v>0</v>
      </c>
      <c r="B6" s="31" t="s">
        <v>403</v>
      </c>
      <c r="C6" s="2" t="s">
        <v>95</v>
      </c>
      <c r="D6" s="2" t="s">
        <v>142</v>
      </c>
      <c r="E6" s="2" t="s">
        <v>143</v>
      </c>
      <c r="F6" s="2" t="s">
        <v>144</v>
      </c>
      <c r="G6" s="2" t="s">
        <v>145</v>
      </c>
      <c r="H6" s="2" t="s">
        <v>146</v>
      </c>
      <c r="I6" s="4"/>
      <c r="J6" s="2" t="s">
        <v>147</v>
      </c>
      <c r="K6" s="2" t="s">
        <v>148</v>
      </c>
      <c r="L6" s="2" t="s">
        <v>149</v>
      </c>
      <c r="M6" s="2" t="s">
        <v>150</v>
      </c>
      <c r="N6" s="2" t="s">
        <v>151</v>
      </c>
      <c r="O6" s="3" t="s">
        <v>42</v>
      </c>
      <c r="P6" s="2" t="s">
        <v>155</v>
      </c>
      <c r="Q6" s="2" t="s">
        <v>156</v>
      </c>
      <c r="R6" s="3" t="s">
        <v>42</v>
      </c>
      <c r="S6" s="3" t="s">
        <v>42</v>
      </c>
      <c r="T6" s="2" t="s">
        <v>152</v>
      </c>
      <c r="U6" s="2" t="s">
        <v>153</v>
      </c>
      <c r="V6" s="2" t="s">
        <v>537</v>
      </c>
      <c r="W6" s="2" t="s">
        <v>64</v>
      </c>
      <c r="X6" s="2" t="s">
        <v>41</v>
      </c>
      <c r="Y6" s="2" t="s">
        <v>41</v>
      </c>
      <c r="AA6" s="2">
        <v>6</v>
      </c>
      <c r="AB6" s="2" t="s">
        <v>154</v>
      </c>
      <c r="AC6" s="2" t="s">
        <v>157</v>
      </c>
      <c r="AE6" s="16">
        <v>7.4999999999999997E-2</v>
      </c>
      <c r="AF6" s="2">
        <v>12</v>
      </c>
      <c r="AG6" s="16">
        <v>0.1388888888888889</v>
      </c>
      <c r="AH6" s="16">
        <v>0.20833333333333334</v>
      </c>
      <c r="AI6" s="2">
        <v>12</v>
      </c>
      <c r="AJ6" s="2">
        <v>2</v>
      </c>
      <c r="AK6" s="2">
        <v>0</v>
      </c>
      <c r="AL6" s="2">
        <v>7</v>
      </c>
    </row>
    <row r="7" spans="1:39" s="24" customFormat="1" ht="210" x14ac:dyDescent="0.25">
      <c r="A7" s="24">
        <v>1</v>
      </c>
      <c r="B7" s="31" t="s">
        <v>420</v>
      </c>
      <c r="C7" s="23" t="s">
        <v>23</v>
      </c>
      <c r="D7" s="23" t="s">
        <v>74</v>
      </c>
      <c r="E7" s="23" t="s">
        <v>75</v>
      </c>
      <c r="F7" s="23" t="s">
        <v>76</v>
      </c>
      <c r="G7" s="23" t="s">
        <v>77</v>
      </c>
      <c r="H7" s="4"/>
      <c r="I7" s="23" t="s">
        <v>80</v>
      </c>
      <c r="J7" s="23" t="s">
        <v>78</v>
      </c>
      <c r="K7" s="23" t="s">
        <v>79</v>
      </c>
      <c r="L7" s="23" t="s">
        <v>88</v>
      </c>
      <c r="M7" s="23" t="s">
        <v>89</v>
      </c>
      <c r="N7" s="25" t="s">
        <v>42</v>
      </c>
      <c r="O7" s="23" t="s">
        <v>90</v>
      </c>
      <c r="P7" s="23" t="s">
        <v>87</v>
      </c>
      <c r="Q7" s="23" t="s">
        <v>91</v>
      </c>
      <c r="R7" s="23" t="s">
        <v>92</v>
      </c>
      <c r="S7" s="23" t="s">
        <v>93</v>
      </c>
      <c r="T7" s="23" t="s">
        <v>94</v>
      </c>
      <c r="U7" s="23" t="s">
        <v>80</v>
      </c>
      <c r="V7" s="23" t="s">
        <v>537</v>
      </c>
      <c r="W7" s="23" t="s">
        <v>139</v>
      </c>
      <c r="X7" s="23" t="s">
        <v>83</v>
      </c>
      <c r="Y7" s="23" t="s">
        <v>84</v>
      </c>
      <c r="Z7" s="4"/>
      <c r="AA7" s="24">
        <v>2</v>
      </c>
      <c r="AB7" s="23" t="s">
        <v>85</v>
      </c>
      <c r="AC7" s="23" t="s">
        <v>86</v>
      </c>
      <c r="AD7" s="4"/>
      <c r="AE7" s="26">
        <v>0.11666666666666667</v>
      </c>
      <c r="AF7" s="24">
        <v>2</v>
      </c>
      <c r="AG7" s="26">
        <v>0.15833333333333333</v>
      </c>
      <c r="AH7" s="26">
        <v>0.22777777777777777</v>
      </c>
      <c r="AI7" s="24">
        <v>19</v>
      </c>
      <c r="AJ7" s="24">
        <v>0</v>
      </c>
      <c r="AK7" s="24">
        <v>1</v>
      </c>
      <c r="AL7" s="24">
        <v>2</v>
      </c>
      <c r="AM7" s="27"/>
    </row>
    <row r="8" spans="1:39" s="24" customFormat="1" ht="150" x14ac:dyDescent="0.25">
      <c r="A8" s="24">
        <v>1</v>
      </c>
      <c r="B8" s="31" t="s">
        <v>421</v>
      </c>
      <c r="C8" s="23" t="s">
        <v>95</v>
      </c>
      <c r="D8" s="23" t="s">
        <v>96</v>
      </c>
      <c r="E8" s="23" t="s">
        <v>97</v>
      </c>
      <c r="F8" s="23" t="s">
        <v>98</v>
      </c>
      <c r="G8" s="23" t="s">
        <v>99</v>
      </c>
      <c r="H8" s="4"/>
      <c r="I8" s="23" t="s">
        <v>101</v>
      </c>
      <c r="J8" s="25" t="s">
        <v>42</v>
      </c>
      <c r="K8" s="23" t="s">
        <v>100</v>
      </c>
      <c r="L8" s="23" t="s">
        <v>106</v>
      </c>
      <c r="M8" s="23" t="s">
        <v>107</v>
      </c>
      <c r="N8" s="25" t="s">
        <v>42</v>
      </c>
      <c r="O8" s="25" t="s">
        <v>42</v>
      </c>
      <c r="P8" s="23" t="s">
        <v>105</v>
      </c>
      <c r="Q8" s="23" t="s">
        <v>108</v>
      </c>
      <c r="R8" s="23" t="s">
        <v>109</v>
      </c>
      <c r="S8" s="23" t="s">
        <v>110</v>
      </c>
      <c r="T8" s="25" t="s">
        <v>42</v>
      </c>
      <c r="U8" s="25" t="s">
        <v>42</v>
      </c>
      <c r="V8" s="23" t="s">
        <v>537</v>
      </c>
      <c r="W8" s="23" t="s">
        <v>139</v>
      </c>
      <c r="X8" s="23" t="s">
        <v>83</v>
      </c>
      <c r="Y8" s="23" t="s">
        <v>102</v>
      </c>
      <c r="Z8" s="4"/>
      <c r="AA8" s="24">
        <v>4</v>
      </c>
      <c r="AB8" s="23" t="s">
        <v>103</v>
      </c>
      <c r="AC8" s="23" t="s">
        <v>104</v>
      </c>
      <c r="AD8" s="4"/>
      <c r="AE8" s="26">
        <v>4.027777777777778E-2</v>
      </c>
      <c r="AF8" s="24">
        <v>30</v>
      </c>
      <c r="AG8" s="26">
        <v>0.14166666666666666</v>
      </c>
      <c r="AH8" s="26">
        <v>0.21111111111111111</v>
      </c>
      <c r="AI8" s="24">
        <v>18</v>
      </c>
      <c r="AJ8" s="24">
        <v>0</v>
      </c>
      <c r="AK8" s="24">
        <v>0</v>
      </c>
      <c r="AL8" s="24">
        <v>3</v>
      </c>
      <c r="AM8" s="27"/>
    </row>
    <row r="9" spans="1:39" s="24" customFormat="1" ht="60" x14ac:dyDescent="0.25">
      <c r="A9" s="24">
        <v>1</v>
      </c>
      <c r="B9" s="31" t="s">
        <v>422</v>
      </c>
      <c r="C9" s="23" t="s">
        <v>95</v>
      </c>
      <c r="D9" s="23" t="s">
        <v>111</v>
      </c>
      <c r="E9" s="23" t="s">
        <v>112</v>
      </c>
      <c r="F9" s="23" t="s">
        <v>113</v>
      </c>
      <c r="G9" s="23" t="s">
        <v>114</v>
      </c>
      <c r="H9" s="4"/>
      <c r="I9" s="25" t="s">
        <v>42</v>
      </c>
      <c r="J9" s="23" t="s">
        <v>115</v>
      </c>
      <c r="K9" s="23" t="s">
        <v>116</v>
      </c>
      <c r="L9" s="23" t="s">
        <v>120</v>
      </c>
      <c r="M9" s="23"/>
      <c r="N9" s="23" t="s">
        <v>121</v>
      </c>
      <c r="O9" s="23" t="s">
        <v>122</v>
      </c>
      <c r="P9" s="23" t="s">
        <v>119</v>
      </c>
      <c r="Q9" s="23" t="s">
        <v>123</v>
      </c>
      <c r="R9" s="23" t="s">
        <v>124</v>
      </c>
      <c r="S9" s="23" t="s">
        <v>61</v>
      </c>
      <c r="T9" s="25" t="s">
        <v>42</v>
      </c>
      <c r="U9" s="25" t="s">
        <v>42</v>
      </c>
      <c r="V9" s="23" t="s">
        <v>535</v>
      </c>
      <c r="W9" s="23" t="s">
        <v>139</v>
      </c>
      <c r="X9" s="23" t="s">
        <v>83</v>
      </c>
      <c r="Y9" s="23" t="s">
        <v>84</v>
      </c>
      <c r="Z9" s="4"/>
      <c r="AA9" s="24">
        <v>5</v>
      </c>
      <c r="AB9" s="23" t="s">
        <v>118</v>
      </c>
      <c r="AC9" s="25" t="s">
        <v>42</v>
      </c>
      <c r="AD9" s="4"/>
      <c r="AE9" s="26">
        <v>6.458333333333334E-2</v>
      </c>
      <c r="AF9" s="24">
        <v>25</v>
      </c>
      <c r="AG9" s="26">
        <v>0.16388888888888889</v>
      </c>
      <c r="AH9" s="26">
        <v>0.23333333333333334</v>
      </c>
      <c r="AI9" s="24">
        <v>21</v>
      </c>
      <c r="AJ9" s="24">
        <v>0</v>
      </c>
      <c r="AK9" s="24">
        <v>0</v>
      </c>
      <c r="AL9" s="24">
        <v>0</v>
      </c>
      <c r="AM9" s="27"/>
    </row>
    <row r="10" spans="1:39" s="24" customFormat="1" ht="105" x14ac:dyDescent="0.25">
      <c r="A10" s="24">
        <v>1</v>
      </c>
      <c r="B10" s="31" t="s">
        <v>423</v>
      </c>
      <c r="C10" s="23" t="s">
        <v>95</v>
      </c>
      <c r="D10" s="23" t="s">
        <v>158</v>
      </c>
      <c r="E10" s="23" t="s">
        <v>159</v>
      </c>
      <c r="F10" s="23" t="s">
        <v>160</v>
      </c>
      <c r="G10" s="23" t="s">
        <v>161</v>
      </c>
      <c r="H10" s="4"/>
      <c r="I10" s="23" t="s">
        <v>164</v>
      </c>
      <c r="J10" s="23" t="s">
        <v>162</v>
      </c>
      <c r="K10" s="23" t="s">
        <v>163</v>
      </c>
      <c r="L10" s="23" t="s">
        <v>170</v>
      </c>
      <c r="M10" s="23" t="s">
        <v>171</v>
      </c>
      <c r="N10" s="23" t="s">
        <v>172</v>
      </c>
      <c r="O10" s="25" t="s">
        <v>42</v>
      </c>
      <c r="P10" s="23" t="s">
        <v>169</v>
      </c>
      <c r="Q10" s="23" t="s">
        <v>173</v>
      </c>
      <c r="R10" s="23" t="s">
        <v>174</v>
      </c>
      <c r="S10" s="23" t="s">
        <v>175</v>
      </c>
      <c r="T10" s="23" t="s">
        <v>176</v>
      </c>
      <c r="U10" s="23" t="s">
        <v>165</v>
      </c>
      <c r="V10" s="23" t="s">
        <v>537</v>
      </c>
      <c r="W10" s="28" t="s">
        <v>429</v>
      </c>
      <c r="X10" s="23" t="s">
        <v>166</v>
      </c>
      <c r="Y10" s="23" t="s">
        <v>83</v>
      </c>
      <c r="Z10" s="4"/>
      <c r="AA10" s="24">
        <v>6</v>
      </c>
      <c r="AB10" s="23" t="s">
        <v>167</v>
      </c>
      <c r="AC10" s="23" t="s">
        <v>168</v>
      </c>
      <c r="AD10" s="4"/>
      <c r="AE10" s="26">
        <v>2.2222222222222223E-2</v>
      </c>
      <c r="AF10" s="24">
        <v>23</v>
      </c>
      <c r="AG10" s="26">
        <v>0.14027777777777778</v>
      </c>
      <c r="AH10" s="26">
        <v>0.20972222222222223</v>
      </c>
      <c r="AI10" s="24">
        <v>13</v>
      </c>
      <c r="AJ10" s="24">
        <v>8</v>
      </c>
      <c r="AK10" s="24">
        <v>0</v>
      </c>
      <c r="AL10" s="24">
        <v>0</v>
      </c>
      <c r="AM10" s="27"/>
    </row>
    <row r="11" spans="1:39" s="24" customFormat="1" ht="90" x14ac:dyDescent="0.25">
      <c r="A11" s="24">
        <v>1</v>
      </c>
      <c r="B11" s="31" t="s">
        <v>424</v>
      </c>
      <c r="C11" s="23" t="s">
        <v>23</v>
      </c>
      <c r="D11" s="23" t="s">
        <v>195</v>
      </c>
      <c r="E11" s="23" t="s">
        <v>196</v>
      </c>
      <c r="F11" s="23" t="s">
        <v>197</v>
      </c>
      <c r="G11" s="23" t="s">
        <v>198</v>
      </c>
      <c r="H11" s="4"/>
      <c r="I11" s="23" t="s">
        <v>201</v>
      </c>
      <c r="J11" s="23" t="s">
        <v>199</v>
      </c>
      <c r="K11" s="23" t="s">
        <v>200</v>
      </c>
      <c r="L11" s="23" t="s">
        <v>206</v>
      </c>
      <c r="M11" s="23" t="s">
        <v>207</v>
      </c>
      <c r="N11" s="23" t="s">
        <v>208</v>
      </c>
      <c r="O11" s="23" t="s">
        <v>209</v>
      </c>
      <c r="P11" s="23" t="s">
        <v>205</v>
      </c>
      <c r="Q11" s="23" t="s">
        <v>210</v>
      </c>
      <c r="R11" s="23" t="s">
        <v>211</v>
      </c>
      <c r="S11" s="23" t="s">
        <v>212</v>
      </c>
      <c r="T11" s="23" t="s">
        <v>213</v>
      </c>
      <c r="U11" s="23" t="s">
        <v>202</v>
      </c>
      <c r="V11" s="23" t="s">
        <v>537</v>
      </c>
      <c r="W11" s="23" t="s">
        <v>139</v>
      </c>
      <c r="X11" s="23" t="s">
        <v>166</v>
      </c>
      <c r="Y11" s="23" t="s">
        <v>84</v>
      </c>
      <c r="Z11" s="4"/>
      <c r="AA11" s="24">
        <v>1</v>
      </c>
      <c r="AB11" s="23" t="s">
        <v>203</v>
      </c>
      <c r="AC11" s="23" t="s">
        <v>204</v>
      </c>
      <c r="AD11" s="4"/>
      <c r="AE11" s="26">
        <v>7.013888888888889E-2</v>
      </c>
      <c r="AF11" s="24">
        <v>13</v>
      </c>
      <c r="AG11" s="26">
        <v>0.16597222222222222</v>
      </c>
      <c r="AH11" s="26">
        <v>0.23541666666666666</v>
      </c>
      <c r="AI11" s="24">
        <v>14</v>
      </c>
      <c r="AJ11" s="24">
        <v>1</v>
      </c>
      <c r="AK11" s="24">
        <v>0</v>
      </c>
      <c r="AL11" s="24">
        <v>7</v>
      </c>
      <c r="AM11" s="27"/>
    </row>
    <row r="12" spans="1:39" ht="90" x14ac:dyDescent="0.25">
      <c r="A12" s="2">
        <v>2</v>
      </c>
      <c r="B12" s="31" t="s">
        <v>406</v>
      </c>
      <c r="C12" s="2" t="s">
        <v>95</v>
      </c>
      <c r="D12" s="2" t="s">
        <v>214</v>
      </c>
      <c r="E12" s="3" t="s">
        <v>42</v>
      </c>
      <c r="F12" s="2" t="s">
        <v>215</v>
      </c>
      <c r="G12" s="2" t="s">
        <v>216</v>
      </c>
      <c r="H12" s="2" t="s">
        <v>217</v>
      </c>
      <c r="I12" s="4"/>
      <c r="J12" s="2" t="s">
        <v>218</v>
      </c>
      <c r="K12" s="2" t="s">
        <v>219</v>
      </c>
      <c r="L12" s="3" t="s">
        <v>42</v>
      </c>
      <c r="M12" s="2" t="s">
        <v>220</v>
      </c>
      <c r="N12" s="3" t="s">
        <v>42</v>
      </c>
      <c r="O12" s="2" t="s">
        <v>221</v>
      </c>
      <c r="P12" s="2" t="s">
        <v>222</v>
      </c>
      <c r="Q12" s="2" t="s">
        <v>223</v>
      </c>
      <c r="R12" s="2" t="s">
        <v>224</v>
      </c>
      <c r="S12" s="2" t="s">
        <v>225</v>
      </c>
      <c r="T12" s="2" t="s">
        <v>226</v>
      </c>
      <c r="U12" s="2" t="s">
        <v>227</v>
      </c>
      <c r="V12" s="2" t="s">
        <v>537</v>
      </c>
      <c r="W12" s="2" t="s">
        <v>139</v>
      </c>
      <c r="X12" s="2" t="s">
        <v>66</v>
      </c>
      <c r="Y12" s="2" t="s">
        <v>228</v>
      </c>
      <c r="AA12" s="2">
        <v>2</v>
      </c>
      <c r="AB12" s="2" t="s">
        <v>229</v>
      </c>
      <c r="AC12" s="2" t="s">
        <v>230</v>
      </c>
      <c r="AE12" s="16">
        <v>4.1666666666666664E-2</v>
      </c>
      <c r="AF12" s="2">
        <v>18</v>
      </c>
      <c r="AG12" s="16">
        <v>0.14305555555555555</v>
      </c>
      <c r="AH12" s="16">
        <v>0.21249999999999999</v>
      </c>
      <c r="AI12" s="2">
        <v>5</v>
      </c>
      <c r="AJ12" s="2">
        <v>10</v>
      </c>
      <c r="AK12" s="2">
        <v>0</v>
      </c>
      <c r="AL12" s="2">
        <v>6</v>
      </c>
    </row>
    <row r="13" spans="1:39" ht="60" x14ac:dyDescent="0.25">
      <c r="A13" s="2">
        <v>2</v>
      </c>
      <c r="B13" s="31" t="s">
        <v>407</v>
      </c>
      <c r="C13" s="2" t="s">
        <v>249</v>
      </c>
      <c r="D13" s="2" t="s">
        <v>250</v>
      </c>
      <c r="E13" s="2" t="s">
        <v>251</v>
      </c>
      <c r="F13" s="2" t="s">
        <v>252</v>
      </c>
      <c r="G13" s="2" t="s">
        <v>253</v>
      </c>
      <c r="H13" s="2" t="s">
        <v>254</v>
      </c>
      <c r="I13" s="4"/>
      <c r="J13" s="2" t="s">
        <v>255</v>
      </c>
      <c r="K13" s="2" t="s">
        <v>256</v>
      </c>
      <c r="L13" s="2" t="s">
        <v>257</v>
      </c>
      <c r="M13" s="2" t="s">
        <v>258</v>
      </c>
      <c r="N13" s="3" t="s">
        <v>42</v>
      </c>
      <c r="O13" s="3" t="s">
        <v>42</v>
      </c>
      <c r="P13" s="2" t="s">
        <v>259</v>
      </c>
      <c r="Q13" s="2" t="s">
        <v>261</v>
      </c>
      <c r="R13" s="2" t="s">
        <v>260</v>
      </c>
      <c r="S13" s="2" t="s">
        <v>262</v>
      </c>
      <c r="T13" s="2" t="s">
        <v>263</v>
      </c>
      <c r="U13" s="3" t="s">
        <v>42</v>
      </c>
      <c r="V13" s="2" t="s">
        <v>537</v>
      </c>
      <c r="W13" s="2" t="s">
        <v>64</v>
      </c>
      <c r="X13" s="2" t="s">
        <v>41</v>
      </c>
      <c r="Y13" s="2" t="s">
        <v>66</v>
      </c>
      <c r="AA13" s="2">
        <v>6</v>
      </c>
      <c r="AB13" s="2" t="s">
        <v>264</v>
      </c>
      <c r="AC13" s="3" t="s">
        <v>42</v>
      </c>
      <c r="AE13" s="16">
        <v>4.583333333333333E-2</v>
      </c>
      <c r="AF13" s="2">
        <v>25</v>
      </c>
      <c r="AG13" s="16">
        <v>0.1423611111111111</v>
      </c>
      <c r="AH13" s="16">
        <v>0.21180555555555555</v>
      </c>
      <c r="AI13" s="2">
        <v>9</v>
      </c>
      <c r="AJ13" s="2">
        <v>4</v>
      </c>
      <c r="AK13" s="2">
        <v>0</v>
      </c>
      <c r="AL13" s="2">
        <v>8</v>
      </c>
    </row>
    <row r="14" spans="1:39" ht="105" x14ac:dyDescent="0.25">
      <c r="A14" s="2">
        <v>2</v>
      </c>
      <c r="B14" s="31" t="s">
        <v>408</v>
      </c>
      <c r="C14" s="2" t="s">
        <v>95</v>
      </c>
      <c r="D14" s="2" t="s">
        <v>321</v>
      </c>
      <c r="E14" s="2" t="s">
        <v>305</v>
      </c>
      <c r="F14" s="2" t="s">
        <v>306</v>
      </c>
      <c r="G14" s="2" t="s">
        <v>307</v>
      </c>
      <c r="H14" s="2" t="s">
        <v>308</v>
      </c>
      <c r="I14" s="4"/>
      <c r="J14" s="2" t="s">
        <v>309</v>
      </c>
      <c r="K14" s="2" t="s">
        <v>310</v>
      </c>
      <c r="L14" s="2" t="s">
        <v>311</v>
      </c>
      <c r="M14" s="3" t="s">
        <v>42</v>
      </c>
      <c r="N14" s="2" t="s">
        <v>312</v>
      </c>
      <c r="O14" s="2" t="s">
        <v>313</v>
      </c>
      <c r="P14" s="2" t="s">
        <v>314</v>
      </c>
      <c r="Q14" s="2" t="s">
        <v>315</v>
      </c>
      <c r="R14" s="2" t="s">
        <v>316</v>
      </c>
      <c r="S14" s="2" t="s">
        <v>317</v>
      </c>
      <c r="T14" s="2" t="s">
        <v>318</v>
      </c>
      <c r="U14" s="3" t="s">
        <v>42</v>
      </c>
      <c r="V14" s="2" t="s">
        <v>537</v>
      </c>
      <c r="W14" s="2" t="s">
        <v>139</v>
      </c>
      <c r="X14" s="2" t="s">
        <v>41</v>
      </c>
      <c r="Y14" s="2" t="s">
        <v>228</v>
      </c>
      <c r="AA14" s="2">
        <v>6</v>
      </c>
      <c r="AB14" s="2" t="s">
        <v>319</v>
      </c>
      <c r="AC14" s="2" t="s">
        <v>320</v>
      </c>
      <c r="AE14" s="16">
        <v>3.888888888888889E-2</v>
      </c>
      <c r="AF14" s="2">
        <v>45</v>
      </c>
      <c r="AG14" s="16">
        <v>0.14097222222222222</v>
      </c>
      <c r="AH14" s="16">
        <v>0.21041666666666667</v>
      </c>
      <c r="AI14" s="2">
        <v>21</v>
      </c>
      <c r="AJ14" s="2">
        <v>0</v>
      </c>
      <c r="AK14" s="2">
        <v>1</v>
      </c>
      <c r="AL14" s="2">
        <v>0</v>
      </c>
    </row>
    <row r="15" spans="1:39" ht="135" x14ac:dyDescent="0.25">
      <c r="A15" s="2">
        <v>2</v>
      </c>
      <c r="B15" s="31" t="s">
        <v>409</v>
      </c>
      <c r="C15" s="2" t="s">
        <v>95</v>
      </c>
      <c r="D15" s="2" t="s">
        <v>322</v>
      </c>
      <c r="E15" s="13" t="s">
        <v>42</v>
      </c>
      <c r="F15" s="2" t="s">
        <v>323</v>
      </c>
      <c r="G15" s="2" t="s">
        <v>324</v>
      </c>
      <c r="H15" s="2" t="s">
        <v>325</v>
      </c>
      <c r="I15" s="4"/>
      <c r="J15" s="2" t="s">
        <v>326</v>
      </c>
      <c r="K15" s="2" t="s">
        <v>327</v>
      </c>
      <c r="L15" s="2" t="s">
        <v>328</v>
      </c>
      <c r="M15" s="2" t="s">
        <v>329</v>
      </c>
      <c r="N15" s="2" t="s">
        <v>330</v>
      </c>
      <c r="O15" s="2" t="s">
        <v>331</v>
      </c>
      <c r="P15" s="2" t="s">
        <v>332</v>
      </c>
      <c r="Q15" s="2" t="s">
        <v>333</v>
      </c>
      <c r="R15" s="2" t="s">
        <v>334</v>
      </c>
      <c r="S15" s="2" t="s">
        <v>335</v>
      </c>
      <c r="T15" s="2" t="s">
        <v>336</v>
      </c>
      <c r="U15" s="2" t="s">
        <v>337</v>
      </c>
      <c r="V15" s="2" t="s">
        <v>536</v>
      </c>
      <c r="W15" s="2" t="s">
        <v>64</v>
      </c>
      <c r="X15" s="2" t="s">
        <v>65</v>
      </c>
      <c r="Y15" s="2" t="s">
        <v>66</v>
      </c>
      <c r="AA15" s="2">
        <v>6</v>
      </c>
      <c r="AB15" s="2" t="s">
        <v>339</v>
      </c>
      <c r="AC15" s="2" t="s">
        <v>340</v>
      </c>
      <c r="AE15" s="16">
        <v>4.3055555555555555E-2</v>
      </c>
      <c r="AF15" s="2">
        <v>28</v>
      </c>
      <c r="AG15" s="16">
        <v>0.14097222222222222</v>
      </c>
      <c r="AH15" s="16">
        <v>0.21041666666666667</v>
      </c>
      <c r="AI15" s="2">
        <v>21</v>
      </c>
      <c r="AJ15" s="2">
        <v>0</v>
      </c>
      <c r="AK15" s="2">
        <v>1</v>
      </c>
      <c r="AL15" s="2">
        <v>0</v>
      </c>
    </row>
    <row r="16" spans="1:39" ht="75" x14ac:dyDescent="0.25">
      <c r="A16" s="2">
        <v>2</v>
      </c>
      <c r="B16" s="31" t="s">
        <v>410</v>
      </c>
      <c r="C16" s="2" t="s">
        <v>95</v>
      </c>
      <c r="D16" s="2" t="s">
        <v>356</v>
      </c>
      <c r="E16" s="2" t="s">
        <v>357</v>
      </c>
      <c r="F16" s="2" t="s">
        <v>358</v>
      </c>
      <c r="G16" s="2" t="s">
        <v>359</v>
      </c>
      <c r="H16" s="2" t="s">
        <v>360</v>
      </c>
      <c r="I16" s="4"/>
      <c r="J16" s="2" t="s">
        <v>361</v>
      </c>
      <c r="K16" s="2" t="s">
        <v>362</v>
      </c>
      <c r="L16" s="2" t="s">
        <v>363</v>
      </c>
      <c r="M16" s="2" t="s">
        <v>364</v>
      </c>
      <c r="N16" s="2" t="s">
        <v>365</v>
      </c>
      <c r="O16" s="2" t="s">
        <v>366</v>
      </c>
      <c r="P16" s="2" t="s">
        <v>367</v>
      </c>
      <c r="Q16" s="2" t="s">
        <v>368</v>
      </c>
      <c r="R16" s="2" t="s">
        <v>61</v>
      </c>
      <c r="S16" s="2" t="s">
        <v>369</v>
      </c>
      <c r="T16" s="2" t="s">
        <v>370</v>
      </c>
      <c r="U16" s="2" t="s">
        <v>371</v>
      </c>
      <c r="V16" s="2" t="s">
        <v>536</v>
      </c>
      <c r="W16" s="2" t="s">
        <v>64</v>
      </c>
      <c r="X16" s="2" t="s">
        <v>41</v>
      </c>
      <c r="Y16" s="2" t="s">
        <v>66</v>
      </c>
      <c r="AA16" s="2">
        <v>5</v>
      </c>
      <c r="AB16" s="2" t="s">
        <v>372</v>
      </c>
      <c r="AC16" s="2" t="s">
        <v>373</v>
      </c>
      <c r="AE16" s="16">
        <v>4.4444444444444446E-2</v>
      </c>
      <c r="AF16" s="2">
        <v>21</v>
      </c>
      <c r="AG16" s="16">
        <v>0.1451388888888889</v>
      </c>
      <c r="AH16" s="16">
        <v>0.21458333333333332</v>
      </c>
      <c r="AI16" s="2">
        <v>20</v>
      </c>
      <c r="AJ16" s="2">
        <v>0</v>
      </c>
      <c r="AK16" s="2">
        <v>0</v>
      </c>
      <c r="AL16" s="2">
        <v>1</v>
      </c>
    </row>
    <row r="17" spans="1:39" ht="45" x14ac:dyDescent="0.25">
      <c r="A17" s="2">
        <v>2</v>
      </c>
      <c r="B17" s="31" t="s">
        <v>502</v>
      </c>
      <c r="C17" s="2" t="s">
        <v>95</v>
      </c>
      <c r="D17" s="2" t="s">
        <v>468</v>
      </c>
      <c r="E17" s="2" t="s">
        <v>469</v>
      </c>
      <c r="F17" s="2" t="s">
        <v>470</v>
      </c>
      <c r="G17" s="13" t="s">
        <v>42</v>
      </c>
      <c r="H17" s="2" t="s">
        <v>471</v>
      </c>
      <c r="I17" s="4"/>
      <c r="J17" s="13" t="s">
        <v>42</v>
      </c>
      <c r="K17" s="2" t="s">
        <v>472</v>
      </c>
      <c r="L17" s="2" t="s">
        <v>473</v>
      </c>
      <c r="M17" s="13" t="s">
        <v>42</v>
      </c>
      <c r="N17" s="2" t="s">
        <v>474</v>
      </c>
      <c r="O17" s="2" t="s">
        <v>475</v>
      </c>
      <c r="P17" s="2" t="s">
        <v>476</v>
      </c>
      <c r="Q17" s="2" t="s">
        <v>477</v>
      </c>
      <c r="R17" s="2" t="s">
        <v>478</v>
      </c>
      <c r="S17" s="2" t="s">
        <v>479</v>
      </c>
      <c r="T17" s="2" t="s">
        <v>480</v>
      </c>
      <c r="U17" s="13" t="s">
        <v>42</v>
      </c>
      <c r="V17" s="2" t="s">
        <v>273</v>
      </c>
      <c r="W17" s="2" t="s">
        <v>139</v>
      </c>
      <c r="X17" s="2" t="s">
        <v>192</v>
      </c>
      <c r="Y17" s="2" t="s">
        <v>102</v>
      </c>
      <c r="AA17" s="2">
        <v>5</v>
      </c>
      <c r="AB17" s="2" t="s">
        <v>481</v>
      </c>
      <c r="AC17" s="2" t="s">
        <v>482</v>
      </c>
      <c r="AE17" s="16">
        <v>7.7777777777777779E-2</v>
      </c>
      <c r="AF17" s="2">
        <v>11</v>
      </c>
      <c r="AG17" s="16">
        <v>0.17916666666666667</v>
      </c>
      <c r="AH17" s="16">
        <v>0.24861111111111112</v>
      </c>
      <c r="AI17" s="2">
        <v>12</v>
      </c>
      <c r="AJ17" s="2">
        <v>0</v>
      </c>
      <c r="AK17" s="2">
        <v>0</v>
      </c>
      <c r="AL17" s="2">
        <v>9</v>
      </c>
    </row>
    <row r="18" spans="1:39" ht="182.25" customHeight="1" x14ac:dyDescent="0.25">
      <c r="A18" s="2">
        <v>2</v>
      </c>
      <c r="B18" s="31" t="s">
        <v>503</v>
      </c>
      <c r="C18" s="2" t="s">
        <v>95</v>
      </c>
      <c r="D18" s="2" t="s">
        <v>483</v>
      </c>
      <c r="E18" s="2" t="s">
        <v>484</v>
      </c>
      <c r="F18" s="2" t="s">
        <v>485</v>
      </c>
      <c r="G18" s="2" t="s">
        <v>486</v>
      </c>
      <c r="H18" s="2" t="s">
        <v>487</v>
      </c>
      <c r="I18" s="4"/>
      <c r="J18" s="2" t="s">
        <v>488</v>
      </c>
      <c r="K18" s="2" t="s">
        <v>489</v>
      </c>
      <c r="L18" s="2" t="s">
        <v>490</v>
      </c>
      <c r="M18" s="2" t="s">
        <v>491</v>
      </c>
      <c r="N18" s="2" t="s">
        <v>492</v>
      </c>
      <c r="O18" s="2" t="s">
        <v>493</v>
      </c>
      <c r="P18" s="2" t="s">
        <v>494</v>
      </c>
      <c r="Q18" s="2" t="s">
        <v>495</v>
      </c>
      <c r="R18" s="2" t="s">
        <v>496</v>
      </c>
      <c r="S18" s="2" t="s">
        <v>497</v>
      </c>
      <c r="T18" s="2" t="s">
        <v>498</v>
      </c>
      <c r="U18" s="2" t="s">
        <v>499</v>
      </c>
      <c r="V18" s="2" t="s">
        <v>537</v>
      </c>
      <c r="W18" s="2" t="s">
        <v>139</v>
      </c>
      <c r="X18" s="2" t="s">
        <v>83</v>
      </c>
      <c r="Y18" s="2" t="s">
        <v>192</v>
      </c>
      <c r="AA18" s="2">
        <v>6</v>
      </c>
      <c r="AB18" s="2" t="s">
        <v>501</v>
      </c>
      <c r="AC18" s="2" t="s">
        <v>500</v>
      </c>
      <c r="AE18" s="16">
        <v>4.0972222222222222E-2</v>
      </c>
      <c r="AF18" s="2">
        <v>15</v>
      </c>
      <c r="AG18" s="16">
        <v>0.14027777777777778</v>
      </c>
      <c r="AH18" s="16">
        <v>0.20972222222222223</v>
      </c>
      <c r="AI18" s="2">
        <v>13</v>
      </c>
      <c r="AJ18" s="2">
        <v>7</v>
      </c>
      <c r="AK18" s="2">
        <v>0</v>
      </c>
      <c r="AL18" s="2">
        <v>1</v>
      </c>
    </row>
    <row r="19" spans="1:39" s="24" customFormat="1" ht="120" x14ac:dyDescent="0.25">
      <c r="A19" s="24">
        <v>3</v>
      </c>
      <c r="B19" s="31" t="s">
        <v>411</v>
      </c>
      <c r="C19" s="23" t="s">
        <v>23</v>
      </c>
      <c r="D19" s="23" t="s">
        <v>231</v>
      </c>
      <c r="E19" s="23" t="s">
        <v>232</v>
      </c>
      <c r="F19" s="23" t="s">
        <v>233</v>
      </c>
      <c r="G19" s="23" t="s">
        <v>234</v>
      </c>
      <c r="H19" s="4"/>
      <c r="I19" s="23" t="s">
        <v>237</v>
      </c>
      <c r="J19" s="23" t="s">
        <v>235</v>
      </c>
      <c r="K19" s="23" t="s">
        <v>236</v>
      </c>
      <c r="L19" s="23" t="s">
        <v>242</v>
      </c>
      <c r="M19" s="23" t="s">
        <v>243</v>
      </c>
      <c r="N19" s="23" t="s">
        <v>244</v>
      </c>
      <c r="O19" s="23" t="s">
        <v>245</v>
      </c>
      <c r="P19" s="23" t="s">
        <v>430</v>
      </c>
      <c r="Q19" s="23" t="s">
        <v>246</v>
      </c>
      <c r="R19" s="23" t="s">
        <v>247</v>
      </c>
      <c r="S19" s="23" t="s">
        <v>248</v>
      </c>
      <c r="T19" s="25" t="s">
        <v>42</v>
      </c>
      <c r="U19" s="23" t="s">
        <v>238</v>
      </c>
      <c r="V19" s="23" t="s">
        <v>537</v>
      </c>
      <c r="W19" s="23" t="s">
        <v>64</v>
      </c>
      <c r="X19" s="23" t="s">
        <v>41</v>
      </c>
      <c r="Y19" s="23" t="s">
        <v>65</v>
      </c>
      <c r="Z19" s="4"/>
      <c r="AA19" s="24">
        <v>6</v>
      </c>
      <c r="AB19" s="23" t="s">
        <v>239</v>
      </c>
      <c r="AC19" s="23" t="s">
        <v>240</v>
      </c>
      <c r="AD19" s="4"/>
      <c r="AE19" s="26">
        <v>5.5555555555555552E-2</v>
      </c>
      <c r="AF19" s="24">
        <v>49</v>
      </c>
      <c r="AG19" s="26">
        <v>0.15416666666666667</v>
      </c>
      <c r="AH19" s="26">
        <v>0.22361111111111112</v>
      </c>
      <c r="AI19" s="24">
        <v>14</v>
      </c>
      <c r="AJ19" s="24">
        <v>6</v>
      </c>
      <c r="AK19" s="24">
        <v>9</v>
      </c>
      <c r="AL19" s="24">
        <v>2</v>
      </c>
      <c r="AM19" s="27"/>
    </row>
    <row r="20" spans="1:39" s="24" customFormat="1" ht="120" x14ac:dyDescent="0.25">
      <c r="A20" s="24">
        <v>3</v>
      </c>
      <c r="B20" s="31" t="s">
        <v>412</v>
      </c>
      <c r="C20" s="23" t="s">
        <v>95</v>
      </c>
      <c r="D20" s="23" t="s">
        <v>265</v>
      </c>
      <c r="E20" s="23" t="s">
        <v>266</v>
      </c>
      <c r="F20" s="23" t="s">
        <v>267</v>
      </c>
      <c r="G20" s="23" t="s">
        <v>268</v>
      </c>
      <c r="H20" s="4"/>
      <c r="I20" s="23" t="s">
        <v>271</v>
      </c>
      <c r="J20" s="23" t="s">
        <v>269</v>
      </c>
      <c r="K20" s="23" t="s">
        <v>270</v>
      </c>
      <c r="L20" s="23" t="s">
        <v>278</v>
      </c>
      <c r="M20" s="23" t="s">
        <v>279</v>
      </c>
      <c r="N20" s="23" t="s">
        <v>280</v>
      </c>
      <c r="O20" s="23" t="s">
        <v>281</v>
      </c>
      <c r="P20" s="23" t="s">
        <v>277</v>
      </c>
      <c r="Q20" s="23" t="s">
        <v>282</v>
      </c>
      <c r="R20" s="23" t="s">
        <v>283</v>
      </c>
      <c r="S20" s="23" t="s">
        <v>284</v>
      </c>
      <c r="T20" s="23" t="s">
        <v>285</v>
      </c>
      <c r="U20" s="23" t="s">
        <v>272</v>
      </c>
      <c r="V20" s="23" t="s">
        <v>273</v>
      </c>
      <c r="W20" s="23" t="s">
        <v>139</v>
      </c>
      <c r="X20" s="23" t="s">
        <v>228</v>
      </c>
      <c r="Y20" s="23" t="s">
        <v>228</v>
      </c>
      <c r="Z20" s="4"/>
      <c r="AA20" s="24">
        <v>3</v>
      </c>
      <c r="AB20" s="23" t="s">
        <v>275</v>
      </c>
      <c r="AC20" s="23" t="s">
        <v>276</v>
      </c>
      <c r="AD20" s="4"/>
      <c r="AE20" s="26">
        <v>9.0277777777777776E-2</v>
      </c>
      <c r="AF20" s="24">
        <v>7</v>
      </c>
      <c r="AG20" s="26">
        <v>0.18472222222222223</v>
      </c>
      <c r="AH20" s="26">
        <v>0.25416666666666665</v>
      </c>
      <c r="AI20" s="24">
        <v>9</v>
      </c>
      <c r="AJ20" s="24">
        <v>7</v>
      </c>
      <c r="AK20" s="24">
        <v>0</v>
      </c>
      <c r="AL20" s="24">
        <v>6</v>
      </c>
      <c r="AM20" s="27"/>
    </row>
    <row r="21" spans="1:39" s="24" customFormat="1" ht="90" x14ac:dyDescent="0.25">
      <c r="A21" s="24">
        <v>3</v>
      </c>
      <c r="B21" s="31" t="s">
        <v>413</v>
      </c>
      <c r="C21" s="23" t="s">
        <v>95</v>
      </c>
      <c r="D21" s="23" t="s">
        <v>286</v>
      </c>
      <c r="E21" s="23" t="s">
        <v>287</v>
      </c>
      <c r="F21" s="23" t="s">
        <v>288</v>
      </c>
      <c r="G21" s="23" t="s">
        <v>289</v>
      </c>
      <c r="H21" s="4"/>
      <c r="I21" s="23" t="s">
        <v>292</v>
      </c>
      <c r="J21" s="23" t="s">
        <v>290</v>
      </c>
      <c r="K21" s="23" t="s">
        <v>291</v>
      </c>
      <c r="L21" s="23" t="s">
        <v>297</v>
      </c>
      <c r="M21" s="23" t="s">
        <v>298</v>
      </c>
      <c r="N21" s="23" t="s">
        <v>299</v>
      </c>
      <c r="O21" s="23" t="s">
        <v>300</v>
      </c>
      <c r="P21" s="23" t="s">
        <v>296</v>
      </c>
      <c r="Q21" s="23" t="s">
        <v>301</v>
      </c>
      <c r="R21" s="23" t="s">
        <v>302</v>
      </c>
      <c r="S21" s="23" t="s">
        <v>303</v>
      </c>
      <c r="T21" s="23" t="s">
        <v>304</v>
      </c>
      <c r="U21" s="23" t="s">
        <v>293</v>
      </c>
      <c r="V21" s="23" t="s">
        <v>538</v>
      </c>
      <c r="W21" s="23" t="s">
        <v>64</v>
      </c>
      <c r="X21" s="23" t="s">
        <v>41</v>
      </c>
      <c r="Y21" s="23" t="s">
        <v>66</v>
      </c>
      <c r="Z21" s="4"/>
      <c r="AA21" s="24">
        <v>5</v>
      </c>
      <c r="AB21" s="23" t="s">
        <v>294</v>
      </c>
      <c r="AC21" s="23" t="s">
        <v>295</v>
      </c>
      <c r="AD21" s="4"/>
      <c r="AE21" s="26">
        <v>3.9583333333333331E-2</v>
      </c>
      <c r="AF21" s="24">
        <v>32</v>
      </c>
      <c r="AG21" s="26">
        <v>0.13958333333333334</v>
      </c>
      <c r="AH21" s="26">
        <v>0.20902777777777778</v>
      </c>
      <c r="AI21" s="24">
        <v>21</v>
      </c>
      <c r="AJ21" s="24">
        <v>1</v>
      </c>
      <c r="AK21" s="24">
        <v>0</v>
      </c>
      <c r="AL21" s="24">
        <v>0</v>
      </c>
      <c r="AM21" s="27"/>
    </row>
    <row r="22" spans="1:39" s="24" customFormat="1" ht="120" x14ac:dyDescent="0.25">
      <c r="A22" s="24">
        <v>3</v>
      </c>
      <c r="B22" s="31" t="s">
        <v>414</v>
      </c>
      <c r="C22" s="23" t="s">
        <v>95</v>
      </c>
      <c r="D22" s="23" t="s">
        <v>374</v>
      </c>
      <c r="E22" s="23" t="s">
        <v>375</v>
      </c>
      <c r="F22" s="23" t="s">
        <v>376</v>
      </c>
      <c r="G22" s="23" t="s">
        <v>377</v>
      </c>
      <c r="H22" s="4"/>
      <c r="I22" s="23" t="s">
        <v>380</v>
      </c>
      <c r="J22" s="23" t="s">
        <v>378</v>
      </c>
      <c r="K22" s="23" t="s">
        <v>379</v>
      </c>
      <c r="L22" s="23" t="s">
        <v>385</v>
      </c>
      <c r="M22" s="23" t="s">
        <v>385</v>
      </c>
      <c r="N22" s="23" t="s">
        <v>386</v>
      </c>
      <c r="O22" s="29" t="s">
        <v>42</v>
      </c>
      <c r="P22" s="23" t="s">
        <v>384</v>
      </c>
      <c r="Q22" s="23" t="s">
        <v>387</v>
      </c>
      <c r="R22" s="23" t="s">
        <v>388</v>
      </c>
      <c r="S22" s="23" t="s">
        <v>389</v>
      </c>
      <c r="T22" s="23" t="s">
        <v>390</v>
      </c>
      <c r="U22" s="23" t="s">
        <v>381</v>
      </c>
      <c r="V22" s="23" t="s">
        <v>536</v>
      </c>
      <c r="W22" s="23" t="s">
        <v>64</v>
      </c>
      <c r="X22" s="23" t="s">
        <v>65</v>
      </c>
      <c r="Y22" s="23" t="s">
        <v>228</v>
      </c>
      <c r="Z22" s="4"/>
      <c r="AA22" s="24">
        <v>6</v>
      </c>
      <c r="AB22" s="23" t="s">
        <v>382</v>
      </c>
      <c r="AC22" s="23" t="s">
        <v>383</v>
      </c>
      <c r="AD22" s="4"/>
      <c r="AE22" s="26">
        <v>4.0972222222222222E-2</v>
      </c>
      <c r="AF22" s="24">
        <v>38</v>
      </c>
      <c r="AG22" s="26">
        <v>0.14097222222222222</v>
      </c>
      <c r="AH22" s="26">
        <v>0.21041666666666667</v>
      </c>
      <c r="AI22" s="24">
        <v>21</v>
      </c>
      <c r="AJ22" s="24">
        <v>1</v>
      </c>
      <c r="AK22" s="24">
        <v>1</v>
      </c>
      <c r="AL22" s="24">
        <v>0</v>
      </c>
      <c r="AM22" s="27"/>
    </row>
    <row r="23" spans="1:39" s="24" customFormat="1" ht="60" x14ac:dyDescent="0.25">
      <c r="A23" s="24">
        <v>3</v>
      </c>
      <c r="B23" s="31" t="s">
        <v>415</v>
      </c>
      <c r="C23" s="23" t="s">
        <v>95</v>
      </c>
      <c r="D23" s="23" t="s">
        <v>341</v>
      </c>
      <c r="E23" s="29" t="s">
        <v>42</v>
      </c>
      <c r="F23" s="23" t="s">
        <v>342</v>
      </c>
      <c r="G23" s="23" t="s">
        <v>343</v>
      </c>
      <c r="H23" s="4"/>
      <c r="I23" s="23" t="s">
        <v>346</v>
      </c>
      <c r="J23" s="23" t="s">
        <v>344</v>
      </c>
      <c r="K23" s="23" t="s">
        <v>345</v>
      </c>
      <c r="L23" s="23" t="s">
        <v>350</v>
      </c>
      <c r="M23" s="23" t="s">
        <v>351</v>
      </c>
      <c r="N23" s="23" t="s">
        <v>352</v>
      </c>
      <c r="O23" s="29" t="s">
        <v>42</v>
      </c>
      <c r="P23" s="23" t="s">
        <v>349</v>
      </c>
      <c r="Q23" s="23" t="s">
        <v>353</v>
      </c>
      <c r="R23" s="23" t="s">
        <v>354</v>
      </c>
      <c r="S23" s="23" t="s">
        <v>355</v>
      </c>
      <c r="T23" s="23" t="s">
        <v>350</v>
      </c>
      <c r="U23" s="23" t="s">
        <v>346</v>
      </c>
      <c r="V23" s="23" t="s">
        <v>536</v>
      </c>
      <c r="W23" s="23" t="s">
        <v>64</v>
      </c>
      <c r="X23" s="23" t="s">
        <v>41</v>
      </c>
      <c r="Y23" s="23" t="s">
        <v>66</v>
      </c>
      <c r="Z23" s="4"/>
      <c r="AA23" s="24">
        <v>7</v>
      </c>
      <c r="AB23" s="23" t="s">
        <v>347</v>
      </c>
      <c r="AC23" s="23" t="s">
        <v>348</v>
      </c>
      <c r="AD23" s="4"/>
      <c r="AE23" s="26">
        <v>5.2083333333333336E-2</v>
      </c>
      <c r="AF23" s="24">
        <v>16</v>
      </c>
      <c r="AG23" s="26">
        <v>0.14305555555555555</v>
      </c>
      <c r="AH23" s="26">
        <v>0.21249999999999999</v>
      </c>
      <c r="AI23" s="24">
        <v>7</v>
      </c>
      <c r="AJ23" s="24">
        <v>11</v>
      </c>
      <c r="AK23" s="24">
        <v>0</v>
      </c>
      <c r="AL23" s="24">
        <v>5</v>
      </c>
      <c r="AM23" s="27"/>
    </row>
    <row r="24" spans="1:39" s="24" customFormat="1" ht="45" x14ac:dyDescent="0.25">
      <c r="A24" s="24">
        <v>3</v>
      </c>
      <c r="B24" s="30">
        <v>311</v>
      </c>
      <c r="C24" s="24" t="s">
        <v>23</v>
      </c>
      <c r="D24" s="24" t="s">
        <v>432</v>
      </c>
      <c r="E24" s="24" t="s">
        <v>433</v>
      </c>
      <c r="F24" s="24" t="s">
        <v>434</v>
      </c>
      <c r="G24" s="24" t="s">
        <v>435</v>
      </c>
      <c r="H24" s="4"/>
      <c r="I24" s="24" t="s">
        <v>438</v>
      </c>
      <c r="J24" s="24" t="s">
        <v>436</v>
      </c>
      <c r="K24" s="24" t="s">
        <v>437</v>
      </c>
      <c r="L24" s="24" t="s">
        <v>443</v>
      </c>
      <c r="M24" s="24" t="s">
        <v>444</v>
      </c>
      <c r="N24" s="24" t="s">
        <v>445</v>
      </c>
      <c r="O24" s="24" t="s">
        <v>446</v>
      </c>
      <c r="P24" s="24" t="s">
        <v>442</v>
      </c>
      <c r="Q24" s="24" t="s">
        <v>447</v>
      </c>
      <c r="R24" s="24" t="s">
        <v>448</v>
      </c>
      <c r="S24" s="24" t="s">
        <v>449</v>
      </c>
      <c r="T24" s="24" t="s">
        <v>450</v>
      </c>
      <c r="U24" s="24" t="s">
        <v>439</v>
      </c>
      <c r="V24" s="24" t="s">
        <v>273</v>
      </c>
      <c r="W24" s="24" t="s">
        <v>64</v>
      </c>
      <c r="X24" s="24" t="s">
        <v>83</v>
      </c>
      <c r="Y24" s="24" t="s">
        <v>66</v>
      </c>
      <c r="Z24" s="4"/>
      <c r="AA24" s="24">
        <v>7</v>
      </c>
      <c r="AB24" s="24" t="s">
        <v>440</v>
      </c>
      <c r="AC24" s="24" t="s">
        <v>441</v>
      </c>
      <c r="AD24" s="4"/>
      <c r="AE24" s="26">
        <v>7.7083333333333337E-2</v>
      </c>
      <c r="AF24" s="24">
        <v>4</v>
      </c>
      <c r="AG24" s="26">
        <v>0.19583333333333333</v>
      </c>
      <c r="AH24" s="26">
        <v>0.26527777777777778</v>
      </c>
      <c r="AI24" s="24">
        <v>0</v>
      </c>
      <c r="AJ24" s="24">
        <v>0</v>
      </c>
      <c r="AK24" s="24">
        <v>0</v>
      </c>
      <c r="AL24" s="24">
        <v>21</v>
      </c>
      <c r="AM24" s="27"/>
    </row>
    <row r="25" spans="1:39" s="24" customFormat="1" ht="60" x14ac:dyDescent="0.25">
      <c r="A25" s="24">
        <v>3</v>
      </c>
      <c r="B25" s="30">
        <v>312</v>
      </c>
      <c r="C25" s="24" t="s">
        <v>95</v>
      </c>
      <c r="D25" s="24" t="s">
        <v>451</v>
      </c>
      <c r="E25" s="24" t="s">
        <v>452</v>
      </c>
      <c r="F25" s="24" t="s">
        <v>453</v>
      </c>
      <c r="G25" s="24" t="s">
        <v>454</v>
      </c>
      <c r="H25" s="4"/>
      <c r="I25" s="24" t="s">
        <v>61</v>
      </c>
      <c r="J25" s="24" t="s">
        <v>455</v>
      </c>
      <c r="K25" s="24" t="s">
        <v>456</v>
      </c>
      <c r="L25" s="24" t="s">
        <v>461</v>
      </c>
      <c r="M25" s="24" t="s">
        <v>462</v>
      </c>
      <c r="N25" s="24" t="s">
        <v>463</v>
      </c>
      <c r="O25" s="24" t="s">
        <v>464</v>
      </c>
      <c r="P25" s="24" t="s">
        <v>460</v>
      </c>
      <c r="Q25" s="24" t="s">
        <v>465</v>
      </c>
      <c r="R25" s="24" t="s">
        <v>466</v>
      </c>
      <c r="S25" s="24" t="s">
        <v>61</v>
      </c>
      <c r="T25" s="24" t="s">
        <v>467</v>
      </c>
      <c r="U25" s="24" t="s">
        <v>457</v>
      </c>
      <c r="V25" s="24" t="s">
        <v>535</v>
      </c>
      <c r="W25" s="28" t="s">
        <v>42</v>
      </c>
      <c r="X25" s="24" t="s">
        <v>41</v>
      </c>
      <c r="Y25" s="24" t="s">
        <v>41</v>
      </c>
      <c r="Z25" s="4"/>
      <c r="AA25" s="24">
        <v>4</v>
      </c>
      <c r="AB25" s="24" t="s">
        <v>458</v>
      </c>
      <c r="AC25" s="24" t="s">
        <v>459</v>
      </c>
      <c r="AD25" s="4"/>
      <c r="AE25" s="26">
        <v>4.5138888888888888E-2</v>
      </c>
      <c r="AF25" s="24">
        <v>26</v>
      </c>
      <c r="AG25" s="26">
        <v>0.14097222222222222</v>
      </c>
      <c r="AH25" s="26">
        <v>0.21111111111111111</v>
      </c>
      <c r="AI25" s="24">
        <v>15</v>
      </c>
      <c r="AJ25" s="24">
        <v>6</v>
      </c>
      <c r="AK25" s="24">
        <v>1</v>
      </c>
      <c r="AL25" s="24">
        <v>0</v>
      </c>
      <c r="AM25" s="27"/>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32CFC-A7B7-4E9B-A722-CF4910B7F00C}">
  <dimension ref="A1:AK85"/>
  <sheetViews>
    <sheetView tabSelected="1" zoomScaleNormal="100" workbookViewId="0">
      <selection activeCell="I2" sqref="I2:Q25"/>
    </sheetView>
  </sheetViews>
  <sheetFormatPr baseColWidth="10" defaultRowHeight="15" x14ac:dyDescent="0.25"/>
  <cols>
    <col min="3" max="3" width="11.42578125" style="32"/>
    <col min="6" max="7" width="11.42578125" style="32"/>
    <col min="8" max="8" width="11.42578125" style="33"/>
    <col min="9" max="9" width="16.42578125" style="2" customWidth="1"/>
    <col min="10" max="10" width="15.42578125" style="2" customWidth="1"/>
    <col min="11" max="11" width="15.7109375" style="2" customWidth="1"/>
    <col min="12" max="12" width="15.42578125" style="2" customWidth="1"/>
    <col min="13" max="13" width="15.7109375" style="2" customWidth="1"/>
    <col min="14" max="14" width="16.140625" style="2" customWidth="1"/>
    <col min="15" max="15" width="15.28515625" style="2" customWidth="1"/>
    <col min="16" max="16" width="13.7109375" customWidth="1"/>
    <col min="17" max="17" width="12.85546875" customWidth="1"/>
    <col min="19" max="19" width="15" customWidth="1"/>
    <col min="21" max="21" width="14.28515625" customWidth="1"/>
    <col min="22" max="22" width="14.7109375" customWidth="1"/>
    <col min="23" max="23" width="14.42578125" customWidth="1"/>
    <col min="33" max="33" width="14.7109375" style="42" customWidth="1"/>
    <col min="35" max="35" width="14.85546875" style="42" customWidth="1"/>
  </cols>
  <sheetData>
    <row r="1" spans="1:37" ht="165" x14ac:dyDescent="0.25">
      <c r="A1" s="4" t="s">
        <v>404</v>
      </c>
      <c r="B1" s="4" t="s">
        <v>405</v>
      </c>
      <c r="C1" s="5" t="s">
        <v>0</v>
      </c>
      <c r="D1" s="4" t="s">
        <v>19</v>
      </c>
      <c r="E1" s="4" t="s">
        <v>20</v>
      </c>
      <c r="F1" s="4" t="s">
        <v>21</v>
      </c>
      <c r="G1" s="4" t="s">
        <v>22</v>
      </c>
      <c r="H1" s="18"/>
      <c r="I1" s="5" t="s">
        <v>43</v>
      </c>
      <c r="J1" s="4" t="s">
        <v>391</v>
      </c>
      <c r="K1" s="4" t="s">
        <v>393</v>
      </c>
      <c r="L1" s="4" t="s">
        <v>392</v>
      </c>
      <c r="M1" s="4" t="s">
        <v>396</v>
      </c>
      <c r="N1" s="4" t="s">
        <v>394</v>
      </c>
      <c r="O1" s="4" t="s">
        <v>395</v>
      </c>
      <c r="P1" s="4" t="s">
        <v>398</v>
      </c>
      <c r="Q1" s="4" t="s">
        <v>397</v>
      </c>
      <c r="T1" s="4" t="s">
        <v>95</v>
      </c>
      <c r="U1" s="4" t="s">
        <v>530</v>
      </c>
      <c r="V1" s="4" t="s">
        <v>249</v>
      </c>
      <c r="W1" s="4" t="s">
        <v>49</v>
      </c>
      <c r="X1" s="4" t="s">
        <v>504</v>
      </c>
      <c r="Y1" s="4" t="s">
        <v>505</v>
      </c>
      <c r="AB1" s="4" t="s">
        <v>20</v>
      </c>
      <c r="AD1" s="4" t="s">
        <v>19</v>
      </c>
      <c r="AF1" s="4" t="s">
        <v>21</v>
      </c>
      <c r="AH1" s="4" t="s">
        <v>532</v>
      </c>
    </row>
    <row r="2" spans="1:37" x14ac:dyDescent="0.25">
      <c r="A2" s="37">
        <v>0</v>
      </c>
      <c r="B2" s="31" t="s">
        <v>399</v>
      </c>
      <c r="C2" s="1">
        <v>4</v>
      </c>
      <c r="D2" s="2" t="s">
        <v>39</v>
      </c>
      <c r="E2" s="2" t="s">
        <v>64</v>
      </c>
      <c r="F2" s="2">
        <v>5</v>
      </c>
      <c r="G2" s="2">
        <v>5</v>
      </c>
      <c r="H2" s="18"/>
      <c r="I2" s="2">
        <v>5</v>
      </c>
      <c r="J2" s="34">
        <v>6.0416666666666667E-2</v>
      </c>
      <c r="K2" s="16">
        <v>0.16041666666666668</v>
      </c>
      <c r="L2" s="16">
        <v>0.2298611111111111</v>
      </c>
      <c r="M2" s="2">
        <v>27</v>
      </c>
      <c r="N2" s="2">
        <v>21</v>
      </c>
      <c r="O2" s="2">
        <v>0</v>
      </c>
      <c r="P2" s="2">
        <v>1</v>
      </c>
      <c r="Q2" s="2">
        <v>0</v>
      </c>
      <c r="T2">
        <f>COUNTIF(C2:C25,5)</f>
        <v>16</v>
      </c>
      <c r="U2">
        <f>COUNTIF(C2:C25,4)</f>
        <v>6</v>
      </c>
      <c r="V2">
        <f>COUNTIF(C2:C25,3)</f>
        <v>1</v>
      </c>
      <c r="W2">
        <f>COUNTIF(C2:C25,2)</f>
        <v>1</v>
      </c>
      <c r="X2">
        <f>AVERAGE(C2:C25)</f>
        <v>4.541666666666667</v>
      </c>
      <c r="Y2">
        <f>_xlfn.STDEV.S(C2:C25)</f>
        <v>0.77902763620491255</v>
      </c>
      <c r="AB2">
        <v>12</v>
      </c>
      <c r="AC2" t="s">
        <v>64</v>
      </c>
      <c r="AD2">
        <v>2</v>
      </c>
      <c r="AE2" t="s">
        <v>535</v>
      </c>
      <c r="AF2">
        <f>COUNTIF(F2:F25,1)</f>
        <v>0</v>
      </c>
      <c r="AG2" s="42" t="s">
        <v>533</v>
      </c>
      <c r="AH2">
        <f>COUNTIF(G2:G25,1)</f>
        <v>4</v>
      </c>
      <c r="AI2" s="42" t="s">
        <v>533</v>
      </c>
    </row>
    <row r="3" spans="1:37" x14ac:dyDescent="0.25">
      <c r="A3" s="37">
        <v>0</v>
      </c>
      <c r="B3" s="31" t="s">
        <v>400</v>
      </c>
      <c r="C3" s="2">
        <v>2</v>
      </c>
      <c r="D3" s="2" t="s">
        <v>39</v>
      </c>
      <c r="E3" s="2" t="s">
        <v>64</v>
      </c>
      <c r="F3" s="2">
        <v>4</v>
      </c>
      <c r="G3" s="2">
        <v>3</v>
      </c>
      <c r="H3" s="18"/>
      <c r="I3" s="2">
        <v>1</v>
      </c>
      <c r="J3" s="34">
        <v>5.6250000000000001E-2</v>
      </c>
      <c r="K3" s="16">
        <v>0.14583333333333334</v>
      </c>
      <c r="L3" s="16">
        <v>0.21527777777777779</v>
      </c>
      <c r="M3" s="2">
        <v>36</v>
      </c>
      <c r="N3" s="2">
        <v>8</v>
      </c>
      <c r="O3" s="2">
        <v>23</v>
      </c>
      <c r="P3" s="2">
        <v>1</v>
      </c>
      <c r="Q3" s="2">
        <v>7</v>
      </c>
      <c r="AB3">
        <v>10</v>
      </c>
      <c r="AC3" t="s">
        <v>139</v>
      </c>
      <c r="AD3">
        <v>4</v>
      </c>
      <c r="AE3" t="s">
        <v>536</v>
      </c>
      <c r="AF3">
        <f>COUNTIF(F2:F25,2)</f>
        <v>2</v>
      </c>
      <c r="AG3" s="42">
        <v>2</v>
      </c>
      <c r="AH3">
        <f>COUNTIF(G2:G25,2)</f>
        <v>6</v>
      </c>
      <c r="AI3" s="42">
        <v>2</v>
      </c>
    </row>
    <row r="4" spans="1:37" x14ac:dyDescent="0.25">
      <c r="A4" s="37">
        <v>0</v>
      </c>
      <c r="B4" s="31" t="s">
        <v>401</v>
      </c>
      <c r="C4" s="2">
        <v>5</v>
      </c>
      <c r="D4" s="2" t="s">
        <v>138</v>
      </c>
      <c r="E4" s="2" t="s">
        <v>139</v>
      </c>
      <c r="F4" s="2">
        <v>2</v>
      </c>
      <c r="G4" s="2">
        <v>1</v>
      </c>
      <c r="H4" s="18"/>
      <c r="I4" s="2">
        <v>6</v>
      </c>
      <c r="J4" s="34">
        <v>5.4166666666666669E-2</v>
      </c>
      <c r="K4" s="16">
        <v>0.14652777777777778</v>
      </c>
      <c r="L4" s="16">
        <v>0.21597222222222223</v>
      </c>
      <c r="M4" s="2">
        <v>17</v>
      </c>
      <c r="N4" s="2">
        <v>5</v>
      </c>
      <c r="O4" s="2">
        <v>4</v>
      </c>
      <c r="P4" s="2">
        <v>0</v>
      </c>
      <c r="Q4" s="2">
        <v>12</v>
      </c>
      <c r="AB4">
        <v>2</v>
      </c>
      <c r="AC4" t="s">
        <v>531</v>
      </c>
      <c r="AD4">
        <v>13</v>
      </c>
      <c r="AE4" t="s">
        <v>537</v>
      </c>
      <c r="AF4">
        <f>COUNTIF(F2:F25,3)</f>
        <v>6</v>
      </c>
      <c r="AG4" s="42">
        <v>3</v>
      </c>
      <c r="AH4">
        <f>COUNTIF(G2:G25,3)</f>
        <v>8</v>
      </c>
      <c r="AI4" s="42">
        <v>3</v>
      </c>
    </row>
    <row r="5" spans="1:37" x14ac:dyDescent="0.25">
      <c r="A5" s="37">
        <v>0</v>
      </c>
      <c r="B5" s="31" t="s">
        <v>402</v>
      </c>
      <c r="C5" s="2">
        <v>4</v>
      </c>
      <c r="D5" s="2" t="s">
        <v>39</v>
      </c>
      <c r="E5" s="2" t="s">
        <v>64</v>
      </c>
      <c r="F5" s="2">
        <v>5</v>
      </c>
      <c r="G5" s="2">
        <v>4</v>
      </c>
      <c r="H5" s="18"/>
      <c r="I5" s="2">
        <v>5</v>
      </c>
      <c r="J5" s="34">
        <v>0.12083333333333333</v>
      </c>
      <c r="K5" s="16">
        <v>0.16180555555555556</v>
      </c>
      <c r="L5" s="16">
        <v>0.23125000000000001</v>
      </c>
      <c r="M5" s="2">
        <v>2</v>
      </c>
      <c r="N5" s="2">
        <v>21</v>
      </c>
      <c r="O5" s="2">
        <v>1</v>
      </c>
      <c r="P5" s="2">
        <v>8</v>
      </c>
      <c r="Q5" s="2">
        <v>0</v>
      </c>
      <c r="AD5">
        <v>2</v>
      </c>
      <c r="AE5" t="s">
        <v>538</v>
      </c>
      <c r="AF5">
        <f>COUNTIF(F2:F25,4)</f>
        <v>4</v>
      </c>
      <c r="AG5" s="42">
        <v>4</v>
      </c>
      <c r="AH5">
        <f>COUNTIF(G2:G25,4)</f>
        <v>3</v>
      </c>
      <c r="AI5" s="42">
        <v>4</v>
      </c>
    </row>
    <row r="6" spans="1:37" x14ac:dyDescent="0.25">
      <c r="A6" s="37">
        <v>0</v>
      </c>
      <c r="B6" s="31" t="s">
        <v>403</v>
      </c>
      <c r="C6" s="2">
        <v>5</v>
      </c>
      <c r="D6" s="2" t="s">
        <v>39</v>
      </c>
      <c r="E6" s="2" t="s">
        <v>64</v>
      </c>
      <c r="F6" s="2">
        <v>5</v>
      </c>
      <c r="G6" s="2">
        <v>5</v>
      </c>
      <c r="H6" s="18"/>
      <c r="I6" s="2">
        <v>6</v>
      </c>
      <c r="J6" s="34">
        <v>7.4999999999999997E-2</v>
      </c>
      <c r="K6" s="16">
        <v>0.1388888888888889</v>
      </c>
      <c r="L6" s="16">
        <v>0.20833333333333334</v>
      </c>
      <c r="M6" s="2">
        <v>12</v>
      </c>
      <c r="N6" s="2">
        <v>12</v>
      </c>
      <c r="O6" s="2">
        <v>2</v>
      </c>
      <c r="P6" s="2">
        <v>0</v>
      </c>
      <c r="Q6" s="2">
        <v>7</v>
      </c>
      <c r="AD6">
        <v>3</v>
      </c>
      <c r="AE6" t="s">
        <v>273</v>
      </c>
      <c r="AF6">
        <f>COUNTIF(F2:F25,5)</f>
        <v>12</v>
      </c>
      <c r="AG6" s="42" t="s">
        <v>534</v>
      </c>
      <c r="AH6">
        <f>COUNTIF(G2:G25,5)</f>
        <v>3</v>
      </c>
      <c r="AI6" s="42" t="s">
        <v>534</v>
      </c>
    </row>
    <row r="7" spans="1:37" x14ac:dyDescent="0.25">
      <c r="A7" s="38">
        <v>1</v>
      </c>
      <c r="B7" s="31" t="s">
        <v>420</v>
      </c>
      <c r="C7" s="24">
        <v>4</v>
      </c>
      <c r="D7" s="23" t="s">
        <v>39</v>
      </c>
      <c r="E7" s="23" t="s">
        <v>139</v>
      </c>
      <c r="F7" s="24">
        <v>3</v>
      </c>
      <c r="G7" s="24">
        <v>1</v>
      </c>
      <c r="H7" s="18"/>
      <c r="I7" s="24">
        <v>2</v>
      </c>
      <c r="J7" s="35">
        <v>0.11666666666666667</v>
      </c>
      <c r="K7" s="26">
        <v>0.15833333333333333</v>
      </c>
      <c r="L7" s="26">
        <v>0.22777777777777777</v>
      </c>
      <c r="M7" s="24">
        <v>2</v>
      </c>
      <c r="N7" s="24">
        <v>19</v>
      </c>
      <c r="O7" s="24">
        <v>0</v>
      </c>
      <c r="P7" s="24">
        <v>1</v>
      </c>
      <c r="Q7" s="24">
        <v>2</v>
      </c>
    </row>
    <row r="8" spans="1:37" x14ac:dyDescent="0.25">
      <c r="A8" s="38">
        <v>1</v>
      </c>
      <c r="B8" s="31" t="s">
        <v>421</v>
      </c>
      <c r="C8" s="24">
        <v>5</v>
      </c>
      <c r="D8" s="23" t="s">
        <v>39</v>
      </c>
      <c r="E8" s="23" t="s">
        <v>139</v>
      </c>
      <c r="F8" s="24">
        <v>3</v>
      </c>
      <c r="G8" s="24">
        <v>2</v>
      </c>
      <c r="H8" s="18"/>
      <c r="I8" s="24">
        <v>4</v>
      </c>
      <c r="J8" s="35">
        <v>4.027777777777778E-2</v>
      </c>
      <c r="K8" s="26">
        <v>0.14166666666666666</v>
      </c>
      <c r="L8" s="26">
        <v>0.21111111111111111</v>
      </c>
      <c r="M8" s="24">
        <v>30</v>
      </c>
      <c r="N8" s="24">
        <v>18</v>
      </c>
      <c r="O8" s="24">
        <v>0</v>
      </c>
      <c r="P8" s="24">
        <v>0</v>
      </c>
      <c r="Q8" s="24">
        <v>3</v>
      </c>
    </row>
    <row r="9" spans="1:37" x14ac:dyDescent="0.25">
      <c r="A9" s="38">
        <v>1</v>
      </c>
      <c r="B9" s="31" t="s">
        <v>422</v>
      </c>
      <c r="C9" s="24">
        <v>5</v>
      </c>
      <c r="D9" s="23" t="s">
        <v>117</v>
      </c>
      <c r="E9" s="23" t="s">
        <v>139</v>
      </c>
      <c r="F9" s="24">
        <v>3</v>
      </c>
      <c r="G9" s="24">
        <v>1</v>
      </c>
      <c r="H9" s="18"/>
      <c r="I9" s="24">
        <v>5</v>
      </c>
      <c r="J9" s="35">
        <v>6.458333333333334E-2</v>
      </c>
      <c r="K9" s="26">
        <v>0.16388888888888889</v>
      </c>
      <c r="L9" s="26">
        <v>0.23333333333333334</v>
      </c>
      <c r="M9" s="24">
        <v>25</v>
      </c>
      <c r="N9" s="24">
        <v>21</v>
      </c>
      <c r="O9" s="24">
        <v>0</v>
      </c>
      <c r="P9" s="24">
        <v>0</v>
      </c>
      <c r="Q9" s="24">
        <v>0</v>
      </c>
    </row>
    <row r="10" spans="1:37" x14ac:dyDescent="0.25">
      <c r="A10" s="38">
        <v>1</v>
      </c>
      <c r="B10" s="31" t="s">
        <v>423</v>
      </c>
      <c r="C10" s="24">
        <v>5</v>
      </c>
      <c r="D10" s="23" t="s">
        <v>39</v>
      </c>
      <c r="E10" s="28" t="s">
        <v>429</v>
      </c>
      <c r="F10" s="24">
        <v>5</v>
      </c>
      <c r="G10" s="24">
        <v>3</v>
      </c>
      <c r="H10" s="18"/>
      <c r="I10" s="24">
        <v>6</v>
      </c>
      <c r="J10" s="35">
        <v>2.2222222222222223E-2</v>
      </c>
      <c r="K10" s="26">
        <v>0.14027777777777778</v>
      </c>
      <c r="L10" s="26">
        <v>0.20972222222222223</v>
      </c>
      <c r="M10" s="24">
        <v>23</v>
      </c>
      <c r="N10" s="24">
        <v>13</v>
      </c>
      <c r="O10" s="24">
        <v>8</v>
      </c>
      <c r="P10" s="24">
        <v>0</v>
      </c>
      <c r="Q10" s="24">
        <v>0</v>
      </c>
    </row>
    <row r="11" spans="1:37" x14ac:dyDescent="0.25">
      <c r="A11" s="38">
        <v>1</v>
      </c>
      <c r="B11" s="31" t="s">
        <v>424</v>
      </c>
      <c r="C11" s="24">
        <v>4</v>
      </c>
      <c r="D11" s="23" t="s">
        <v>39</v>
      </c>
      <c r="E11" s="23" t="s">
        <v>139</v>
      </c>
      <c r="F11" s="24">
        <v>5</v>
      </c>
      <c r="G11" s="24">
        <v>1</v>
      </c>
      <c r="H11" s="18"/>
      <c r="I11" s="24">
        <v>1</v>
      </c>
      <c r="J11" s="35">
        <v>7.013888888888889E-2</v>
      </c>
      <c r="K11" s="26">
        <v>0.16597222222222222</v>
      </c>
      <c r="L11" s="26">
        <v>0.23541666666666666</v>
      </c>
      <c r="M11" s="24">
        <v>13</v>
      </c>
      <c r="N11" s="24">
        <v>14</v>
      </c>
      <c r="O11" s="24">
        <v>1</v>
      </c>
      <c r="P11" s="24">
        <v>0</v>
      </c>
      <c r="Q11" s="24">
        <v>7</v>
      </c>
    </row>
    <row r="12" spans="1:37" x14ac:dyDescent="0.25">
      <c r="A12" s="37">
        <v>2</v>
      </c>
      <c r="B12" s="31" t="s">
        <v>406</v>
      </c>
      <c r="C12" s="2">
        <v>5</v>
      </c>
      <c r="D12" s="2" t="s">
        <v>39</v>
      </c>
      <c r="E12" s="2" t="s">
        <v>139</v>
      </c>
      <c r="F12" s="2">
        <v>3</v>
      </c>
      <c r="G12" s="2">
        <v>2</v>
      </c>
      <c r="H12" s="18"/>
      <c r="I12" s="2">
        <v>2</v>
      </c>
      <c r="J12" s="34">
        <v>4.1666666666666664E-2</v>
      </c>
      <c r="K12" s="16">
        <v>0.14305555555555555</v>
      </c>
      <c r="L12" s="16">
        <v>0.21249999999999999</v>
      </c>
      <c r="M12" s="2">
        <v>18</v>
      </c>
      <c r="N12" s="2">
        <v>5</v>
      </c>
      <c r="O12" s="2">
        <v>10</v>
      </c>
      <c r="P12" s="2">
        <v>0</v>
      </c>
      <c r="Q12" s="2">
        <v>6</v>
      </c>
    </row>
    <row r="13" spans="1:37" x14ac:dyDescent="0.25">
      <c r="A13" s="37">
        <v>2</v>
      </c>
      <c r="B13" s="31" t="s">
        <v>407</v>
      </c>
      <c r="C13" s="2">
        <v>3</v>
      </c>
      <c r="D13" s="2" t="s">
        <v>39</v>
      </c>
      <c r="E13" s="2" t="s">
        <v>64</v>
      </c>
      <c r="F13" s="2">
        <v>5</v>
      </c>
      <c r="G13" s="2">
        <v>3</v>
      </c>
      <c r="H13" s="18"/>
      <c r="I13" s="2">
        <v>6</v>
      </c>
      <c r="J13" s="34">
        <v>4.583333333333333E-2</v>
      </c>
      <c r="K13" s="16">
        <v>0.1423611111111111</v>
      </c>
      <c r="L13" s="16">
        <v>0.21180555555555555</v>
      </c>
      <c r="M13" s="2">
        <v>25</v>
      </c>
      <c r="N13" s="2">
        <v>9</v>
      </c>
      <c r="O13" s="2">
        <v>4</v>
      </c>
      <c r="P13" s="2">
        <v>0</v>
      </c>
      <c r="Q13" s="2">
        <v>8</v>
      </c>
    </row>
    <row r="14" spans="1:37" x14ac:dyDescent="0.25">
      <c r="A14" s="37">
        <v>2</v>
      </c>
      <c r="B14" s="31" t="s">
        <v>408</v>
      </c>
      <c r="C14" s="2">
        <v>5</v>
      </c>
      <c r="D14" s="2" t="s">
        <v>39</v>
      </c>
      <c r="E14" s="2" t="s">
        <v>139</v>
      </c>
      <c r="F14" s="2">
        <v>5</v>
      </c>
      <c r="G14" s="2">
        <v>2</v>
      </c>
      <c r="H14" s="18"/>
      <c r="I14" s="2">
        <v>6</v>
      </c>
      <c r="J14" s="34">
        <v>3.888888888888889E-2</v>
      </c>
      <c r="K14" s="16">
        <v>0.14097222222222222</v>
      </c>
      <c r="L14" s="16">
        <v>0.21041666666666667</v>
      </c>
      <c r="M14" s="2">
        <v>45</v>
      </c>
      <c r="N14" s="2">
        <v>21</v>
      </c>
      <c r="O14" s="2">
        <v>0</v>
      </c>
      <c r="P14" s="2">
        <v>1</v>
      </c>
      <c r="Q14" s="2">
        <v>0</v>
      </c>
    </row>
    <row r="15" spans="1:37" x14ac:dyDescent="0.25">
      <c r="A15" s="37">
        <v>2</v>
      </c>
      <c r="B15" s="31" t="s">
        <v>409</v>
      </c>
      <c r="C15" s="2">
        <v>5</v>
      </c>
      <c r="D15" s="2" t="s">
        <v>338</v>
      </c>
      <c r="E15" s="2" t="s">
        <v>64</v>
      </c>
      <c r="F15" s="2">
        <v>4</v>
      </c>
      <c r="G15" s="2">
        <v>3</v>
      </c>
      <c r="H15" s="18"/>
      <c r="I15" s="2">
        <v>6</v>
      </c>
      <c r="J15" s="34">
        <v>4.3055555555555555E-2</v>
      </c>
      <c r="K15" s="16">
        <v>0.14097222222222222</v>
      </c>
      <c r="L15" s="16">
        <v>0.21041666666666667</v>
      </c>
      <c r="M15" s="2">
        <v>28</v>
      </c>
      <c r="N15" s="2">
        <v>21</v>
      </c>
      <c r="O15" s="2">
        <v>0</v>
      </c>
      <c r="P15" s="2">
        <v>1</v>
      </c>
      <c r="Q15" s="2">
        <v>0</v>
      </c>
      <c r="AK15" t="s">
        <v>528</v>
      </c>
    </row>
    <row r="16" spans="1:37" x14ac:dyDescent="0.25">
      <c r="A16" s="37">
        <v>2</v>
      </c>
      <c r="B16" s="31" t="s">
        <v>410</v>
      </c>
      <c r="C16" s="2">
        <v>5</v>
      </c>
      <c r="D16" s="2" t="s">
        <v>338</v>
      </c>
      <c r="E16" s="2" t="s">
        <v>64</v>
      </c>
      <c r="F16" s="2">
        <v>5</v>
      </c>
      <c r="G16" s="2">
        <v>3</v>
      </c>
      <c r="H16" s="18"/>
      <c r="I16" s="2">
        <v>5</v>
      </c>
      <c r="J16" s="34">
        <v>4.4444444444444446E-2</v>
      </c>
      <c r="K16" s="16">
        <v>0.1451388888888889</v>
      </c>
      <c r="L16" s="16">
        <v>0.21458333333333332</v>
      </c>
      <c r="M16" s="2">
        <v>21</v>
      </c>
      <c r="N16" s="2">
        <v>20</v>
      </c>
      <c r="O16" s="2">
        <v>0</v>
      </c>
      <c r="P16" s="2">
        <v>0</v>
      </c>
      <c r="Q16" s="2">
        <v>1</v>
      </c>
    </row>
    <row r="17" spans="1:29" x14ac:dyDescent="0.25">
      <c r="A17" s="37">
        <v>2</v>
      </c>
      <c r="B17" s="31" t="s">
        <v>502</v>
      </c>
      <c r="C17" s="2">
        <v>5</v>
      </c>
      <c r="D17" s="2" t="s">
        <v>273</v>
      </c>
      <c r="E17" s="2" t="s">
        <v>139</v>
      </c>
      <c r="F17" s="2">
        <v>4</v>
      </c>
      <c r="G17" s="2">
        <v>2</v>
      </c>
      <c r="H17" s="18"/>
      <c r="I17" s="2">
        <v>5</v>
      </c>
      <c r="J17" s="34">
        <v>7.7777777777777779E-2</v>
      </c>
      <c r="K17" s="16">
        <v>0.17916666666666667</v>
      </c>
      <c r="L17" s="16">
        <v>0.24861111111111112</v>
      </c>
      <c r="M17" s="2">
        <v>11</v>
      </c>
      <c r="N17" s="2">
        <v>12</v>
      </c>
      <c r="O17" s="2">
        <v>0</v>
      </c>
      <c r="P17" s="2">
        <v>0</v>
      </c>
      <c r="Q17" s="2">
        <v>9</v>
      </c>
    </row>
    <row r="18" spans="1:29" x14ac:dyDescent="0.25">
      <c r="A18" s="37">
        <v>2</v>
      </c>
      <c r="B18" s="31" t="s">
        <v>503</v>
      </c>
      <c r="C18" s="2">
        <v>5</v>
      </c>
      <c r="D18" s="2" t="s">
        <v>39</v>
      </c>
      <c r="E18" s="2" t="s">
        <v>139</v>
      </c>
      <c r="F18" s="2">
        <v>3</v>
      </c>
      <c r="G18" s="2">
        <v>4</v>
      </c>
      <c r="H18" s="18"/>
      <c r="I18" s="2">
        <v>6</v>
      </c>
      <c r="J18" s="34">
        <v>4.0972222222222222E-2</v>
      </c>
      <c r="K18" s="16">
        <v>0.14027777777777778</v>
      </c>
      <c r="L18" s="16">
        <v>0.20972222222222223</v>
      </c>
      <c r="M18" s="2">
        <v>15</v>
      </c>
      <c r="N18" s="2">
        <v>13</v>
      </c>
      <c r="O18" s="2">
        <v>7</v>
      </c>
      <c r="P18" s="2">
        <v>0</v>
      </c>
      <c r="Q18" s="2">
        <v>1</v>
      </c>
      <c r="R18" t="s">
        <v>517</v>
      </c>
      <c r="T18" t="s">
        <v>539</v>
      </c>
      <c r="U18" t="s">
        <v>529</v>
      </c>
      <c r="V18" t="s">
        <v>526</v>
      </c>
      <c r="W18" t="s">
        <v>540</v>
      </c>
    </row>
    <row r="19" spans="1:29" x14ac:dyDescent="0.25">
      <c r="A19" s="38">
        <v>3</v>
      </c>
      <c r="B19" s="31" t="s">
        <v>411</v>
      </c>
      <c r="C19" s="24">
        <v>4</v>
      </c>
      <c r="D19" s="23" t="s">
        <v>39</v>
      </c>
      <c r="E19" s="23" t="s">
        <v>64</v>
      </c>
      <c r="F19" s="24">
        <v>5</v>
      </c>
      <c r="G19" s="24">
        <v>4</v>
      </c>
      <c r="H19" s="18"/>
      <c r="I19" s="24">
        <v>6</v>
      </c>
      <c r="J19" s="35">
        <v>5.5555555555555552E-2</v>
      </c>
      <c r="K19" s="26">
        <v>0.15416666666666667</v>
      </c>
      <c r="L19" s="26">
        <v>0.22361111111111112</v>
      </c>
      <c r="M19" s="24">
        <v>49</v>
      </c>
      <c r="N19" s="24">
        <v>14</v>
      </c>
      <c r="O19" s="24">
        <v>6</v>
      </c>
      <c r="P19" s="24">
        <v>9</v>
      </c>
      <c r="Q19" s="24">
        <v>2</v>
      </c>
      <c r="R19" t="s">
        <v>518</v>
      </c>
      <c r="T19">
        <f>AVERAGEIF(A2:A25,0,C2:C25)</f>
        <v>4</v>
      </c>
      <c r="U19">
        <f>AVERAGEIF(A2:A25,1,C2:C25)</f>
        <v>4.5999999999999996</v>
      </c>
      <c r="V19">
        <f>AVERAGEIF(A2:A25,2,C2:C25)</f>
        <v>4.7142857142857144</v>
      </c>
      <c r="W19">
        <f>AVERAGEIF(A2:A25,3,C2:C25)</f>
        <v>4.7142857142857144</v>
      </c>
    </row>
    <row r="20" spans="1:29" x14ac:dyDescent="0.25">
      <c r="A20" s="38">
        <v>3</v>
      </c>
      <c r="B20" s="31" t="s">
        <v>412</v>
      </c>
      <c r="C20" s="24">
        <v>5</v>
      </c>
      <c r="D20" s="23" t="s">
        <v>273</v>
      </c>
      <c r="E20" s="23" t="s">
        <v>139</v>
      </c>
      <c r="F20" s="24">
        <v>2</v>
      </c>
      <c r="G20" s="24">
        <v>2</v>
      </c>
      <c r="H20" s="18"/>
      <c r="I20" s="24">
        <v>3</v>
      </c>
      <c r="J20" s="35">
        <v>9.0277777777777776E-2</v>
      </c>
      <c r="K20" s="26">
        <v>0.18472222222222223</v>
      </c>
      <c r="L20" s="26">
        <v>0.25416666666666665</v>
      </c>
      <c r="M20" s="24">
        <v>7</v>
      </c>
      <c r="N20" s="24">
        <v>9</v>
      </c>
      <c r="O20" s="24">
        <v>7</v>
      </c>
      <c r="P20" s="24">
        <v>0</v>
      </c>
      <c r="Q20" s="24">
        <v>6</v>
      </c>
      <c r="T20">
        <f>_xlfn.STDEV.S(C2:C6)</f>
        <v>1.2247448713915889</v>
      </c>
      <c r="U20">
        <f>_xlfn.STDEV.S(C7:C11)</f>
        <v>0.54772255750516674</v>
      </c>
      <c r="V20">
        <f>_xlfn.STDEV.S(C12:C18)</f>
        <v>0.75592894601845306</v>
      </c>
      <c r="W20">
        <f>_xlfn.STDEV.S(C19:C25)</f>
        <v>0.48795003647426655</v>
      </c>
    </row>
    <row r="21" spans="1:29" x14ac:dyDescent="0.25">
      <c r="A21" s="38">
        <v>3</v>
      </c>
      <c r="B21" s="31" t="s">
        <v>413</v>
      </c>
      <c r="C21" s="24">
        <v>5</v>
      </c>
      <c r="D21" s="23" t="s">
        <v>138</v>
      </c>
      <c r="E21" s="23" t="s">
        <v>64</v>
      </c>
      <c r="F21" s="24">
        <v>5</v>
      </c>
      <c r="G21" s="24">
        <v>3</v>
      </c>
      <c r="H21" s="18"/>
      <c r="I21" s="24">
        <v>5</v>
      </c>
      <c r="J21" s="35">
        <v>3.9583333333333331E-2</v>
      </c>
      <c r="K21" s="26">
        <v>0.13958333333333334</v>
      </c>
      <c r="L21" s="26">
        <v>0.20902777777777778</v>
      </c>
      <c r="M21" s="24">
        <v>32</v>
      </c>
      <c r="N21" s="24">
        <v>21</v>
      </c>
      <c r="O21" s="24">
        <v>1</v>
      </c>
      <c r="P21" s="24">
        <v>0</v>
      </c>
      <c r="Q21" s="24">
        <v>0</v>
      </c>
      <c r="U21" t="s">
        <v>506</v>
      </c>
      <c r="V21" t="s">
        <v>507</v>
      </c>
    </row>
    <row r="22" spans="1:29" x14ac:dyDescent="0.25">
      <c r="A22" s="38">
        <v>3</v>
      </c>
      <c r="B22" s="31" t="s">
        <v>414</v>
      </c>
      <c r="C22" s="24">
        <v>5</v>
      </c>
      <c r="D22" s="23" t="s">
        <v>338</v>
      </c>
      <c r="E22" s="23" t="s">
        <v>64</v>
      </c>
      <c r="F22" s="24">
        <v>4</v>
      </c>
      <c r="G22" s="24">
        <v>2</v>
      </c>
      <c r="H22" s="18"/>
      <c r="I22" s="24">
        <v>6</v>
      </c>
      <c r="J22" s="35">
        <v>4.0972222222222222E-2</v>
      </c>
      <c r="K22" s="26">
        <v>0.14097222222222222</v>
      </c>
      <c r="L22" s="26">
        <v>0.21041666666666667</v>
      </c>
      <c r="M22" s="24">
        <v>38</v>
      </c>
      <c r="N22" s="24">
        <v>21</v>
      </c>
      <c r="O22" s="24">
        <v>1</v>
      </c>
      <c r="P22" s="24">
        <v>1</v>
      </c>
      <c r="Q22" s="24">
        <v>0</v>
      </c>
      <c r="R22" t="s">
        <v>519</v>
      </c>
      <c r="U22">
        <f>(T19+V19)/2</f>
        <v>4.3571428571428577</v>
      </c>
      <c r="V22">
        <f>(U19*5+W19*7)/12</f>
        <v>4.666666666666667</v>
      </c>
    </row>
    <row r="23" spans="1:29" x14ac:dyDescent="0.25">
      <c r="A23" s="38">
        <v>3</v>
      </c>
      <c r="B23" s="31" t="s">
        <v>415</v>
      </c>
      <c r="C23" s="24">
        <v>5</v>
      </c>
      <c r="D23" s="23" t="s">
        <v>338</v>
      </c>
      <c r="E23" s="23" t="s">
        <v>64</v>
      </c>
      <c r="F23" s="24">
        <v>5</v>
      </c>
      <c r="G23" s="24">
        <v>3</v>
      </c>
      <c r="H23" s="18"/>
      <c r="I23" s="24">
        <v>7</v>
      </c>
      <c r="J23" s="35">
        <v>5.2083333333333336E-2</v>
      </c>
      <c r="K23" s="26">
        <v>0.14305555555555555</v>
      </c>
      <c r="L23" s="26">
        <v>0.21249999999999999</v>
      </c>
      <c r="M23" s="24">
        <v>16</v>
      </c>
      <c r="N23" s="24">
        <v>7</v>
      </c>
      <c r="O23" s="24">
        <v>11</v>
      </c>
      <c r="P23" s="24">
        <v>0</v>
      </c>
      <c r="Q23" s="24">
        <v>5</v>
      </c>
      <c r="V23">
        <f>_xlfn.STDEV.S(C7:C11,C19:C25)</f>
        <v>0.49236596391733267</v>
      </c>
    </row>
    <row r="24" spans="1:29" x14ac:dyDescent="0.25">
      <c r="A24" s="38">
        <v>3</v>
      </c>
      <c r="B24" s="30">
        <v>312</v>
      </c>
      <c r="C24" s="24">
        <v>5</v>
      </c>
      <c r="D24" s="24" t="s">
        <v>117</v>
      </c>
      <c r="E24" s="28" t="s">
        <v>42</v>
      </c>
      <c r="F24" s="24">
        <v>5</v>
      </c>
      <c r="G24" s="24">
        <v>5</v>
      </c>
      <c r="H24" s="18"/>
      <c r="I24" s="24">
        <v>4</v>
      </c>
      <c r="J24" s="35">
        <v>4.5138888888888888E-2</v>
      </c>
      <c r="K24" s="26">
        <v>0.14097222222222222</v>
      </c>
      <c r="L24" s="26">
        <v>0.21111111111111111</v>
      </c>
      <c r="M24" s="24">
        <v>26</v>
      </c>
      <c r="N24" s="24">
        <v>15</v>
      </c>
      <c r="O24" s="24">
        <v>6</v>
      </c>
      <c r="P24" s="24">
        <v>1</v>
      </c>
      <c r="Q24" s="24">
        <v>0</v>
      </c>
    </row>
    <row r="25" spans="1:29" x14ac:dyDescent="0.25">
      <c r="A25" s="38">
        <v>3</v>
      </c>
      <c r="B25" s="30">
        <v>311</v>
      </c>
      <c r="C25" s="24">
        <v>4</v>
      </c>
      <c r="D25" s="24" t="s">
        <v>273</v>
      </c>
      <c r="E25" s="24" t="s">
        <v>64</v>
      </c>
      <c r="F25" s="24">
        <v>3</v>
      </c>
      <c r="G25" s="24">
        <v>3</v>
      </c>
      <c r="H25" s="18"/>
      <c r="I25" s="24">
        <v>7</v>
      </c>
      <c r="J25" s="35">
        <v>7.7083333333333337E-2</v>
      </c>
      <c r="K25" s="26">
        <v>0.19583333333333333</v>
      </c>
      <c r="L25" s="26">
        <v>0.26527777777777778</v>
      </c>
      <c r="M25" s="24">
        <v>4</v>
      </c>
      <c r="N25" s="24">
        <v>0</v>
      </c>
      <c r="O25" s="24">
        <v>0</v>
      </c>
      <c r="P25" s="24">
        <v>0</v>
      </c>
      <c r="Q25" s="24">
        <v>21</v>
      </c>
      <c r="V25" t="s">
        <v>508</v>
      </c>
    </row>
    <row r="26" spans="1:29" ht="60" x14ac:dyDescent="0.25">
      <c r="T26" s="2" t="s">
        <v>511</v>
      </c>
      <c r="U26" s="2"/>
      <c r="V26" s="2"/>
      <c r="W26" s="2" t="s">
        <v>509</v>
      </c>
      <c r="X26" s="2"/>
      <c r="Y26" s="2"/>
      <c r="Z26" s="2" t="s">
        <v>510</v>
      </c>
    </row>
    <row r="27" spans="1:29" x14ac:dyDescent="0.25">
      <c r="M27" s="2" t="s">
        <v>539</v>
      </c>
      <c r="T27" s="2">
        <f>COUNTIF(I2:I25, 1)</f>
        <v>2</v>
      </c>
      <c r="U27" s="2">
        <f>COUNTIF(I2:I25, 2)</f>
        <v>2</v>
      </c>
      <c r="V27" s="2">
        <f>COUNTIF(I2:I25, 3)</f>
        <v>1</v>
      </c>
      <c r="W27" s="2">
        <f>COUNTIF(I2:I25, 4)</f>
        <v>2</v>
      </c>
      <c r="X27" s="2">
        <f>COUNTIF(I2:I25, 5)</f>
        <v>6</v>
      </c>
      <c r="Y27" s="2">
        <f>COUNTIF(I2:I25, 6)</f>
        <v>9</v>
      </c>
      <c r="Z27" s="2">
        <f>COUNTIF(I2:I25, 7)</f>
        <v>2</v>
      </c>
      <c r="AB27">
        <f>AVERAGE(I2:I25)</f>
        <v>4.791666666666667</v>
      </c>
      <c r="AC27">
        <f>_xlfn.STDEV.S(I2:I25)</f>
        <v>1.7687914485336587</v>
      </c>
    </row>
    <row r="28" spans="1:29" x14ac:dyDescent="0.25">
      <c r="K28"/>
      <c r="L28"/>
      <c r="M28" t="s">
        <v>508</v>
      </c>
      <c r="N28"/>
      <c r="O28"/>
    </row>
    <row r="29" spans="1:29" ht="45" x14ac:dyDescent="0.25">
      <c r="K29" s="2" t="s">
        <v>511</v>
      </c>
      <c r="N29" s="2" t="s">
        <v>509</v>
      </c>
      <c r="P29" s="2"/>
      <c r="Q29" s="2" t="s">
        <v>510</v>
      </c>
      <c r="R29" t="s">
        <v>519</v>
      </c>
    </row>
    <row r="30" spans="1:29" x14ac:dyDescent="0.25">
      <c r="K30" s="2">
        <f>COUNTIF(I2:I6, 1)</f>
        <v>1</v>
      </c>
      <c r="L30" s="2">
        <f>COUNTIF(I2:I6, 2)</f>
        <v>0</v>
      </c>
      <c r="M30" s="2">
        <f>COUNTIF(I2:I6, 3)</f>
        <v>0</v>
      </c>
      <c r="N30" s="2">
        <f>COUNTIF(I2:I6, 4)</f>
        <v>0</v>
      </c>
      <c r="O30" s="2">
        <f>COUNTIF(I2:I6, 5)</f>
        <v>2</v>
      </c>
      <c r="P30" s="2">
        <f>COUNTIF(I2:I6, 6)</f>
        <v>2</v>
      </c>
      <c r="Q30" s="2">
        <f>COUNTIF(I2:I6, 7)</f>
        <v>0</v>
      </c>
      <c r="R30" s="2">
        <v>5</v>
      </c>
    </row>
    <row r="31" spans="1:29" x14ac:dyDescent="0.25">
      <c r="M31" s="2" t="s">
        <v>529</v>
      </c>
    </row>
    <row r="32" spans="1:29" x14ac:dyDescent="0.25">
      <c r="K32"/>
      <c r="L32"/>
      <c r="M32" t="s">
        <v>508</v>
      </c>
      <c r="N32"/>
      <c r="O32"/>
    </row>
    <row r="33" spans="11:25" ht="45" x14ac:dyDescent="0.25">
      <c r="K33" s="2" t="s">
        <v>511</v>
      </c>
      <c r="N33" s="2" t="s">
        <v>509</v>
      </c>
      <c r="P33" s="2"/>
      <c r="Q33" s="2" t="s">
        <v>510</v>
      </c>
      <c r="R33" t="s">
        <v>519</v>
      </c>
    </row>
    <row r="34" spans="11:25" x14ac:dyDescent="0.25">
      <c r="K34" s="2">
        <f>COUNTIF(I7:I11, 1)</f>
        <v>1</v>
      </c>
      <c r="L34" s="2">
        <f>COUNTIF(I7:I11, 2)</f>
        <v>1</v>
      </c>
      <c r="M34" s="2">
        <f>COUNTIF(I7:I11, 3)</f>
        <v>0</v>
      </c>
      <c r="N34" s="2">
        <f>COUNTIF(I7:I11, 4)</f>
        <v>1</v>
      </c>
      <c r="O34" s="2">
        <f>COUNTIF(I7:I11, 5)</f>
        <v>1</v>
      </c>
      <c r="P34" s="2">
        <f>COUNTIF(I7:I11, 6)</f>
        <v>1</v>
      </c>
      <c r="Q34" s="2">
        <f>COUNTIF(I7:I11, 7)</f>
        <v>0</v>
      </c>
      <c r="R34" s="2">
        <v>5</v>
      </c>
    </row>
    <row r="35" spans="11:25" ht="30" x14ac:dyDescent="0.25">
      <c r="M35" s="2" t="s">
        <v>526</v>
      </c>
    </row>
    <row r="36" spans="11:25" x14ac:dyDescent="0.25">
      <c r="K36"/>
      <c r="L36"/>
      <c r="M36" t="s">
        <v>508</v>
      </c>
      <c r="N36"/>
      <c r="O36"/>
    </row>
    <row r="37" spans="11:25" ht="45" x14ac:dyDescent="0.25">
      <c r="K37" s="2" t="s">
        <v>511</v>
      </c>
      <c r="N37" s="2" t="s">
        <v>509</v>
      </c>
      <c r="P37" s="2"/>
      <c r="Q37" s="2" t="s">
        <v>510</v>
      </c>
      <c r="R37" t="s">
        <v>519</v>
      </c>
    </row>
    <row r="38" spans="11:25" x14ac:dyDescent="0.25">
      <c r="K38" s="2">
        <f>COUNTIF(I12:I18, 1)</f>
        <v>0</v>
      </c>
      <c r="L38" s="2">
        <f>COUNTIF(I12:I18, 2)</f>
        <v>1</v>
      </c>
      <c r="M38" s="2">
        <f>COUNTIF(I12:I18, 3)</f>
        <v>0</v>
      </c>
      <c r="N38" s="2">
        <f>COUNTIF(I12:I18, 4)</f>
        <v>0</v>
      </c>
      <c r="O38" s="2">
        <f>COUNTIF(I12:I18, 5)</f>
        <v>2</v>
      </c>
      <c r="P38" s="2">
        <f>COUNTIF(I12:I18, 6)</f>
        <v>4</v>
      </c>
      <c r="Q38" s="2">
        <f>COUNTIF(I12:I18, 7)</f>
        <v>0</v>
      </c>
      <c r="R38" s="2">
        <v>7</v>
      </c>
      <c r="S38" s="2"/>
      <c r="T38" s="2"/>
      <c r="U38" s="2"/>
      <c r="V38" s="2"/>
      <c r="W38" s="2"/>
      <c r="X38" s="2"/>
      <c r="Y38" s="2"/>
    </row>
    <row r="39" spans="11:25" x14ac:dyDescent="0.25">
      <c r="M39" s="2" t="s">
        <v>540</v>
      </c>
    </row>
    <row r="40" spans="11:25" x14ac:dyDescent="0.25">
      <c r="K40" s="2" t="s">
        <v>543</v>
      </c>
      <c r="N40" s="2" t="s">
        <v>542</v>
      </c>
      <c r="P40" s="2"/>
      <c r="Q40" s="2" t="s">
        <v>544</v>
      </c>
      <c r="R40" t="s">
        <v>519</v>
      </c>
    </row>
    <row r="41" spans="11:25" x14ac:dyDescent="0.25">
      <c r="K41" s="2">
        <f xml:space="preserve"> COUNTIF(I19:I25, 1)</f>
        <v>0</v>
      </c>
      <c r="L41" s="2">
        <f xml:space="preserve"> COUNTIF(I19:I25, 2)</f>
        <v>0</v>
      </c>
      <c r="M41" s="2">
        <f xml:space="preserve"> COUNTIF(I19:I25, 3)</f>
        <v>1</v>
      </c>
      <c r="N41" s="2">
        <f xml:space="preserve"> COUNTIF(I19:I25, 4)</f>
        <v>1</v>
      </c>
      <c r="O41" s="2">
        <f xml:space="preserve"> COUNTIF(I19:I25, 5)</f>
        <v>1</v>
      </c>
      <c r="P41" s="2">
        <f xml:space="preserve"> COUNTIF(I19:I25, 6)</f>
        <v>2</v>
      </c>
      <c r="Q41" s="2">
        <f xml:space="preserve"> COUNTIF(I19:I25, 7)</f>
        <v>2</v>
      </c>
      <c r="R41" s="2">
        <v>7</v>
      </c>
    </row>
    <row r="43" spans="11:25" x14ac:dyDescent="0.25">
      <c r="R43" t="s">
        <v>521</v>
      </c>
    </row>
    <row r="44" spans="11:25" x14ac:dyDescent="0.25">
      <c r="R44" t="s">
        <v>520</v>
      </c>
      <c r="T44" t="s">
        <v>539</v>
      </c>
      <c r="U44" t="s">
        <v>529</v>
      </c>
      <c r="V44" t="s">
        <v>526</v>
      </c>
      <c r="W44" t="s">
        <v>540</v>
      </c>
    </row>
    <row r="45" spans="11:25" x14ac:dyDescent="0.25">
      <c r="T45" s="34">
        <f>AVERAGEIF(A2:A25,0,J2:J25)</f>
        <v>7.3333333333333334E-2</v>
      </c>
      <c r="U45" s="34">
        <f>AVERAGEIF(A2:A25,1,J2:J25)</f>
        <v>6.277777777777778E-2</v>
      </c>
      <c r="V45" s="34">
        <f>AVERAGEIF(A2:A25,2,J2:J25)</f>
        <v>4.7519841269841274E-2</v>
      </c>
      <c r="W45" s="34">
        <f>AVERAGEIF(A2:A25,3,J2:J25)</f>
        <v>5.724206349206349E-2</v>
      </c>
      <c r="Y45" s="36" t="s">
        <v>512</v>
      </c>
    </row>
    <row r="46" spans="11:25" x14ac:dyDescent="0.25">
      <c r="T46" s="43">
        <f>_xlfn.STDEV.S(J2:J6)</f>
        <v>2.7771700724138405E-2</v>
      </c>
      <c r="U46" s="43">
        <f>_xlfn.STDEV.S(J7:J11)</f>
        <v>3.5750739222263267E-2</v>
      </c>
      <c r="V46" s="43">
        <f>_xlfn.STDEV.S(J12:J18)</f>
        <v>1.3536366144827004E-2</v>
      </c>
      <c r="W46" s="43">
        <f>_xlfn.STDEV.S(J19:J25)</f>
        <v>1.9311121728128343E-2</v>
      </c>
      <c r="Y46" s="36"/>
    </row>
    <row r="47" spans="11:25" x14ac:dyDescent="0.25">
      <c r="V47" t="s">
        <v>70</v>
      </c>
    </row>
    <row r="48" spans="11:25" x14ac:dyDescent="0.25">
      <c r="U48" t="s">
        <v>518</v>
      </c>
      <c r="V48" s="40">
        <f>(U45*5 + W45*7) /12</f>
        <v>5.9548611111111115E-2</v>
      </c>
    </row>
    <row r="49" spans="18:23" x14ac:dyDescent="0.25">
      <c r="V49" s="43">
        <f>_xlfn.STDEV.S(J7:J11,J19:J25)</f>
        <v>2.6005867649755713E-2</v>
      </c>
    </row>
    <row r="50" spans="18:23" x14ac:dyDescent="0.25">
      <c r="R50" t="s">
        <v>514</v>
      </c>
      <c r="T50" t="s">
        <v>539</v>
      </c>
      <c r="U50" t="s">
        <v>529</v>
      </c>
      <c r="V50" t="s">
        <v>526</v>
      </c>
      <c r="W50" t="s">
        <v>540</v>
      </c>
    </row>
    <row r="51" spans="18:23" x14ac:dyDescent="0.25">
      <c r="R51" t="s">
        <v>515</v>
      </c>
      <c r="T51">
        <f>AVERAGEIF(A2:A25,0,M2:M25)</f>
        <v>18.8</v>
      </c>
      <c r="U51">
        <f>AVERAGEIF(A2:A25,1,M2:M25)</f>
        <v>18.600000000000001</v>
      </c>
      <c r="V51">
        <f>AVERAGEIF(A2:A25,2,M2:M25)</f>
        <v>23.285714285714285</v>
      </c>
      <c r="W51">
        <f>AVERAGEIF(A2:A25,3,M2:M25)</f>
        <v>24.571428571428573</v>
      </c>
    </row>
    <row r="52" spans="18:23" x14ac:dyDescent="0.25">
      <c r="T52">
        <f>_xlfn.STDEV.S(M2:M6)</f>
        <v>13.179529581893277</v>
      </c>
      <c r="U52">
        <f>_xlfn.STDEV.S(M7:M11)</f>
        <v>11.148990985734988</v>
      </c>
      <c r="V52">
        <f>_xlfn.STDEV.S(M12:M18)</f>
        <v>11.176079898817918</v>
      </c>
      <c r="W52">
        <f>_xlfn.STDEV.S(M19:M25)</f>
        <v>16.531355488456299</v>
      </c>
    </row>
    <row r="53" spans="18:23" x14ac:dyDescent="0.25">
      <c r="U53" t="s">
        <v>522</v>
      </c>
      <c r="V53" t="s">
        <v>70</v>
      </c>
    </row>
    <row r="54" spans="18:23" x14ac:dyDescent="0.25">
      <c r="S54" t="s">
        <v>516</v>
      </c>
      <c r="U54">
        <f>(T51*5+V51*7)/(12)</f>
        <v>21.416666666666668</v>
      </c>
      <c r="V54">
        <f>(U51*5+W51*7)/12</f>
        <v>22.083333333333332</v>
      </c>
    </row>
    <row r="55" spans="18:23" x14ac:dyDescent="0.25">
      <c r="V55">
        <f>_xlfn.STDEV.S(M13:M17,M24:M31)</f>
        <v>14.579829511054943</v>
      </c>
    </row>
    <row r="56" spans="18:23" x14ac:dyDescent="0.25">
      <c r="T56" t="s">
        <v>539</v>
      </c>
      <c r="U56" t="s">
        <v>529</v>
      </c>
      <c r="V56" t="s">
        <v>526</v>
      </c>
      <c r="W56" t="s">
        <v>540</v>
      </c>
    </row>
    <row r="57" spans="18:23" x14ac:dyDescent="0.25">
      <c r="R57" t="s">
        <v>513</v>
      </c>
      <c r="T57">
        <f>AVERAGEIF(A2:A25,0,N2:N25)</f>
        <v>13.4</v>
      </c>
      <c r="U57">
        <f>AVERAGEIF(A2:A25,1,N2:N25)</f>
        <v>17</v>
      </c>
      <c r="V57">
        <f>AVERAGEIF(A2:A25,2,N2:N25)</f>
        <v>14.428571428571429</v>
      </c>
      <c r="W57">
        <f>AVERAGEIF(A2:A25,3,N2:N25)</f>
        <v>12.428571428571429</v>
      </c>
    </row>
    <row r="58" spans="18:23" x14ac:dyDescent="0.25">
      <c r="T58">
        <f>_xlfn.STDEV.S(N2:N6)</f>
        <v>7.3688533707762165</v>
      </c>
      <c r="U58">
        <f>_xlfn.STDEV.S(N7:N11)</f>
        <v>3.3911649915626341</v>
      </c>
      <c r="V58">
        <f>_xlfn.STDEV.S(N12:N18)</f>
        <v>6.3733074317066825</v>
      </c>
      <c r="W58">
        <f>_xlfn.STDEV.S(N19:N25)</f>
        <v>7.6563077014346561</v>
      </c>
    </row>
    <row r="59" spans="18:23" x14ac:dyDescent="0.25">
      <c r="U59" t="s">
        <v>522</v>
      </c>
      <c r="V59" t="s">
        <v>70</v>
      </c>
    </row>
    <row r="60" spans="18:23" x14ac:dyDescent="0.25">
      <c r="S60" t="s">
        <v>516</v>
      </c>
      <c r="U60">
        <f>(T57*5+V57*7)/12</f>
        <v>14</v>
      </c>
      <c r="V60">
        <f>(U57*5+W57*7)/12</f>
        <v>14.333333333333334</v>
      </c>
    </row>
    <row r="61" spans="18:23" x14ac:dyDescent="0.25">
      <c r="V61">
        <f>_xlfn.STDEV.S(N7:N11,N19:N25)</f>
        <v>6.4573190796931881</v>
      </c>
    </row>
    <row r="62" spans="18:23" x14ac:dyDescent="0.25">
      <c r="R62" t="s">
        <v>523</v>
      </c>
      <c r="T62" t="s">
        <v>539</v>
      </c>
      <c r="U62" t="s">
        <v>529</v>
      </c>
      <c r="V62" t="s">
        <v>526</v>
      </c>
      <c r="W62" t="s">
        <v>540</v>
      </c>
    </row>
    <row r="63" spans="18:23" x14ac:dyDescent="0.25">
      <c r="T63">
        <f>AVERAGEIF(A2:A25,0,O2:O25)</f>
        <v>6</v>
      </c>
      <c r="U63">
        <f>AVERAGEIF(A2:A25,1,O2:O25)</f>
        <v>1.8</v>
      </c>
      <c r="V63">
        <f>AVERAGEIF(A2:A25,2,O2:O25)</f>
        <v>3</v>
      </c>
      <c r="W63">
        <f>AVERAGEIF(A2:A25,3,O2:O25)</f>
        <v>4.5714285714285712</v>
      </c>
    </row>
    <row r="64" spans="18:23" x14ac:dyDescent="0.25">
      <c r="T64">
        <f>_xlfn.STDEV.S(O2:O6)</f>
        <v>9.6176920308356717</v>
      </c>
      <c r="U64">
        <f>_xlfn.STDEV.S(O7:O11)</f>
        <v>3.4928498393145961</v>
      </c>
      <c r="V64">
        <f>_xlfn.STDEV.S(O12:O18)</f>
        <v>4.1231056256176606</v>
      </c>
      <c r="W64">
        <f>_xlfn.STDEV.S(O19:O25)</f>
        <v>4.0355562548072959</v>
      </c>
    </row>
    <row r="65" spans="18:23" x14ac:dyDescent="0.25">
      <c r="S65" t="s">
        <v>545</v>
      </c>
      <c r="T65">
        <v>1.4</v>
      </c>
    </row>
    <row r="66" spans="18:23" x14ac:dyDescent="0.25">
      <c r="T66">
        <f>_xlfn.STDEV.S(O2,O4:O6)</f>
        <v>1.707825127659933</v>
      </c>
    </row>
    <row r="67" spans="18:23" x14ac:dyDescent="0.25">
      <c r="U67" t="s">
        <v>522</v>
      </c>
      <c r="V67" t="s">
        <v>70</v>
      </c>
    </row>
    <row r="68" spans="18:23" x14ac:dyDescent="0.25">
      <c r="S68" t="s">
        <v>516</v>
      </c>
      <c r="U68" cm="1">
        <f t="array" ref="U68">AVERAGE(IF((A2:A25=0)+(A2:A25=2),O2:O25))</f>
        <v>4.25</v>
      </c>
      <c r="V68" cm="1">
        <f t="array" ref="V68">AVERAGE(IF((A2:A25=1)+(A2:A25=3),O2:O25))</f>
        <v>3.4166666666666665</v>
      </c>
    </row>
    <row r="69" spans="18:23" x14ac:dyDescent="0.25">
      <c r="V69">
        <f>_xlfn.STDEV.S(O7:O11,O19:O25)</f>
        <v>3.9186809778368801</v>
      </c>
    </row>
    <row r="70" spans="18:23" x14ac:dyDescent="0.25">
      <c r="S70" t="s">
        <v>541</v>
      </c>
      <c r="U70" cm="1">
        <f t="array" ref="U70">AVERAGE(IF((A2:A25=0)+(A2:A25=2),O4:O25),0)</f>
        <v>2.0769230769230771</v>
      </c>
    </row>
    <row r="72" spans="18:23" x14ac:dyDescent="0.25">
      <c r="T72" t="s">
        <v>539</v>
      </c>
      <c r="U72" t="s">
        <v>529</v>
      </c>
      <c r="V72" t="s">
        <v>526</v>
      </c>
      <c r="W72" t="s">
        <v>540</v>
      </c>
    </row>
    <row r="73" spans="18:23" x14ac:dyDescent="0.25">
      <c r="R73" t="s">
        <v>524</v>
      </c>
      <c r="T73">
        <f>AVERAGEIF(A2:A25,0,Q2:Q25)</f>
        <v>5.2</v>
      </c>
      <c r="U73">
        <f>AVERAGEIF(A2:A25,1,Q2:Q25)</f>
        <v>2.4</v>
      </c>
      <c r="V73">
        <f>AVERAGEIF(A2:A25,2,Q2:Q25)</f>
        <v>3.5714285714285716</v>
      </c>
      <c r="W73">
        <f>AVERAGEIF(A2:A25,3,Q2:Q25)</f>
        <v>4.8571428571428568</v>
      </c>
    </row>
    <row r="74" spans="18:23" x14ac:dyDescent="0.25">
      <c r="T74">
        <f>_xlfn.STDEV.S(Q2:Q6)</f>
        <v>5.1672042731055257</v>
      </c>
      <c r="U74">
        <f>_xlfn.STDEV.S(Q7:Q11)</f>
        <v>2.8809720581775866</v>
      </c>
      <c r="V74">
        <f>_xlfn.STDEV.S(Q12:Q18)</f>
        <v>3.9520940802374147</v>
      </c>
      <c r="W74">
        <f>_xlfn.STDEV.S(Q19:Q25)</f>
        <v>7.5372092852410448</v>
      </c>
    </row>
    <row r="75" spans="18:23" x14ac:dyDescent="0.25">
      <c r="U75" t="s">
        <v>522</v>
      </c>
      <c r="V75" t="s">
        <v>70</v>
      </c>
    </row>
    <row r="76" spans="18:23" x14ac:dyDescent="0.25">
      <c r="S76" t="s">
        <v>516</v>
      </c>
      <c r="U76" cm="1">
        <f t="array" ref="U76">AVERAGE(IF((A2:A25=0)+(A2:A25=2),Q2:Q25))</f>
        <v>4.25</v>
      </c>
      <c r="V76" cm="1">
        <f t="array" ref="V76">AVERAGE(IF((A2:A25=1)+(A2:A25=3),Q2:Q25))</f>
        <v>3.8333333333333335</v>
      </c>
    </row>
    <row r="77" spans="18:23" x14ac:dyDescent="0.25">
      <c r="V77">
        <f>_xlfn.STDEV.S(Q7:Q11,Q19:Q25)</f>
        <v>5.9670814143985504</v>
      </c>
    </row>
    <row r="79" spans="18:23" x14ac:dyDescent="0.25">
      <c r="S79" t="s">
        <v>546</v>
      </c>
      <c r="V79" cm="1">
        <f t="array" ref="V79">AVERAGE(IF((A2:A24=1)+(A2:A24=3),Q2:Q24))</f>
        <v>2.2727272727272729</v>
      </c>
    </row>
    <row r="80" spans="18:23" x14ac:dyDescent="0.25">
      <c r="V80">
        <f>_xlfn.STDEV.S(Q19:Q24,Q7:Q11)</f>
        <v>2.6491851234260353</v>
      </c>
    </row>
    <row r="81" spans="18:23" x14ac:dyDescent="0.25">
      <c r="T81" t="s">
        <v>539</v>
      </c>
      <c r="U81" t="s">
        <v>529</v>
      </c>
      <c r="V81" t="s">
        <v>526</v>
      </c>
      <c r="W81" t="s">
        <v>540</v>
      </c>
    </row>
    <row r="82" spans="18:23" x14ac:dyDescent="0.25">
      <c r="R82" t="s">
        <v>525</v>
      </c>
      <c r="T82" s="39">
        <f>AVERAGEIF(A2:A25,0,K2:K25)</f>
        <v>0.15069444444444446</v>
      </c>
      <c r="U82" s="39">
        <f>AVERAGEIF(A2:A25,1,K2:K25)</f>
        <v>0.15402777777777779</v>
      </c>
      <c r="V82" s="39">
        <f>AVERAGEIF(A2:A25,2,K2:K25)</f>
        <v>0.14742063492063492</v>
      </c>
      <c r="W82" s="39">
        <f>AVERAGEIF(A2:A25,3,K2:K25)</f>
        <v>0.15704365079365079</v>
      </c>
    </row>
    <row r="84" spans="18:23" x14ac:dyDescent="0.25">
      <c r="U84" t="s">
        <v>522</v>
      </c>
      <c r="V84" t="s">
        <v>70</v>
      </c>
    </row>
    <row r="85" spans="18:23" x14ac:dyDescent="0.25">
      <c r="S85" t="s">
        <v>516</v>
      </c>
      <c r="U85" s="39" cm="1">
        <f t="array" ref="U85">AVERAGE(IF((A2:A25=0)+(A2:A25=2),K2:K25))</f>
        <v>0.14878472222222225</v>
      </c>
      <c r="V85" s="39" cm="1">
        <f t="array" ref="V85">AVERAGE(IF((A2:A25=1)+(A2:A25=3),K2:K25))</f>
        <v>0.15578703703703706</v>
      </c>
    </row>
  </sheetData>
  <pageMargins left="0.7" right="0.7" top="0.78740157499999996" bottom="0.78740157499999996"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Mit Avatar</vt:lpstr>
      <vt:lpstr>Ohne Avatar</vt:lpstr>
      <vt:lpstr>Vergleichsschlüssel Mit &amp; Ohne</vt:lpstr>
      <vt:lpstr>Beide Antworten</vt:lpstr>
      <vt:lpstr>Quantitative Analyse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Bäumer</dc:creator>
  <cp:lastModifiedBy>Robert Bäumer</cp:lastModifiedBy>
  <dcterms:created xsi:type="dcterms:W3CDTF">2025-06-07T12:52:21Z</dcterms:created>
  <dcterms:modified xsi:type="dcterms:W3CDTF">2025-07-12T23:46:07Z</dcterms:modified>
</cp:coreProperties>
</file>