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<sst xmlns="http://schemas.openxmlformats.org/spreadsheetml/2006/main" count="40" uniqueCount="30">
  <si>
    <t>Costi</t>
  </si>
  <si>
    <t>Tipo</t>
  </si>
  <si>
    <t>Quantita max produzione massima</t>
  </si>
  <si>
    <t>Obiettivo annuale</t>
  </si>
  <si>
    <t>differenza tra ricavi e costi</t>
  </si>
  <si>
    <t>Impianti e macchinari(anno)</t>
  </si>
  <si>
    <t>fisso</t>
  </si>
  <si>
    <t>Affitto dei locali(anno)</t>
  </si>
  <si>
    <t>Componenti elettronici</t>
  </si>
  <si>
    <t>Assicurazioni(mese)</t>
  </si>
  <si>
    <t>Componenti meccanici</t>
  </si>
  <si>
    <t>Imposte(anno)</t>
  </si>
  <si>
    <t>variabile</t>
  </si>
  <si>
    <t>Acciaio</t>
  </si>
  <si>
    <t>Spese di pubblicità(anno)</t>
  </si>
  <si>
    <t>Verniciatura</t>
  </si>
  <si>
    <t>Retribuzione del personale(anno)</t>
  </si>
  <si>
    <t>Utenze(anno)</t>
  </si>
  <si>
    <t>Costi fissi</t>
  </si>
  <si>
    <t>annuale</t>
  </si>
  <si>
    <t>Costi variabili</t>
  </si>
  <si>
    <t>per unità</t>
  </si>
  <si>
    <t>Prezzo di vendita</t>
  </si>
  <si>
    <t>Quantità</t>
  </si>
  <si>
    <t>Ricavo</t>
  </si>
  <si>
    <t>Costo Totale</t>
  </si>
  <si>
    <t>Profitto ante imposte</t>
  </si>
  <si>
    <t>Profitto</t>
  </si>
  <si>
    <t>Q BEP</t>
  </si>
  <si>
    <t>Punto di pareggio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</si>
</sst>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165" xfId="0" applyAlignment="1" applyFont="1" applyNumberFormat="1">
      <alignment horizontal="left" readingOrder="0" vertical="center"/>
    </xf>
    <xf borderId="0" fillId="0" fontId="2" numFmtId="164" xfId="0" applyAlignment="1" applyFont="1" applyNumberFormat="1">
      <alignment horizontal="left" vertical="center"/>
    </xf>
    <xf borderId="0" fillId="0" fontId="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Ricavo, Costo Totale, Profitto ante imposte e Profitto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Foglio1!$B$18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Foglio1!$A$19:$A$25</c:f>
            </c:strRef>
          </c:cat>
          <c:val>
            <c:numRef>
              <c:f>Foglio1!$B$19:$B$25</c:f>
              <c:numCache/>
            </c:numRef>
          </c:val>
          <c:smooth val="0"/>
        </c:ser>
        <c:ser>
          <c:idx val="1"/>
          <c:order val="1"/>
          <c:tx>
            <c:strRef>
              <c:f>Foglio1!$C$18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Foglio1!$A$19:$A$25</c:f>
            </c:strRef>
          </c:cat>
          <c:val>
            <c:numRef>
              <c:f>Foglio1!$C$19:$C$25</c:f>
              <c:numCache/>
            </c:numRef>
          </c:val>
          <c:smooth val="0"/>
        </c:ser>
        <c:ser>
          <c:idx val="2"/>
          <c:order val="2"/>
          <c:tx>
            <c:strRef>
              <c:f>Foglio1!$D$18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Foglio1!$A$19:$A$25</c:f>
            </c:strRef>
          </c:cat>
          <c:val>
            <c:numRef>
              <c:f>Foglio1!$D$19:$D$25</c:f>
              <c:numCache/>
            </c:numRef>
          </c:val>
          <c:smooth val="0"/>
        </c:ser>
        <c:ser>
          <c:idx val="3"/>
          <c:order val="3"/>
          <c:tx>
            <c:strRef>
              <c:f>Foglio1!$E$18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Foglio1!$A$19:$A$25</c:f>
            </c:strRef>
          </c:cat>
          <c:val>
            <c:numRef>
              <c:f>Foglio1!$E$19:$E$25</c:f>
              <c:numCache/>
            </c:numRef>
          </c:val>
          <c:smooth val="0"/>
        </c:ser>
        <c:axId val="489186155"/>
        <c:axId val="165898422"/>
      </c:lineChart>
      <c:catAx>
        <c:axId val="489186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98422"/>
      </c:catAx>
      <c:valAx>
        <c:axId val="165898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186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2</xdr:row>
      <xdr:rowOff>85725</xdr:rowOff>
    </xdr:from>
    <xdr:ext cx="4524375" cy="28098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7.75"/>
    <col customWidth="1" min="3" max="3" width="16.25"/>
    <col customWidth="1" min="4" max="4" width="27.63"/>
    <col customWidth="1" min="5" max="5" width="21.5"/>
    <col customWidth="1" min="6" max="6" width="22.8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5</v>
      </c>
      <c r="B2" s="2">
        <v>1500000.0</v>
      </c>
      <c r="C2" s="3" t="s">
        <v>6</v>
      </c>
      <c r="D2" s="1">
        <f>18000-23*100</f>
        <v>15700</v>
      </c>
      <c r="E2" s="1">
        <f>1+0.2*3</f>
        <v>1.6</v>
      </c>
      <c r="F2" s="3">
        <v>0.0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7</v>
      </c>
      <c r="B3" s="2">
        <v>40000.0</v>
      </c>
      <c r="C3" s="3" t="s">
        <v>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8</v>
      </c>
      <c r="B4" s="4">
        <f>5*10</f>
        <v>50</v>
      </c>
      <c r="C4" s="3" t="s">
        <v>6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9</v>
      </c>
      <c r="B5" s="2">
        <f>1000</f>
        <v>1000</v>
      </c>
      <c r="C5" s="3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10</v>
      </c>
      <c r="B6" s="2">
        <f>100/4</f>
        <v>25</v>
      </c>
      <c r="C6" s="3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11</v>
      </c>
      <c r="B7" s="3">
        <f>40000*(F2*0.3)</f>
        <v>0</v>
      </c>
      <c r="C7" s="3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13</v>
      </c>
      <c r="B8" s="2">
        <f>9</f>
        <v>9</v>
      </c>
      <c r="C8" s="3" t="s"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14</v>
      </c>
      <c r="B9" s="2">
        <v>150000.0</v>
      </c>
      <c r="C9" s="3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15</v>
      </c>
      <c r="B10" s="4">
        <f>20</f>
        <v>20</v>
      </c>
      <c r="C10" s="3" t="s">
        <v>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16</v>
      </c>
      <c r="B11" s="2">
        <v>200000.0</v>
      </c>
      <c r="C11" s="3" t="s">
        <v>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17</v>
      </c>
      <c r="B12" s="2">
        <v>40000.0</v>
      </c>
      <c r="C12" s="3" t="s">
        <v>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 t="s">
        <v>18</v>
      </c>
      <c r="B14" s="6">
        <f>B2+B3+12*B5+B9+B11+B12+B7</f>
        <v>1942000</v>
      </c>
      <c r="C14" s="5" t="s">
        <v>19</v>
      </c>
      <c r="D14" s="5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 t="s">
        <v>20</v>
      </c>
      <c r="B15" s="6">
        <f>B4+B8+B10+B6</f>
        <v>104</v>
      </c>
      <c r="C15" s="5" t="s">
        <v>21</v>
      </c>
      <c r="D15" s="5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 t="s">
        <v>22</v>
      </c>
      <c r="B16" s="7">
        <v>5280.0</v>
      </c>
      <c r="C16" s="5" t="s">
        <v>21</v>
      </c>
      <c r="D16" s="5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D17" s="5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 t="s">
        <v>23</v>
      </c>
      <c r="B18" s="8" t="s">
        <v>24</v>
      </c>
      <c r="C18" s="5" t="s">
        <v>25</v>
      </c>
      <c r="D18" s="5" t="s">
        <v>26</v>
      </c>
      <c r="E18" s="5" t="s">
        <v>27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9">
        <v>100.0</v>
      </c>
      <c r="B19" s="6">
        <f t="shared" ref="B19:B25" si="1">$B$16*A19</f>
        <v>528000</v>
      </c>
      <c r="C19" s="6">
        <f t="shared" ref="C19:C25" si="2">$B$14+$B$15*A19</f>
        <v>1952400</v>
      </c>
      <c r="D19" s="6">
        <f t="shared" ref="D19:D25" si="3">B19-C19</f>
        <v>-1424400</v>
      </c>
      <c r="E19" s="6">
        <f t="shared" ref="E19:E25" si="4">D19-B19*$B$7</f>
        <v>-1424400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9">
        <v>200.0</v>
      </c>
      <c r="B20" s="6">
        <f t="shared" si="1"/>
        <v>1056000</v>
      </c>
      <c r="C20" s="6">
        <f t="shared" si="2"/>
        <v>1962800</v>
      </c>
      <c r="D20" s="6">
        <f t="shared" si="3"/>
        <v>-906800</v>
      </c>
      <c r="E20" s="6">
        <f t="shared" si="4"/>
        <v>-906800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9">
        <v>300.0</v>
      </c>
      <c r="B21" s="6">
        <f t="shared" si="1"/>
        <v>1584000</v>
      </c>
      <c r="C21" s="6">
        <f t="shared" si="2"/>
        <v>1973200</v>
      </c>
      <c r="D21" s="6">
        <f t="shared" si="3"/>
        <v>-389200</v>
      </c>
      <c r="E21" s="6">
        <f t="shared" si="4"/>
        <v>-389200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9">
        <v>400.0</v>
      </c>
      <c r="B22" s="6">
        <f t="shared" si="1"/>
        <v>2112000</v>
      </c>
      <c r="C22" s="6">
        <f t="shared" si="2"/>
        <v>1983600</v>
      </c>
      <c r="D22" s="6">
        <f t="shared" si="3"/>
        <v>128400</v>
      </c>
      <c r="E22" s="6">
        <f t="shared" si="4"/>
        <v>128400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9">
        <v>500.0</v>
      </c>
      <c r="B23" s="6">
        <f t="shared" si="1"/>
        <v>2640000</v>
      </c>
      <c r="C23" s="6">
        <f t="shared" si="2"/>
        <v>1994000</v>
      </c>
      <c r="D23" s="6">
        <f t="shared" si="3"/>
        <v>646000</v>
      </c>
      <c r="E23" s="6">
        <f t="shared" si="4"/>
        <v>646000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9">
        <v>600.0</v>
      </c>
      <c r="B24" s="6">
        <f t="shared" si="1"/>
        <v>3168000</v>
      </c>
      <c r="C24" s="6">
        <f t="shared" si="2"/>
        <v>2004400</v>
      </c>
      <c r="D24" s="6">
        <f t="shared" si="3"/>
        <v>1163600</v>
      </c>
      <c r="E24" s="6">
        <f t="shared" si="4"/>
        <v>1163600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9">
        <v>700.0</v>
      </c>
      <c r="B25" s="6">
        <f t="shared" si="1"/>
        <v>3696000</v>
      </c>
      <c r="C25" s="6">
        <f t="shared" si="2"/>
        <v>2014800</v>
      </c>
      <c r="D25" s="6">
        <f t="shared" si="3"/>
        <v>1681200</v>
      </c>
      <c r="E25" s="6">
        <f t="shared" si="4"/>
        <v>1681200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9" t="s">
        <v>28</v>
      </c>
      <c r="B26" s="8"/>
      <c r="C26" s="5"/>
      <c r="D26" s="5"/>
      <c r="E26" s="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9">
        <v>570.0</v>
      </c>
      <c r="B27" s="6">
        <f t="shared" ref="B27:B29" si="5">$B$16*A27</f>
        <v>3009600</v>
      </c>
      <c r="C27" s="6">
        <f t="shared" ref="C27:C29" si="6">$B$14+$B$15*A27</f>
        <v>2001280</v>
      </c>
      <c r="D27" s="6">
        <f t="shared" ref="D27:D29" si="7">B27-C27</f>
        <v>1008320</v>
      </c>
      <c r="E27" s="6">
        <f t="shared" ref="E27:E29" si="8">D27-B27*$B$8</f>
        <v>-26078080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9">
        <v>571.0</v>
      </c>
      <c r="B28" s="6">
        <f t="shared" si="5"/>
        <v>3014880</v>
      </c>
      <c r="C28" s="6">
        <f t="shared" si="6"/>
        <v>2001384</v>
      </c>
      <c r="D28" s="6">
        <f t="shared" si="7"/>
        <v>1013496</v>
      </c>
      <c r="E28" s="6">
        <f t="shared" si="8"/>
        <v>-26120424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9">
        <v>572.0</v>
      </c>
      <c r="B29" s="6">
        <f t="shared" si="5"/>
        <v>3020160</v>
      </c>
      <c r="C29" s="6">
        <f t="shared" si="6"/>
        <v>2001488</v>
      </c>
      <c r="D29" s="6">
        <f t="shared" si="7"/>
        <v>1018672</v>
      </c>
      <c r="E29" s="6">
        <f t="shared" si="8"/>
        <v>-26162768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29</v>
      </c>
      <c r="B30" s="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>
        <f>B14/(B16-B15)</f>
        <v>375.1931994</v>
      </c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B33" s="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4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