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filus\Desktop\python\steamproject\"/>
    </mc:Choice>
  </mc:AlternateContent>
  <xr:revisionPtr revIDLastSave="0" documentId="13_ncr:1_{3BDB5C69-FD1A-4AAB-B2AD-764ECF9970B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2" r:id="rId1"/>
  </sheets>
  <definedNames>
    <definedName name="_xlcn.WorksheetConnection_Investment.xlsxInvestment1" hidden="1">Investment[]</definedName>
    <definedName name="_xlcn.WorksheetConnection_Investment.xlsxitems1" hidden="1">items[]</definedName>
    <definedName name="ExternalData_1" localSheetId="0" hidden="1">Sheet1!$A$1:$B$8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Investment" name="Investment" connection="WorksheetConnection_Investment.xlsx!Investment"/>
          <x15:modelTable id="items" name="items" connection="WorksheetConnection_Investment.xlsx!items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" i="2" l="1"/>
  <c r="G2" i="2"/>
  <c r="G3" i="2"/>
  <c r="G4" i="2"/>
  <c r="G5" i="2"/>
  <c r="G6" i="2"/>
  <c r="G7" i="2"/>
  <c r="G8" i="2"/>
  <c r="E2" i="2"/>
  <c r="E3" i="2"/>
  <c r="E4" i="2"/>
  <c r="E5" i="2"/>
  <c r="E6" i="2"/>
  <c r="E7" i="2"/>
  <c r="E8" i="2"/>
  <c r="H7" i="2" l="1"/>
  <c r="I7" i="2" s="1"/>
  <c r="L5" i="2"/>
  <c r="M5" i="2" s="1"/>
  <c r="H4" i="2"/>
  <c r="I4" i="2" s="1"/>
  <c r="K4" i="2"/>
  <c r="L3" i="2"/>
  <c r="M3" i="2" s="1"/>
  <c r="H6" i="2"/>
  <c r="I6" i="2" s="1"/>
  <c r="H2" i="2"/>
  <c r="I2" i="2" s="1"/>
  <c r="L7" i="2"/>
  <c r="M7" i="2" s="1"/>
  <c r="L6" i="2"/>
  <c r="M6" i="2" s="1"/>
  <c r="L8" i="2"/>
  <c r="M8" i="2" s="1"/>
  <c r="H3" i="2"/>
  <c r="I3" i="2" s="1"/>
  <c r="L2" i="2"/>
  <c r="H5" i="2"/>
  <c r="I5" i="2" s="1"/>
  <c r="H8" i="2"/>
  <c r="I8" i="2" s="1"/>
  <c r="M2" i="2" l="1"/>
  <c r="K5" i="2"/>
  <c r="N5" i="2" s="1"/>
  <c r="K7" i="2"/>
  <c r="O7" i="2" s="1"/>
  <c r="K2" i="2"/>
  <c r="N2" i="2" s="1"/>
  <c r="K6" i="2"/>
  <c r="N6" i="2" s="1"/>
  <c r="L4" i="2"/>
  <c r="M4" i="2" s="1"/>
  <c r="K3" i="2"/>
  <c r="N3" i="2" s="1"/>
  <c r="K8" i="2"/>
  <c r="N8" i="2" s="1"/>
  <c r="O5" i="2" l="1"/>
  <c r="K9" i="2"/>
  <c r="L9" i="2"/>
  <c r="M9" i="2"/>
  <c r="O4" i="2"/>
  <c r="N4" i="2"/>
  <c r="N7" i="2"/>
  <c r="O3" i="2"/>
  <c r="O6" i="2"/>
  <c r="O8" i="2"/>
  <c r="O2" i="2"/>
  <c r="N9" i="2" l="1"/>
  <c r="O9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2B280A5-9D2B-4C0D-959F-DFEBED5A0512}" keepAlive="1" name="Query - Sheet1" description="Connection to the 'Sheet1' query in the workbook." type="5" refreshedVersion="8" background="1" saveData="1">
    <dbPr connection="Provider=Microsoft.Mashup.OleDb.1;Data Source=$Workbook$;Location=Sheet1;Extended Properties=&quot;&quot;" command="SELECT * FROM [Sheet1]"/>
  </connection>
  <connection id="2" xr16:uid="{4791A275-90B0-4203-B324-202629FC6071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3" xr16:uid="{C4D6646D-8327-4476-976D-005CE12E63DD}" name="WorksheetConnection_Investment.xlsx!Investment" type="102" refreshedVersion="8" minRefreshableVersion="5">
    <extLst>
      <ext xmlns:x15="http://schemas.microsoft.com/office/spreadsheetml/2010/11/main" uri="{DE250136-89BD-433C-8126-D09CA5730AF9}">
        <x15:connection id="Investment">
          <x15:rangePr sourceName="_xlcn.WorksheetConnection_Investment.xlsxInvestment1"/>
        </x15:connection>
      </ext>
    </extLst>
  </connection>
  <connection id="4" xr16:uid="{B6328A04-8693-4CAF-96AF-5802718EC979}" name="WorksheetConnection_Investment.xlsx!items" type="102" refreshedVersion="8" minRefreshableVersion="5">
    <extLst>
      <ext xmlns:x15="http://schemas.microsoft.com/office/spreadsheetml/2010/11/main" uri="{DE250136-89BD-433C-8126-D09CA5730AF9}">
        <x15:connection id="items">
          <x15:rangePr sourceName="_xlcn.WorksheetConnection_Investment.xlsxitems1"/>
        </x15:connection>
      </ext>
    </extLst>
  </connection>
</connections>
</file>

<file path=xl/sharedStrings.xml><?xml version="1.0" encoding="utf-8"?>
<sst xmlns="http://schemas.openxmlformats.org/spreadsheetml/2006/main" count="29" uniqueCount="27">
  <si>
    <t>Paris 2023 Contenders Autograph Capsule</t>
  </si>
  <si>
    <t>$0.27 USD</t>
  </si>
  <si>
    <t>Paris 2023 Challengers Sticker Capsule</t>
  </si>
  <si>
    <t>Paris 2023 Contenders Sticker Capsule</t>
  </si>
  <si>
    <t>Paris 2023 Challengers Autograph Capsule</t>
  </si>
  <si>
    <t>Paris 2023 Legends Sticker Capsule</t>
  </si>
  <si>
    <t>Paris 2023 Champions Autograph Capsule</t>
  </si>
  <si>
    <t>Paris 2023 Legends Autograph Capsule</t>
  </si>
  <si>
    <t>Name</t>
  </si>
  <si>
    <t>Price bought</t>
  </si>
  <si>
    <t>Current price</t>
  </si>
  <si>
    <t>Change</t>
  </si>
  <si>
    <t>% Change</t>
  </si>
  <si>
    <t>Number bought</t>
  </si>
  <si>
    <t>Paid</t>
  </si>
  <si>
    <t>Value now</t>
  </si>
  <si>
    <t>Value after tax</t>
  </si>
  <si>
    <t>Profit</t>
  </si>
  <si>
    <t>Profit after tax</t>
  </si>
  <si>
    <t>Tax</t>
  </si>
  <si>
    <t>Total</t>
  </si>
  <si>
    <t>Price</t>
  </si>
  <si>
    <t>$0.26 USD</t>
  </si>
  <si>
    <t>Item Name</t>
  </si>
  <si>
    <t>$0.30 USD</t>
  </si>
  <si>
    <t>$0.24 USD</t>
  </si>
  <si>
    <t>$0.25 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</si>
</sst>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0" fillId="0" borderId="1" xfId="0" applyBorder="1"/>
    <xf numFmtId="0" fontId="2" fillId="2" borderId="7" xfId="0" applyFont="1" applyFill="1" applyBorder="1" applyAlignment="1">
      <alignment horizontal="center" vertical="center"/>
    </xf>
    <xf numFmtId="0" fontId="0" fillId="0" borderId="8" xfId="0" applyBorder="1"/>
    <xf numFmtId="0" fontId="2" fillId="2" borderId="1" xfId="0" applyFont="1" applyFill="1" applyBorder="1" applyAlignment="1">
      <alignment horizontal="center" vertical="center"/>
    </xf>
    <xf numFmtId="9" fontId="0" fillId="0" borderId="1" xfId="0" applyNumberFormat="1" applyBorder="1"/>
    <xf numFmtId="164" fontId="0" fillId="0" borderId="1" xfId="0" applyNumberFormat="1" applyBorder="1"/>
    <xf numFmtId="164" fontId="0" fillId="0" borderId="8" xfId="0" applyNumberFormat="1" applyBorder="1"/>
    <xf numFmtId="164" fontId="0" fillId="0" borderId="6" xfId="0" applyNumberFormat="1" applyBorder="1"/>
    <xf numFmtId="10" fontId="0" fillId="0" borderId="1" xfId="0" applyNumberFormat="1" applyBorder="1"/>
    <xf numFmtId="0" fontId="1" fillId="0" borderId="5" xfId="0" applyFont="1" applyBorder="1"/>
    <xf numFmtId="164" fontId="0" fillId="0" borderId="9" xfId="0" applyNumberFormat="1" applyBorder="1"/>
    <xf numFmtId="0" fontId="0" fillId="0" borderId="1" xfId="0" quotePrefix="1" applyBorder="1"/>
    <xf numFmtId="0" fontId="0" fillId="0" borderId="0" xfId="0" applyNumberFormat="1"/>
  </cellXfs>
  <cellStyles count="1">
    <cellStyle name="Normal" xfId="0" builtinId="0"/>
  </cellStyles>
  <dxfs count="41">
    <dxf>
      <numFmt numFmtId="164" formatCode="[$$-409]#,##0.00"/>
      <border diagonalUp="0" diagonalDown="0" outline="0">
        <left style="medium">
          <color auto="1"/>
        </left>
        <right/>
        <top style="medium">
          <color auto="1"/>
        </top>
        <bottom/>
      </border>
    </dxf>
    <dxf>
      <numFmt numFmtId="164" formatCode="[$$-409]#,##0.00"/>
      <border diagonalUp="0" diagonalDown="0" outline="0">
        <left style="medium">
          <color auto="1"/>
        </left>
        <right style="medium">
          <color auto="1"/>
        </right>
        <top style="medium">
          <color auto="1"/>
        </top>
        <bottom/>
      </border>
    </dxf>
    <dxf>
      <numFmt numFmtId="164" formatCode="[$$-409]#,##0.00"/>
      <border diagonalUp="0" diagonalDown="0" outline="0">
        <left style="medium">
          <color auto="1"/>
        </left>
        <right style="medium">
          <color auto="1"/>
        </right>
        <top style="medium">
          <color auto="1"/>
        </top>
        <bottom/>
      </border>
    </dxf>
    <dxf>
      <numFmt numFmtId="164" formatCode="[$$-409]#,##0.00"/>
      <border diagonalUp="0" diagonalDown="0" outline="0">
        <left style="medium">
          <color auto="1"/>
        </left>
        <right style="medium">
          <color auto="1"/>
        </right>
        <top style="medium">
          <color auto="1"/>
        </top>
        <bottom/>
      </border>
    </dxf>
    <dxf>
      <numFmt numFmtId="164" formatCode="[$$-409]#,##0.00"/>
      <border diagonalUp="0" diagonalDown="0" outline="0">
        <left style="medium">
          <color auto="1"/>
        </left>
        <right style="medium">
          <color auto="1"/>
        </right>
        <top style="medium">
          <color auto="1"/>
        </top>
        <bottom/>
      </border>
    </dxf>
    <dxf>
      <border diagonalUp="0" diagonalDown="0" outline="0">
        <left style="medium">
          <color auto="1"/>
        </left>
        <right style="medium">
          <color auto="1"/>
        </right>
        <top style="medium">
          <color auto="1"/>
        </top>
        <bottom/>
      </border>
    </dxf>
    <dxf>
      <border diagonalUp="0" diagonalDown="0" outline="0">
        <left style="medium">
          <color auto="1"/>
        </left>
        <right style="medium">
          <color auto="1"/>
        </right>
        <top style="medium">
          <color auto="1"/>
        </top>
        <bottom/>
      </border>
    </dxf>
    <dxf>
      <border diagonalUp="0" diagonalDown="0" outline="0">
        <left style="medium">
          <color auto="1"/>
        </left>
        <right style="medium">
          <color auto="1"/>
        </right>
        <top style="medium">
          <color auto="1"/>
        </top>
        <bottom/>
      </border>
    </dxf>
    <dxf>
      <border diagonalUp="0" diagonalDown="0" outline="0">
        <left style="medium">
          <color auto="1"/>
        </left>
        <right style="medium">
          <color auto="1"/>
        </right>
        <top style="medium">
          <color auto="1"/>
        </top>
        <bottom/>
      </border>
    </dxf>
    <dxf>
      <border diagonalUp="0" diagonalDown="0" outline="0">
        <left style="medium">
          <color auto="1"/>
        </left>
        <right style="medium">
          <color auto="1"/>
        </right>
        <top style="medium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medium">
          <color auto="1"/>
        </right>
        <top style="medium">
          <color auto="1"/>
        </top>
        <bottom/>
      </border>
    </dxf>
    <dxf>
      <numFmt numFmtId="164" formatCode="[$$-409]#,##0.00"/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numFmt numFmtId="164" formatCode="[$$-409]#,##0.0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numFmt numFmtId="164" formatCode="[$$-409]#,##0.0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numFmt numFmtId="164" formatCode="[$$-409]#,##0.0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numFmt numFmtId="164" formatCode="[$$-409]#,##0.0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numFmt numFmtId="0" formatCode="General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numFmt numFmtId="164" formatCode="[$$-409]#,##0.0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numFmt numFmtId="164" formatCode="[$$-409]#,##0.0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numFmt numFmtId="0" formatCode="General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numFmt numFmtId="164" formatCode="[$$-409]#,##0.0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numFmt numFmtId="0" formatCode="General"/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numFmt numFmtId="0" formatCode="General"/>
    </dxf>
    <dxf>
      <numFmt numFmtId="0" formatCode="General"/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6"/>
        </patternFill>
      </fill>
    </dxf>
    <dxf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border>
        <top style="medium">
          <color auto="1"/>
        </top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 style="medium">
          <color auto="1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onnections" Target="connections.xml"/><Relationship Id="rId7" Type="http://schemas.microsoft.com/office/2017/10/relationships/person" Target="persons/person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powerPivotData" Target="model/item.data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AD7622A-0B1A-4ADA-A11E-4524DA885F93}" autoFormatId="16" applyNumberFormats="0" applyBorderFormats="0" applyFontFormats="0" applyPatternFormats="0" applyAlignmentFormats="0" applyWidthHeightFormats="0">
  <queryTableRefresh nextId="3">
    <queryTableFields count="2">
      <queryTableField id="1" name="Item Name" tableColumnId="1"/>
      <queryTableField id="2" name="Price" tableColumnId="2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93B157B-D016-4226-B1B5-F3DE8C133233}" name="Investment" displayName="Investment" ref="E1:O9" totalsRowCount="1" headerRowDxfId="40" headerRowBorderDxfId="39" tableBorderDxfId="38" totalsRowBorderDxfId="37">
  <autoFilter ref="E1:O8" xr:uid="{D93B157B-D016-4226-B1B5-F3DE8C133233}"/>
  <tableColumns count="11">
    <tableColumn id="1" xr3:uid="{F8F3D17D-6FFB-406C-8128-3A1145EDF950}" name="Name" totalsRowLabel="Total" dataDxfId="21" totalsRowDxfId="10">
      <calculatedColumnFormula>IFERROR(VLOOKUP(A2,items[],1,FALSE),"")</calculatedColumnFormula>
    </tableColumn>
    <tableColumn id="2" xr3:uid="{97494EAE-E365-4E43-A19C-CAD94C0A092B}" name="Price bought" dataDxfId="20" totalsRowDxfId="9">
      <calculatedColumnFormula>IF(Investment[[#This Row],[Name]]="enter_name",0,IF(COUNTIF(Investment[[#This Row],[Name]], "Paris 2023 * Capsule"), 0.25, 0))</calculatedColumnFormula>
    </tableColumn>
    <tableColumn id="3" xr3:uid="{25CAC3A2-5252-4CEB-9F4B-5561C6A7A8A9}" name="Current price" dataDxfId="19" totalsRowDxfId="8">
      <calculatedColumnFormula>IFERROR(VALUE(SUBSTITUTE(SUBSTITUTE(MID(VLOOKUP(A2, items[], 2, FALSE), 2, LEN(VLOOKUP(A2, items[], 2, FALSE))), ".", ","), " USD", "")), "")</calculatedColumnFormula>
    </tableColumn>
    <tableColumn id="4" xr3:uid="{0C4D29B6-7A37-4946-906A-40F1D4A15782}" name="Change" dataDxfId="18" totalsRowDxfId="7">
      <calculatedColumnFormula>Investment[[#This Row],[Current price]]-Investment[[#This Row],[Price bought]]</calculatedColumnFormula>
    </tableColumn>
    <tableColumn id="5" xr3:uid="{0FD31664-F180-484D-A7C2-0511FB34EBCB}" name="% Change" dataDxfId="17" totalsRowDxfId="6">
      <calculatedColumnFormula>Investment[[#This Row],[Current price]]-(Investment[[#This Row],[Current price]]*Investment[[#This Row],[Price bought]])</calculatedColumnFormula>
    </tableColumn>
    <tableColumn id="6" xr3:uid="{1B8921C7-0A31-43B1-BE27-853433637C0E}" name="Number bought" totalsRowFunction="sum" dataDxfId="16" totalsRowDxfId="5">
      <calculatedColumnFormula>IF(Investment[[#This Row],[Name]] = "Paris 2023 Champions Autograph Capsule",0, IF(Investment[[#This Row],[Name]] = "Paris 2023 Contenders Autograph Capsule", 140, 120))</calculatedColumnFormula>
    </tableColumn>
    <tableColumn id="7" xr3:uid="{8ACFF712-05EE-437E-9290-17CB69DF6EB8}" name="Paid" totalsRowFunction="sum" dataDxfId="15" totalsRowDxfId="4">
      <calculatedColumnFormula>Investment[[#This Row],[Number bought]]*Investment[[#This Row],[Price bought]]</calculatedColumnFormula>
    </tableColumn>
    <tableColumn id="8" xr3:uid="{86356A02-4136-42CE-91BA-E453EE731650}" name="Value now" totalsRowFunction="sum" dataDxfId="14" totalsRowDxfId="3"/>
    <tableColumn id="9" xr3:uid="{211ADDF5-1F7C-4A8C-A5FD-C6DE6B7CCFA0}" name="Value after tax" totalsRowFunction="sum" dataDxfId="13" totalsRowDxfId="2">
      <calculatedColumnFormula>Investment[[#This Row],[Value now]]-(Investment[[#This Row],[Value now]]*$P$2)</calculatedColumnFormula>
    </tableColumn>
    <tableColumn id="10" xr3:uid="{23D07D46-D057-40C9-AF3A-DA01852F85FE}" name="Profit" totalsRowFunction="sum" dataDxfId="12" totalsRowDxfId="1"/>
    <tableColumn id="11" xr3:uid="{7909D5D9-3A7A-4C0A-AF2E-D7CF7329ED45}" name="Profit after tax" totalsRowFunction="sum" dataDxfId="11" totalsRowDxfId="0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F21A929-D060-4B53-9AD8-A982A99289A5}" name="items" displayName="items" ref="A1:B8" tableType="queryTable" totalsRowShown="0">
  <autoFilter ref="A1:B8" xr:uid="{7F21A929-D060-4B53-9AD8-A982A99289A5}"/>
  <tableColumns count="2">
    <tableColumn id="1" xr3:uid="{0265C941-6DC5-483C-AABF-9D0FA99C92D0}" uniqueName="1" name="Item Name" queryTableFieldId="1" dataDxfId="23"/>
    <tableColumn id="2" xr3:uid="{8F34E160-1752-4CC6-9BF7-D1F0BAAEC1F5}" uniqueName="2" name="Price" queryTableFieldId="2" dataDxfId="2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26136-5D8D-4C1C-BBD5-9D4EBFC45D42}">
  <dimension ref="A1:P9"/>
  <sheetViews>
    <sheetView tabSelected="1" workbookViewId="0">
      <selection activeCell="L2" sqref="L2"/>
    </sheetView>
  </sheetViews>
  <sheetFormatPr defaultRowHeight="15" x14ac:dyDescent="0.25"/>
  <cols>
    <col min="1" max="1" width="38.7109375" bestFit="1" customWidth="1"/>
    <col min="2" max="2" width="9.5703125" bestFit="1" customWidth="1"/>
    <col min="5" max="5" width="38.7109375" bestFit="1" customWidth="1"/>
    <col min="6" max="6" width="16.7109375" bestFit="1" customWidth="1"/>
    <col min="7" max="7" width="17.140625" bestFit="1" customWidth="1"/>
    <col min="8" max="8" width="12.140625" bestFit="1" customWidth="1"/>
    <col min="9" max="9" width="14.140625" bestFit="1" customWidth="1"/>
    <col min="10" max="10" width="19.7109375" bestFit="1" customWidth="1"/>
    <col min="11" max="11" width="9.42578125" bestFit="1" customWidth="1"/>
    <col min="12" max="12" width="15" bestFit="1" customWidth="1"/>
    <col min="13" max="13" width="18.7109375" bestFit="1" customWidth="1"/>
    <col min="14" max="14" width="10.5703125" bestFit="1" customWidth="1"/>
    <col min="15" max="15" width="18.5703125" bestFit="1" customWidth="1"/>
    <col min="16" max="16" width="4.5703125" bestFit="1" customWidth="1"/>
  </cols>
  <sheetData>
    <row r="1" spans="1:16" ht="15.75" thickBot="1" x14ac:dyDescent="0.3">
      <c r="A1" t="s">
        <v>23</v>
      </c>
      <c r="B1" t="s">
        <v>21</v>
      </c>
      <c r="E1" s="1" t="s">
        <v>8</v>
      </c>
      <c r="F1" s="2" t="s">
        <v>9</v>
      </c>
      <c r="G1" s="2" t="s">
        <v>10</v>
      </c>
      <c r="H1" s="2" t="s">
        <v>11</v>
      </c>
      <c r="I1" s="2" t="s">
        <v>12</v>
      </c>
      <c r="J1" s="2" t="s">
        <v>13</v>
      </c>
      <c r="K1" s="2" t="s">
        <v>14</v>
      </c>
      <c r="L1" s="2" t="s">
        <v>15</v>
      </c>
      <c r="M1" s="2" t="s">
        <v>16</v>
      </c>
      <c r="N1" s="2" t="s">
        <v>17</v>
      </c>
      <c r="O1" s="3" t="s">
        <v>18</v>
      </c>
      <c r="P1" s="7" t="s">
        <v>19</v>
      </c>
    </row>
    <row r="2" spans="1:16" ht="15.75" thickBot="1" x14ac:dyDescent="0.3">
      <c r="A2" s="16" t="s">
        <v>0</v>
      </c>
      <c r="B2" s="16" t="s">
        <v>22</v>
      </c>
      <c r="E2" s="13" t="str">
        <f>IFERROR(VLOOKUP(A2,items[],1,FALSE),"")</f>
        <v>Paris 2023 Contenders Autograph Capsule</v>
      </c>
      <c r="F2" s="9"/>
      <c r="G2" s="9">
        <f>IFERROR(VALUE(SUBSTITUTE(SUBSTITUTE(MID(VLOOKUP(A2, items[], 2, FALSE), 2, LEN(VLOOKUP(A2, items[], 2, FALSE))), ".", ","), " USD", "")), "")</f>
        <v>0.26</v>
      </c>
      <c r="H2" s="9">
        <f>IF(Investment[[#This Row],[Price bought]]=0,0,Investment[[#This Row],[Current price]]-Investment[[#This Row],[Price bought]])</f>
        <v>0</v>
      </c>
      <c r="I2" s="12">
        <f>IF(Investment[[#This Row],[Change]]=0,0,(Investment[[#This Row],[Current price]]-Investment[[#This Row],[Price bought]])/Investment[[#This Row],[Price bought]])</f>
        <v>0</v>
      </c>
      <c r="J2" s="15"/>
      <c r="K2" s="9">
        <f>Investment[[#This Row],[Number bought]]*Investment[[#This Row],[Price bought]]</f>
        <v>0</v>
      </c>
      <c r="L2" s="9">
        <f>Investment[[#This Row],[Number bought]]*Investment[[#This Row],[Current price]]</f>
        <v>0</v>
      </c>
      <c r="M2" s="9">
        <f>Investment[[#This Row],[Value now]]-(Investment[[#This Row],[Value now]]*$P$2)</f>
        <v>0</v>
      </c>
      <c r="N2" s="9">
        <f>Investment[[#This Row],[Value now]]-Investment[[#This Row],[Paid]]</f>
        <v>0</v>
      </c>
      <c r="O2" s="11">
        <f>Investment[[#This Row],[Value after tax]]-Investment[[#This Row],[Paid]]</f>
        <v>0</v>
      </c>
      <c r="P2" s="8">
        <v>0.15</v>
      </c>
    </row>
    <row r="3" spans="1:16" ht="15.75" thickBot="1" x14ac:dyDescent="0.3">
      <c r="A3" s="16" t="s">
        <v>4</v>
      </c>
      <c r="B3" s="16" t="s">
        <v>24</v>
      </c>
      <c r="E3" s="13" t="str">
        <f>IFERROR(VLOOKUP(A3,items[],1,FALSE),"")</f>
        <v>Paris 2023 Challengers Autograph Capsule</v>
      </c>
      <c r="F3" s="9"/>
      <c r="G3" s="9">
        <f>IFERROR(VALUE(SUBSTITUTE(SUBSTITUTE(MID(VLOOKUP(A3, items[], 2, FALSE), 2, LEN(VLOOKUP(A3, items[], 2, FALSE))), ".", ","), " USD", "")), "")</f>
        <v>0.3</v>
      </c>
      <c r="H3" s="9">
        <f>IF(Investment[[#This Row],[Price bought]]=0,0,Investment[[#This Row],[Current price]]-Investment[[#This Row],[Price bought]])</f>
        <v>0</v>
      </c>
      <c r="I3" s="12">
        <f>IF(Investment[[#This Row],[Change]]=0,0,(Investment[[#This Row],[Current price]]-Investment[[#This Row],[Price bought]])/Investment[[#This Row],[Price bought]])</f>
        <v>0</v>
      </c>
      <c r="J3" s="4"/>
      <c r="K3" s="9">
        <f>Investment[[#This Row],[Number bought]]*Investment[[#This Row],[Price bought]]</f>
        <v>0</v>
      </c>
      <c r="L3" s="9">
        <f>Investment[[#This Row],[Number bought]]*Investment[[#This Row],[Current price]]</f>
        <v>0</v>
      </c>
      <c r="M3" s="9">
        <f>Investment[[#This Row],[Value now]]-(Investment[[#This Row],[Value now]]*$P$2)</f>
        <v>0</v>
      </c>
      <c r="N3" s="9">
        <f>Investment[[#This Row],[Value now]]-Investment[[#This Row],[Paid]]</f>
        <v>0</v>
      </c>
      <c r="O3" s="11">
        <f>Investment[[#This Row],[Value after tax]]-Investment[[#This Row],[Paid]]</f>
        <v>0</v>
      </c>
    </row>
    <row r="4" spans="1:16" ht="15.75" thickBot="1" x14ac:dyDescent="0.3">
      <c r="A4" s="16" t="s">
        <v>6</v>
      </c>
      <c r="B4" s="16" t="s">
        <v>25</v>
      </c>
      <c r="E4" s="13" t="str">
        <f>IFERROR(VLOOKUP(A4,items[],1,FALSE),"")</f>
        <v>Paris 2023 Champions Autograph Capsule</v>
      </c>
      <c r="F4" s="9"/>
      <c r="G4" s="9">
        <f>IFERROR(VALUE(SUBSTITUTE(SUBSTITUTE(MID(VLOOKUP(A4, items[], 2, FALSE), 2, LEN(VLOOKUP(A4, items[], 2, FALSE))), ".", ","), " USD", "")), "")</f>
        <v>0.24</v>
      </c>
      <c r="H4" s="9">
        <f>IF(Investment[[#This Row],[Price bought]]=0,0,Investment[[#This Row],[Current price]]-Investment[[#This Row],[Price bought]])</f>
        <v>0</v>
      </c>
      <c r="I4" s="12">
        <f>IF(Investment[[#This Row],[Change]]=0,0,(Investment[[#This Row],[Current price]]-Investment[[#This Row],[Price bought]])/Investment[[#This Row],[Price bought]])</f>
        <v>0</v>
      </c>
      <c r="J4" s="4"/>
      <c r="K4" s="9">
        <f>Investment[[#This Row],[Number bought]]*Investment[[#This Row],[Price bought]]</f>
        <v>0</v>
      </c>
      <c r="L4" s="9">
        <f>Investment[[#This Row],[Number bought]]*Investment[[#This Row],[Current price]]</f>
        <v>0</v>
      </c>
      <c r="M4" s="9">
        <f>Investment[[#This Row],[Value now]]-(Investment[[#This Row],[Value now]]*$P$2)</f>
        <v>0</v>
      </c>
      <c r="N4" s="9">
        <f>Investment[[#This Row],[Value now]]-Investment[[#This Row],[Paid]]</f>
        <v>0</v>
      </c>
      <c r="O4" s="11">
        <f>Investment[[#This Row],[Value after tax]]-Investment[[#This Row],[Paid]]</f>
        <v>0</v>
      </c>
    </row>
    <row r="5" spans="1:16" ht="15.75" thickBot="1" x14ac:dyDescent="0.3">
      <c r="A5" s="16" t="s">
        <v>7</v>
      </c>
      <c r="B5" s="16" t="s">
        <v>1</v>
      </c>
      <c r="E5" s="13" t="str">
        <f>IFERROR(VLOOKUP(A5,items[],1,FALSE),"")</f>
        <v>Paris 2023 Legends Autograph Capsule</v>
      </c>
      <c r="F5" s="9"/>
      <c r="G5" s="9">
        <f>IFERROR(VALUE(SUBSTITUTE(SUBSTITUTE(MID(VLOOKUP(A5, items[], 2, FALSE), 2, LEN(VLOOKUP(A5, items[], 2, FALSE))), ".", ","), " USD", "")), "")</f>
        <v>0.27</v>
      </c>
      <c r="H5" s="9">
        <f>IF(Investment[[#This Row],[Price bought]]=0,0,Investment[[#This Row],[Current price]]-Investment[[#This Row],[Price bought]])</f>
        <v>0</v>
      </c>
      <c r="I5" s="12">
        <f>IF(Investment[[#This Row],[Change]]=0,0,(Investment[[#This Row],[Current price]]-Investment[[#This Row],[Price bought]])/Investment[[#This Row],[Price bought]])</f>
        <v>0</v>
      </c>
      <c r="J5" s="4"/>
      <c r="K5" s="9">
        <f>Investment[[#This Row],[Number bought]]*Investment[[#This Row],[Price bought]]</f>
        <v>0</v>
      </c>
      <c r="L5" s="9">
        <f>Investment[[#This Row],[Number bought]]*Investment[[#This Row],[Current price]]</f>
        <v>0</v>
      </c>
      <c r="M5" s="9">
        <f>Investment[[#This Row],[Value now]]-(Investment[[#This Row],[Value now]]*$P$2)</f>
        <v>0</v>
      </c>
      <c r="N5" s="9">
        <f>Investment[[#This Row],[Value now]]-Investment[[#This Row],[Paid]]</f>
        <v>0</v>
      </c>
      <c r="O5" s="11">
        <f>Investment[[#This Row],[Value after tax]]-Investment[[#This Row],[Paid]]</f>
        <v>0</v>
      </c>
    </row>
    <row r="6" spans="1:16" ht="15.75" thickBot="1" x14ac:dyDescent="0.3">
      <c r="A6" s="16" t="s">
        <v>3</v>
      </c>
      <c r="B6" s="16" t="s">
        <v>26</v>
      </c>
      <c r="E6" s="13" t="str">
        <f>IFERROR(VLOOKUP(A6,items[],1,FALSE),"")</f>
        <v>Paris 2023 Contenders Sticker Capsule</v>
      </c>
      <c r="F6" s="9"/>
      <c r="G6" s="9">
        <f>IFERROR(VALUE(SUBSTITUTE(SUBSTITUTE(MID(VLOOKUP(A6, items[], 2, FALSE), 2, LEN(VLOOKUP(A6, items[], 2, FALSE))), ".", ","), " USD", "")), "")</f>
        <v>0.25</v>
      </c>
      <c r="H6" s="9">
        <f>IF(Investment[[#This Row],[Price bought]]=0,0,Investment[[#This Row],[Current price]]-Investment[[#This Row],[Price bought]])</f>
        <v>0</v>
      </c>
      <c r="I6" s="12">
        <f>IF(Investment[[#This Row],[Change]]=0,0,(Investment[[#This Row],[Current price]]-Investment[[#This Row],[Price bought]])/Investment[[#This Row],[Price bought]])</f>
        <v>0</v>
      </c>
      <c r="J6" s="4"/>
      <c r="K6" s="9">
        <f>Investment[[#This Row],[Number bought]]*Investment[[#This Row],[Price bought]]</f>
        <v>0</v>
      </c>
      <c r="L6" s="9">
        <f>Investment[[#This Row],[Number bought]]*Investment[[#This Row],[Current price]]</f>
        <v>0</v>
      </c>
      <c r="M6" s="9">
        <f>Investment[[#This Row],[Value now]]-(Investment[[#This Row],[Value now]]*$P$2)</f>
        <v>0</v>
      </c>
      <c r="N6" s="9">
        <f>Investment[[#This Row],[Value now]]-Investment[[#This Row],[Paid]]</f>
        <v>0</v>
      </c>
      <c r="O6" s="11">
        <f>Investment[[#This Row],[Value after tax]]-Investment[[#This Row],[Paid]]</f>
        <v>0</v>
      </c>
    </row>
    <row r="7" spans="1:16" ht="15.75" thickBot="1" x14ac:dyDescent="0.3">
      <c r="A7" s="16" t="s">
        <v>5</v>
      </c>
      <c r="B7" s="16" t="s">
        <v>26</v>
      </c>
      <c r="E7" s="13" t="str">
        <f>IFERROR(VLOOKUP(A7,items[],1,FALSE),"")</f>
        <v>Paris 2023 Legends Sticker Capsule</v>
      </c>
      <c r="F7" s="9"/>
      <c r="G7" s="9">
        <f>IFERROR(VALUE(SUBSTITUTE(SUBSTITUTE(MID(VLOOKUP(A7, items[], 2, FALSE), 2, LEN(VLOOKUP(A7, items[], 2, FALSE))), ".", ","), " USD", "")), "")</f>
        <v>0.25</v>
      </c>
      <c r="H7" s="9">
        <f>IF(Investment[[#This Row],[Price bought]]=0,0,Investment[[#This Row],[Current price]]-Investment[[#This Row],[Price bought]])</f>
        <v>0</v>
      </c>
      <c r="I7" s="12">
        <f>IF(Investment[[#This Row],[Change]]=0,0,(Investment[[#This Row],[Current price]]-Investment[[#This Row],[Price bought]])/Investment[[#This Row],[Price bought]])</f>
        <v>0</v>
      </c>
      <c r="J7" s="4"/>
      <c r="K7" s="9">
        <f>Investment[[#This Row],[Number bought]]*Investment[[#This Row],[Price bought]]</f>
        <v>0</v>
      </c>
      <c r="L7" s="9">
        <f>Investment[[#This Row],[Number bought]]*Investment[[#This Row],[Current price]]</f>
        <v>0</v>
      </c>
      <c r="M7" s="9">
        <f>Investment[[#This Row],[Value now]]-(Investment[[#This Row],[Value now]]*$P$2)</f>
        <v>0</v>
      </c>
      <c r="N7" s="9">
        <f>Investment[[#This Row],[Value now]]-Investment[[#This Row],[Paid]]</f>
        <v>0</v>
      </c>
      <c r="O7" s="11">
        <f>Investment[[#This Row],[Value after tax]]-Investment[[#This Row],[Paid]]</f>
        <v>0</v>
      </c>
    </row>
    <row r="8" spans="1:16" ht="15.75" thickBot="1" x14ac:dyDescent="0.3">
      <c r="A8" s="16" t="s">
        <v>2</v>
      </c>
      <c r="B8" s="16" t="s">
        <v>26</v>
      </c>
      <c r="E8" s="13" t="str">
        <f>IFERROR(VLOOKUP(A8,items[],1,FALSE),"")</f>
        <v>Paris 2023 Challengers Sticker Capsule</v>
      </c>
      <c r="F8" s="9"/>
      <c r="G8" s="9">
        <f>IFERROR(VALUE(SUBSTITUTE(SUBSTITUTE(MID(VLOOKUP(A8, items[], 2, FALSE), 2, LEN(VLOOKUP(A8, items[], 2, FALSE))), ".", ","), " USD", "")), "")</f>
        <v>0.25</v>
      </c>
      <c r="H8" s="9">
        <f>IF(Investment[[#This Row],[Price bought]]=0,0,Investment[[#This Row],[Current price]]-Investment[[#This Row],[Price bought]])</f>
        <v>0</v>
      </c>
      <c r="I8" s="12">
        <f>IF(Investment[[#This Row],[Change]]=0,0,(Investment[[#This Row],[Current price]]-Investment[[#This Row],[Price bought]])/Investment[[#This Row],[Price bought]])</f>
        <v>0</v>
      </c>
      <c r="J8" s="4"/>
      <c r="K8" s="9">
        <f>Investment[[#This Row],[Number bought]]*Investment[[#This Row],[Price bought]]</f>
        <v>0</v>
      </c>
      <c r="L8" s="9">
        <f>Investment[[#This Row],[Number bought]]*Investment[[#This Row],[Current price]]</f>
        <v>0</v>
      </c>
      <c r="M8" s="9">
        <f>Investment[[#This Row],[Value now]]-(Investment[[#This Row],[Value now]]*$P$2)</f>
        <v>0</v>
      </c>
      <c r="N8" s="9">
        <f>Investment[[#This Row],[Value now]]-Investment[[#This Row],[Paid]]</f>
        <v>0</v>
      </c>
      <c r="O8" s="11">
        <f>Investment[[#This Row],[Value after tax]]-Investment[[#This Row],[Paid]]</f>
        <v>0</v>
      </c>
    </row>
    <row r="9" spans="1:16" x14ac:dyDescent="0.25">
      <c r="E9" s="5" t="s">
        <v>20</v>
      </c>
      <c r="F9" s="6"/>
      <c r="G9" s="6"/>
      <c r="H9" s="6"/>
      <c r="I9" s="6"/>
      <c r="J9" s="6">
        <f>SUBTOTAL(109,Investment[Number bought])</f>
        <v>0</v>
      </c>
      <c r="K9" s="10">
        <f>SUBTOTAL(109,Investment[Paid])</f>
        <v>0</v>
      </c>
      <c r="L9" s="10">
        <f>SUBTOTAL(109,Investment[Value now])</f>
        <v>0</v>
      </c>
      <c r="M9" s="10">
        <f>SUBTOTAL(109,Investment[Value after tax])</f>
        <v>0</v>
      </c>
      <c r="N9" s="10">
        <f>SUBTOTAL(109,Investment[Profit])</f>
        <v>0</v>
      </c>
      <c r="O9" s="14">
        <f>SUBTOTAL(109,Investment[Profit after tax])</f>
        <v>0</v>
      </c>
    </row>
  </sheetData>
  <conditionalFormatting sqref="F2:O8">
    <cfRule type="cellIs" dxfId="36" priority="8" operator="equal">
      <formula>0</formula>
    </cfRule>
  </conditionalFormatting>
  <conditionalFormatting sqref="H2:I8">
    <cfRule type="cellIs" dxfId="35" priority="12" operator="equal">
      <formula>0</formula>
    </cfRule>
    <cfRule type="cellIs" dxfId="34" priority="13" operator="equal">
      <formula>0</formula>
    </cfRule>
    <cfRule type="cellIs" dxfId="33" priority="14" operator="lessThan">
      <formula>0</formula>
    </cfRule>
    <cfRule type="cellIs" dxfId="32" priority="15" operator="greaterThan">
      <formula>0</formula>
    </cfRule>
  </conditionalFormatting>
  <conditionalFormatting sqref="N2:O8">
    <cfRule type="cellIs" dxfId="31" priority="11" operator="equal">
      <formula>0</formula>
    </cfRule>
  </conditionalFormatting>
  <conditionalFormatting sqref="N2:O9">
    <cfRule type="cellIs" dxfId="30" priority="6" operator="lessThan">
      <formula>0</formula>
    </cfRule>
    <cfRule type="cellIs" dxfId="29" priority="7" operator="greaterThan">
      <formula>0</formula>
    </cfRule>
  </conditionalFormatting>
  <conditionalFormatting sqref="N9:O9">
    <cfRule type="cellIs" dxfId="28" priority="1" operator="equal">
      <formula>0</formula>
    </cfRule>
    <cfRule type="cellIs" dxfId="27" priority="2" operator="equal">
      <formula>0</formula>
    </cfRule>
    <cfRule type="cellIs" dxfId="26" priority="3" operator="equal">
      <formula>0</formula>
    </cfRule>
    <cfRule type="cellIs" dxfId="25" priority="4" operator="equal">
      <formula>"$0,00"</formula>
    </cfRule>
    <cfRule type="cellIs" dxfId="24" priority="5" operator="equal">
      <formula>0</formula>
    </cfRule>
  </conditionalFormatting>
  <pageMargins left="0.7" right="0.7" top="0.75" bottom="0.75" header="0.3" footer="0.3"/>
  <pageSetup paperSize="9" orientation="portrait" verticalDpi="300" r:id="rId1"/>
  <ignoredErrors>
    <ignoredError sqref="H2:I8" calculatedColumn="1"/>
  </ignoredErrors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A E A A B Q S w M E F A A C A A g A C Z F a W G I v b e W k A A A A 9 g A A A B I A H A B D b 2 5 m a W c v U G F j a 2 F n Z S 5 4 b W w g o h g A K K A U A A A A A A A A A A A A A A A A A A A A A A A A A A A A h Y 8 x D o I w G I W v Q r r T l m o M I T 9 l c I W E x M S 4 N q V i I x R C i + V u D h 7 J K 4 h R 1 M 3 x f e 8 b 3 r t f b 5 B N b R N c 1 G B 1 Z 1 I U Y Y o C Z W R X a V O n a H T H M E Y Z h 1 L I s 6 h V M M v G J p O t U n R y r k 8 I 8 d 5 j v 8 L d U B N G a U Q O R b 6 T J 9 U K 9 J H 1 f z n U x j p h p E I c 9 q 8 x n O G I r f G G x Z g C W S A U 2 n w F N u 9 9 t j 8 Q t m P j x k H x v g n L H M g S g b w / 8 A d Q S w M E F A A C A A g A C Z F a W F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A m R W l h X R Z E X M w E A A E I C A A A T A B w A R m 9 y b X V s Y X M v U 2 V j d G l v b j E u b S C i G A A o o B Q A A A A A A A A A A A A A A A A A A A A A A A A A A A C F k c 1 q w z A Q h O 8 G v 4 N Q L z a I Q H p s y K E 4 L S 2 F E n B K D 3 E I i r 2 p 1 c h a I 6 3 B I e T d K 8 f u X x q o L o t 2 J H 0 z K w c 5 K T Q s 7 e t 4 E g Z h 4 E p p o W B p C U B j N m U a K A y Y X y k 2 N g f f u W t z 0 K N X t L s N 4 i 6 6 V x p G C R o C Q y 7 i y U 3 2 4 s C 6 b K t 0 4 7 I Z u B 1 h n d V 7 K t F k j k B W t c V 3 j 8 w U Q b W u r c r B j V r t W h 4 L Z h q t B S P b Q C w G 7 s n J + l Q 8 v b d x W D 7 6 y 1 P e i 1 w 8 K V M M O 7 4 6 L m e S 5 G q 4 f 8 W T U p o 3 n 2 m x r 4 H 7 J x Z y 4 y 0 v r D R u i 7 Z K U D e V 6 U Q X / Y S J w 4 H 3 m g c w 8 j o j a O k o 2 G f / + l f / G H 8 R 5 x Y r J I 9 8 A F n 4 Y X x T B 2 X o R 2 f m B F s O B 2 6 1 T n O p p X X T b h i r + G K a 8 T 9 x L j j p U n W z Y 8 + y g j + 5 5 t 1 v n K U K A 2 U u w y c f U E s B A i 0 A F A A C A A g A C Z F a W G I v b e W k A A A A 9 g A A A B I A A A A A A A A A A A A A A A A A A A A A A E N v b m Z p Z y 9 Q Y W N r Y W d l L n h t b F B L A Q I t A B Q A A g A I A A m R W l h T c j g s m w A A A O E A A A A T A A A A A A A A A A A A A A A A A P A A A A B b Q 2 9 u d G V u d F 9 U e X B l c 1 0 u e G 1 s U E s B A i 0 A F A A C A A g A C Z F a W F d F k R c z A Q A A Q g I A A B M A A A A A A A A A A A A A A A A A 2 A E A A E Z v c m 1 1 b G F z L 1 N l Y 3 R p b 2 4 x L m 1 Q S w U G A A A A A A M A A w D C A A A A W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i A s A A A A A A A B m C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F 1 Z X J 5 R 3 J v d X B z I i B W Y W x 1 Z T 0 i c 0 F B Q U F B Q T 0 9 I i A v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N o Z W V 0 M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U 0 Y z B m N G E 5 L W N h N j U t N D A z M y 0 5 N D M z L T M 1 N G R h Y T c y O D A 3 Z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l J l Y 2 9 2 Z X J 5 V G F y Z 2 V 0 U 2 h l Z X Q i I F Z h b H V l P S J z U 2 h l Z X Q x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V G F y Z 2 V 0 I i B W Y W x 1 Z T 0 i c 2 l 0 Z W 1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I t M j Z U M T c 6 M D c 6 M T U u M D g 4 M D U 0 O F o i I C 8 + P E V u d H J 5 I F R 5 c G U 9 I k Z p b G x D b 2 x 1 b W 5 U e X B l c y I g V m F s d W U 9 I n N C Z 1 k 9 I i A v P j x F b n R y e S B U e X B l P S J G a W x s Q 2 9 s d W 1 u T m F t Z X M i I F Z h b H V l P S J z W y Z x d W 9 0 O 0 l 0 Z W 0 g T m F t Z S Z x d W 9 0 O y w m c X V v d D t Q c m l j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o Z W V 0 M S 9 B d X R v U m V t b 3 Z l Z E N v b H V t b n M x L n t J d G V t I E 5 h b W U s M H 0 m c X V v d D s s J n F 1 b 3 Q 7 U 2 V j d G l v b j E v U 2 h l Z X Q x L 0 F 1 d G 9 S Z W 1 v d m V k Q 2 9 s d W 1 u c z E u e 1 B y a W N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N o Z W V 0 M S 9 B d X R v U m V t b 3 Z l Z E N v b H V t b n M x L n t J d G V t I E 5 h b W U s M H 0 m c X V v d D s s J n F 1 b 3 Q 7 U 2 V j d G l v b j E v U 2 h l Z X Q x L 0 F 1 d G 9 S Z W 1 v d m V k Q 2 9 s d W 1 u c z E u e 1 B y a W N l L D F 9 J n F 1 b 3 Q 7 X S w m c X V v d D t S Z W x h d G l v b n N o a X B J b m Z v J n F 1 b 3 Q 7 O l t d f S I g L z 4 8 R W 5 0 c n k g V H l w Z T 0 i R m l s b F R h c m d l d E 5 h b W V D d X N 0 b 2 1 p e m V k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U 2 h l Z X Q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T a G V l d D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0 N o Y W 5 n Z W Q l M j B U e X B l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A C K d D c 4 z d Q L O h x f H 0 m G t N A A A A A A I A A A A A A B B m A A A A A Q A A I A A A A O 0 w E R y A r g Z 9 1 y f s G C G B c A U V l 7 p A H O B z T n 5 k u s J g g z i O A A A A A A 6 A A A A A A g A A I A A A A N 7 v c B J H r I U m D h e E u R i M Y H 8 L i H F F f 0 i C g a M / 4 b s 8 a T c n U A A A A C S o o T E t w m D v B U Q z R Z 2 h f b M U n 1 h w M 0 V a 3 Z T t F T l o q c E / D o j t L x 1 C J A 6 J l 4 H B R 3 O D Q t 7 7 2 7 k y 1 g d F Y g G u I O 5 G M j C s b V 8 9 A A y O d y j 8 Z g a T 4 7 l j Q A A A A B r 6 3 J y C D k d a 0 r V l y R i l 1 r C 8 u p 4 J 3 S l 9 g J 9 k S e z x 9 O Q x a a D c M D B D O W x x Z 2 i + U 5 N 0 1 0 V d i p J t 9 l O d k o Y 8 / 7 4 t f G M = < / D a t a M a s h u p > 
</file>

<file path=customXml/itemProps1.xml><?xml version="1.0" encoding="utf-8"?>
<ds:datastoreItem xmlns:ds="http://schemas.openxmlformats.org/officeDocument/2006/customXml" ds:itemID="{1AF1113C-75CE-4090-9FCF-CF1D28AF165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</dc:creator>
  <cp:lastModifiedBy>Robert Filusz</cp:lastModifiedBy>
  <dcterms:created xsi:type="dcterms:W3CDTF">2015-06-05T18:17:20Z</dcterms:created>
  <dcterms:modified xsi:type="dcterms:W3CDTF">2024-02-26T17:15:39Z</dcterms:modified>
</cp:coreProperties>
</file>